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0.xml" ContentType="application/vnd.openxmlformats-officedocument.spreadsheetml.table+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65" documentId="8_{B640F558-E3B2-4939-BC89-A6E32AC069F6}" xr6:coauthVersionLast="47" xr6:coauthVersionMax="47" xr10:uidLastSave="{918D5002-C8EB-4E8A-8B65-0558627E3024}"/>
  <bookViews>
    <workbookView xWindow="28680" yWindow="-120" windowWidth="29040" windowHeight="15720" tabRatio="805" activeTab="4" xr2:uid="{00000000-000D-0000-FFFF-FFFF00000000}"/>
  </bookViews>
  <sheets>
    <sheet name="TITLE PAGE" sheetId="1" r:id="rId1"/>
    <sheet name="1. Base Year Licences" sheetId="3" r:id="rId2"/>
    <sheet name="2. WC Level Data" sheetId="15" r:id="rId3"/>
    <sheet name="WXWWSX" sheetId="20" r:id="rId4"/>
    <sheet name="4. Options Appraisal Summary A" sheetId="28" r:id="rId5"/>
    <sheet name="4. Options Appraisal Summary C" sheetId="33" r:id="rId6"/>
    <sheet name="5. Options Benefits (DYAA)" sheetId="29" r:id="rId7"/>
    <sheet name="5. Options Benefits (DYCP)" sheetId="30" r:id="rId8"/>
    <sheet name="5a-5c. Cost Profiles" sheetId="26" r:id="rId9"/>
    <sheet name="6. Drought Plan Links" sheetId="19" r:id="rId10"/>
    <sheet name="7. Adaptive Programmes" sheetId="31" r:id="rId11"/>
    <sheet name="8. Business Plan Links (DYAA)" sheetId="32" r:id="rId12"/>
    <sheet name="8. Business Plan Links (DYCP)" sheetId="22" r:id="rId13"/>
    <sheet name="Option Typs_Grps" sheetId="23" r:id="rId14"/>
  </sheets>
  <definedNames>
    <definedName name="_xlnm._FilterDatabase" localSheetId="11" hidden="1">'8. Business Plan Links (DYAA)'!#REF!</definedName>
    <definedName name="_xlnm._FilterDatabase" localSheetId="12" hidden="1">'8. Business Plan Links (DYCP)'!#REF!</definedName>
    <definedName name="btnTemplate">"Button 1"</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WXWWSX!$B$22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2" i="20" l="1"/>
  <c r="G83" i="20" l="1"/>
  <c r="AL83" i="20"/>
  <c r="T43" i="15" l="1"/>
  <c r="T7" i="1"/>
  <c r="I156" i="20" l="1"/>
  <c r="J85" i="20" l="1"/>
  <c r="F6" i="30" l="1"/>
  <c r="F7" i="30"/>
  <c r="F8" i="30"/>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123" i="30"/>
  <c r="F124" i="30"/>
  <c r="F125" i="30"/>
  <c r="F126" i="30"/>
  <c r="F127" i="30"/>
  <c r="F128" i="30"/>
  <c r="F129" i="30"/>
  <c r="F130" i="30"/>
  <c r="F131" i="30"/>
  <c r="F132" i="30"/>
  <c r="F133" i="30"/>
  <c r="F134" i="30"/>
  <c r="F135" i="30"/>
  <c r="F136" i="30"/>
  <c r="F137" i="30"/>
  <c r="F138" i="30"/>
  <c r="F139" i="30"/>
  <c r="F140" i="30"/>
  <c r="F141" i="30"/>
  <c r="F142" i="30"/>
  <c r="F143" i="30"/>
  <c r="F144" i="30"/>
  <c r="F145" i="30"/>
  <c r="F146" i="30"/>
  <c r="F147" i="30"/>
  <c r="F148" i="30"/>
  <c r="F149" i="30"/>
  <c r="F150" i="30"/>
  <c r="F142" i="29"/>
  <c r="B142" i="29" s="1"/>
  <c r="F143" i="29"/>
  <c r="B143" i="30" s="1"/>
  <c r="F144" i="29"/>
  <c r="B144" i="29" s="1"/>
  <c r="F145" i="29"/>
  <c r="B145" i="29" s="1"/>
  <c r="F146" i="29"/>
  <c r="B146" i="29" s="1"/>
  <c r="F147" i="29"/>
  <c r="B147" i="29" s="1"/>
  <c r="F148" i="29"/>
  <c r="B148" i="29" s="1"/>
  <c r="F149" i="29"/>
  <c r="B149" i="29" s="1"/>
  <c r="F150" i="29"/>
  <c r="B150" i="29" s="1"/>
  <c r="B143" i="29" l="1"/>
  <c r="B142" i="30"/>
  <c r="B144" i="30"/>
  <c r="B145" i="30"/>
  <c r="B146" i="30"/>
  <c r="B147" i="30"/>
  <c r="B148" i="30"/>
  <c r="B149" i="30"/>
  <c r="B150" i="30"/>
  <c r="W126" i="20"/>
  <c r="U125" i="20"/>
  <c r="L312" i="20" l="1"/>
  <c r="G212" i="20" l="1"/>
  <c r="G222" i="20"/>
  <c r="G223" i="20" s="1"/>
  <c r="G88" i="20"/>
  <c r="F107" i="29"/>
  <c r="G143" i="20" l="1"/>
  <c r="Q327" i="20"/>
  <c r="L26" i="19" l="1"/>
  <c r="M26" i="19"/>
  <c r="P26" i="19"/>
  <c r="O26" i="19"/>
  <c r="N26" i="19"/>
  <c r="K26" i="19"/>
  <c r="AD22" i="19"/>
  <c r="AC22" i="19"/>
  <c r="AB22" i="19"/>
  <c r="AA22" i="19"/>
  <c r="Z22" i="19"/>
  <c r="Y22" i="19"/>
  <c r="X22" i="19"/>
  <c r="W22" i="19"/>
  <c r="V22" i="19"/>
  <c r="U22" i="19"/>
  <c r="T22" i="19"/>
  <c r="S22" i="19"/>
  <c r="R22" i="19"/>
  <c r="Q22" i="19"/>
  <c r="P22" i="19"/>
  <c r="O22" i="19"/>
  <c r="N22" i="19"/>
  <c r="M22" i="19"/>
  <c r="L22" i="19"/>
  <c r="K22" i="19"/>
  <c r="J22" i="19"/>
  <c r="G69" i="15"/>
  <c r="H56" i="15"/>
  <c r="I56" i="15"/>
  <c r="J56" i="15"/>
  <c r="K56" i="15"/>
  <c r="L56" i="15"/>
  <c r="M56" i="15"/>
  <c r="N56" i="15"/>
  <c r="O56" i="15"/>
  <c r="P56" i="15"/>
  <c r="Q56" i="15"/>
  <c r="R56" i="15"/>
  <c r="S56" i="15"/>
  <c r="T56" i="15"/>
  <c r="U56" i="15"/>
  <c r="V56" i="15"/>
  <c r="W56" i="15"/>
  <c r="X56" i="15"/>
  <c r="Y56" i="15"/>
  <c r="Z56" i="15"/>
  <c r="AA56" i="15"/>
  <c r="AB56" i="15"/>
  <c r="AC56" i="15"/>
  <c r="AD56" i="15"/>
  <c r="AE56" i="15"/>
  <c r="AF56" i="15"/>
  <c r="AG56" i="15"/>
  <c r="AH56" i="15"/>
  <c r="AI56" i="15"/>
  <c r="AJ56" i="15"/>
  <c r="AK56" i="15"/>
  <c r="AL56" i="15"/>
  <c r="AM56" i="15"/>
  <c r="AN56" i="15"/>
  <c r="AO56" i="15"/>
  <c r="AP56" i="15"/>
  <c r="AQ56" i="15"/>
  <c r="AR56" i="15"/>
  <c r="AS56" i="15"/>
  <c r="AT56" i="15"/>
  <c r="AU56" i="15"/>
  <c r="AV56" i="15"/>
  <c r="AW56" i="15"/>
  <c r="AX56" i="15"/>
  <c r="AY56" i="15"/>
  <c r="AZ56" i="15"/>
  <c r="BA56" i="15"/>
  <c r="BB56" i="15"/>
  <c r="BC56" i="15"/>
  <c r="BD56" i="15"/>
  <c r="BE56" i="15"/>
  <c r="BF56" i="15"/>
  <c r="BG56" i="15"/>
  <c r="BH56" i="15"/>
  <c r="BI56" i="15"/>
  <c r="BJ56" i="15"/>
  <c r="BK56" i="15"/>
  <c r="BL56" i="15"/>
  <c r="BM56" i="15"/>
  <c r="BN56" i="15"/>
  <c r="BO56" i="15"/>
  <c r="H57" i="15"/>
  <c r="I57" i="15"/>
  <c r="J57" i="15"/>
  <c r="K57" i="15"/>
  <c r="L57" i="15"/>
  <c r="M57" i="15"/>
  <c r="N57" i="15"/>
  <c r="O57" i="15"/>
  <c r="P57" i="15"/>
  <c r="Q57" i="15"/>
  <c r="R57" i="15"/>
  <c r="S57" i="15"/>
  <c r="T57" i="15"/>
  <c r="U57" i="15"/>
  <c r="V57" i="15"/>
  <c r="W57" i="15"/>
  <c r="X57" i="15"/>
  <c r="Y57" i="15"/>
  <c r="Z57" i="15"/>
  <c r="AA57" i="15"/>
  <c r="AB57" i="15"/>
  <c r="AC57" i="15"/>
  <c r="AD57" i="15"/>
  <c r="AE57" i="15"/>
  <c r="AF57" i="15"/>
  <c r="AG57" i="15"/>
  <c r="AH57" i="15"/>
  <c r="AI57" i="15"/>
  <c r="AJ57" i="15"/>
  <c r="AK57" i="15"/>
  <c r="AL57" i="15"/>
  <c r="AM57" i="15"/>
  <c r="AN57" i="15"/>
  <c r="AO57" i="15"/>
  <c r="AP57" i="15"/>
  <c r="AQ57" i="15"/>
  <c r="AR57" i="15"/>
  <c r="AS57" i="15"/>
  <c r="AT57" i="15"/>
  <c r="AU57" i="15"/>
  <c r="AV57" i="15"/>
  <c r="AW57" i="15"/>
  <c r="AX57" i="15"/>
  <c r="AY57" i="15"/>
  <c r="AZ57" i="15"/>
  <c r="BA57" i="15"/>
  <c r="BB57" i="15"/>
  <c r="BC57" i="15"/>
  <c r="BD57" i="15"/>
  <c r="BE57" i="15"/>
  <c r="BF57" i="15"/>
  <c r="BG57" i="15"/>
  <c r="BH57" i="15"/>
  <c r="BI57" i="15"/>
  <c r="BJ57" i="15"/>
  <c r="BK57" i="15"/>
  <c r="BL57" i="15"/>
  <c r="BM57" i="15"/>
  <c r="BN57" i="15"/>
  <c r="BO57" i="15"/>
  <c r="H58" i="15"/>
  <c r="H59" i="15"/>
  <c r="I59" i="15"/>
  <c r="J59" i="15"/>
  <c r="K59" i="15"/>
  <c r="L59" i="15"/>
  <c r="M59" i="15"/>
  <c r="N59" i="15"/>
  <c r="O59" i="15"/>
  <c r="P59" i="15"/>
  <c r="Q59" i="15"/>
  <c r="R59" i="15"/>
  <c r="S59" i="15"/>
  <c r="T59" i="15"/>
  <c r="U59" i="15"/>
  <c r="V59" i="15"/>
  <c r="W59" i="15"/>
  <c r="X59" i="15"/>
  <c r="Y59" i="15"/>
  <c r="Z59" i="15"/>
  <c r="AA59" i="15"/>
  <c r="AB59" i="15"/>
  <c r="AC59" i="15"/>
  <c r="AD59" i="15"/>
  <c r="AE59" i="15"/>
  <c r="AF59" i="15"/>
  <c r="AG59" i="15"/>
  <c r="AH59" i="15"/>
  <c r="AI59" i="15"/>
  <c r="AJ59" i="15"/>
  <c r="AK59" i="15"/>
  <c r="AL59" i="15"/>
  <c r="AM59" i="15"/>
  <c r="AN59" i="15"/>
  <c r="AO59" i="15"/>
  <c r="AP59" i="15"/>
  <c r="AQ59" i="15"/>
  <c r="AR59" i="15"/>
  <c r="AS59" i="15"/>
  <c r="AT59" i="15"/>
  <c r="AU59" i="15"/>
  <c r="AV59" i="15"/>
  <c r="AW59" i="15"/>
  <c r="AX59" i="15"/>
  <c r="AY59" i="15"/>
  <c r="AZ59" i="15"/>
  <c r="BA59" i="15"/>
  <c r="BB59" i="15"/>
  <c r="BC59" i="15"/>
  <c r="BD59" i="15"/>
  <c r="BE59" i="15"/>
  <c r="BF59" i="15"/>
  <c r="BG59" i="15"/>
  <c r="BH59" i="15"/>
  <c r="BI59" i="15"/>
  <c r="BJ59" i="15"/>
  <c r="BK59" i="15"/>
  <c r="BL59" i="15"/>
  <c r="BM59" i="15"/>
  <c r="BN59" i="15"/>
  <c r="BO59" i="15"/>
  <c r="J61" i="15"/>
  <c r="H63" i="15"/>
  <c r="I63" i="15"/>
  <c r="J63" i="15"/>
  <c r="K63" i="15"/>
  <c r="L63" i="15"/>
  <c r="M63" i="15"/>
  <c r="N63" i="15"/>
  <c r="O63" i="15"/>
  <c r="P63" i="15"/>
  <c r="Q63" i="15"/>
  <c r="R63" i="15"/>
  <c r="S63" i="15"/>
  <c r="T63" i="15"/>
  <c r="U63" i="15"/>
  <c r="V63" i="15"/>
  <c r="X63" i="15"/>
  <c r="Y63" i="15"/>
  <c r="Z63" i="15"/>
  <c r="AA63" i="15"/>
  <c r="AB63" i="15"/>
  <c r="AC63" i="15"/>
  <c r="AD63" i="15"/>
  <c r="AE63" i="15"/>
  <c r="AF63" i="15"/>
  <c r="AG63" i="15"/>
  <c r="AH63" i="15"/>
  <c r="AI63" i="15"/>
  <c r="AJ63" i="15"/>
  <c r="AK63" i="15"/>
  <c r="AL63" i="15"/>
  <c r="AM63" i="15"/>
  <c r="AN63" i="15"/>
  <c r="AO63" i="15"/>
  <c r="AP63" i="15"/>
  <c r="AQ63" i="15"/>
  <c r="AR63" i="15"/>
  <c r="AS63" i="15"/>
  <c r="AT63" i="15"/>
  <c r="AU63" i="15"/>
  <c r="AV63" i="15"/>
  <c r="AW63" i="15"/>
  <c r="AX63" i="15"/>
  <c r="AY63" i="15"/>
  <c r="AZ63" i="15"/>
  <c r="BA63" i="15"/>
  <c r="BB63" i="15"/>
  <c r="BC63" i="15"/>
  <c r="BD63" i="15"/>
  <c r="BE63" i="15"/>
  <c r="BF63" i="15"/>
  <c r="BG63" i="15"/>
  <c r="BH63" i="15"/>
  <c r="BI63" i="15"/>
  <c r="BJ63" i="15"/>
  <c r="BK63" i="15"/>
  <c r="BL63" i="15"/>
  <c r="BM63" i="15"/>
  <c r="BN63" i="15"/>
  <c r="BO63" i="15"/>
  <c r="G63" i="15"/>
  <c r="G62" i="15"/>
  <c r="G59" i="15"/>
  <c r="G58" i="15"/>
  <c r="G57" i="15"/>
  <c r="G56"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G19" i="15"/>
  <c r="H69" i="15" l="1"/>
  <c r="I69" i="15"/>
  <c r="J69" i="15"/>
  <c r="K69" i="15"/>
  <c r="L69" i="15"/>
  <c r="M69" i="15"/>
  <c r="N69" i="15"/>
  <c r="O69" i="15"/>
  <c r="P69" i="15"/>
  <c r="Q69" i="15"/>
  <c r="R69" i="15"/>
  <c r="S69" i="15"/>
  <c r="T69" i="15"/>
  <c r="U69" i="15"/>
  <c r="V69" i="15"/>
  <c r="W69" i="15"/>
  <c r="X69" i="15"/>
  <c r="Y69" i="15"/>
  <c r="Z69" i="15"/>
  <c r="AA69" i="15"/>
  <c r="AB69" i="15"/>
  <c r="AC69" i="15"/>
  <c r="AD69" i="15"/>
  <c r="AE69" i="15"/>
  <c r="AF69" i="15"/>
  <c r="AG69" i="15"/>
  <c r="AH69" i="15"/>
  <c r="AI69" i="15"/>
  <c r="AJ69" i="15"/>
  <c r="AK69" i="15"/>
  <c r="AL69" i="15"/>
  <c r="AM69" i="15"/>
  <c r="AN69" i="15"/>
  <c r="AO69" i="15"/>
  <c r="AP69" i="15"/>
  <c r="AQ69" i="15"/>
  <c r="AR69" i="15"/>
  <c r="AS69" i="15"/>
  <c r="AT69" i="15"/>
  <c r="AU69" i="15"/>
  <c r="AV69" i="15"/>
  <c r="AW69" i="15"/>
  <c r="AX69" i="15"/>
  <c r="AY69" i="15"/>
  <c r="AZ69" i="15"/>
  <c r="BA69" i="15"/>
  <c r="BB69" i="15"/>
  <c r="BC69" i="15"/>
  <c r="BD69" i="15"/>
  <c r="BE69" i="15"/>
  <c r="BF69" i="15"/>
  <c r="BG69" i="15"/>
  <c r="BH69" i="15"/>
  <c r="BI69" i="15"/>
  <c r="BJ69" i="15"/>
  <c r="BK69" i="15"/>
  <c r="BL69" i="15"/>
  <c r="BM69" i="15"/>
  <c r="BN69" i="15"/>
  <c r="BO69" i="15"/>
  <c r="I76" i="15"/>
  <c r="J76" i="15"/>
  <c r="K76" i="15"/>
  <c r="L76" i="15"/>
  <c r="M76" i="15"/>
  <c r="N76" i="15"/>
  <c r="O76" i="15"/>
  <c r="P76" i="15"/>
  <c r="Q76" i="15"/>
  <c r="R76" i="15"/>
  <c r="S76" i="15"/>
  <c r="T76" i="15"/>
  <c r="U76" i="15"/>
  <c r="V76" i="15"/>
  <c r="X76" i="15"/>
  <c r="Y76" i="15"/>
  <c r="Z76" i="15"/>
  <c r="AA76" i="15"/>
  <c r="AB76" i="15"/>
  <c r="AC76" i="15"/>
  <c r="AD76" i="15"/>
  <c r="AE76" i="15"/>
  <c r="AF76" i="15"/>
  <c r="AG76" i="15"/>
  <c r="AH76" i="15"/>
  <c r="AI76" i="15"/>
  <c r="AJ76" i="15"/>
  <c r="AK76" i="15"/>
  <c r="AL76" i="15"/>
  <c r="AM76" i="15"/>
  <c r="AN76" i="15"/>
  <c r="AO76" i="15"/>
  <c r="AP76" i="15"/>
  <c r="AQ76" i="15"/>
  <c r="AR76" i="15"/>
  <c r="AS76" i="15"/>
  <c r="AT76" i="15"/>
  <c r="AU76" i="15"/>
  <c r="AV76" i="15"/>
  <c r="AW76" i="15"/>
  <c r="AX76" i="15"/>
  <c r="AY76" i="15"/>
  <c r="AZ76" i="15"/>
  <c r="BA76" i="15"/>
  <c r="BB76" i="15"/>
  <c r="BC76" i="15"/>
  <c r="BD76" i="15"/>
  <c r="BE76" i="15"/>
  <c r="BF76" i="15"/>
  <c r="BG76" i="15"/>
  <c r="BH76" i="15"/>
  <c r="BI76" i="15"/>
  <c r="BJ76" i="15"/>
  <c r="BK76" i="15"/>
  <c r="BL76" i="15"/>
  <c r="BM76" i="15"/>
  <c r="BN76" i="15"/>
  <c r="BO76" i="15"/>
  <c r="H76" i="15"/>
  <c r="G76" i="15"/>
  <c r="I79" i="15"/>
  <c r="J79" i="15"/>
  <c r="K79" i="15"/>
  <c r="L79" i="15"/>
  <c r="M79" i="15"/>
  <c r="N79" i="15"/>
  <c r="O79" i="15"/>
  <c r="P79" i="15"/>
  <c r="Q79" i="15"/>
  <c r="R79" i="15"/>
  <c r="S79" i="15"/>
  <c r="T79" i="15"/>
  <c r="U79" i="15"/>
  <c r="V79" i="15"/>
  <c r="W79" i="15"/>
  <c r="X79" i="15"/>
  <c r="Y79" i="15"/>
  <c r="Z79" i="15"/>
  <c r="AA79" i="15"/>
  <c r="AB79" i="15"/>
  <c r="AC79" i="15"/>
  <c r="AD79" i="15"/>
  <c r="AE79" i="15"/>
  <c r="AF79" i="15"/>
  <c r="AG79" i="15"/>
  <c r="AH79" i="15"/>
  <c r="AI79" i="15"/>
  <c r="AJ79" i="15"/>
  <c r="AK79" i="15"/>
  <c r="AL79" i="15"/>
  <c r="AM79" i="15"/>
  <c r="AN79" i="15"/>
  <c r="AO79" i="15"/>
  <c r="AP79" i="15"/>
  <c r="AQ79" i="15"/>
  <c r="AR79" i="15"/>
  <c r="AS79" i="15"/>
  <c r="AT79" i="15"/>
  <c r="AU79" i="15"/>
  <c r="AV79" i="15"/>
  <c r="AW79" i="15"/>
  <c r="AX79" i="15"/>
  <c r="AY79" i="15"/>
  <c r="AZ79" i="15"/>
  <c r="BA79" i="15"/>
  <c r="BB79" i="15"/>
  <c r="BC79" i="15"/>
  <c r="BD79" i="15"/>
  <c r="BE79" i="15"/>
  <c r="BF79" i="15"/>
  <c r="BG79" i="15"/>
  <c r="BH79" i="15"/>
  <c r="BI79" i="15"/>
  <c r="BJ79" i="15"/>
  <c r="BK79" i="15"/>
  <c r="BL79" i="15"/>
  <c r="BM79" i="15"/>
  <c r="BN79" i="15"/>
  <c r="BO79" i="15"/>
  <c r="I80" i="15"/>
  <c r="H79" i="15"/>
  <c r="H80" i="15"/>
  <c r="G80" i="15"/>
  <c r="G79" i="15"/>
  <c r="I72" i="15"/>
  <c r="J72" i="15"/>
  <c r="K72" i="15"/>
  <c r="L72" i="15"/>
  <c r="M72" i="15"/>
  <c r="N72" i="15"/>
  <c r="O72" i="15"/>
  <c r="P72" i="15"/>
  <c r="Q72" i="15"/>
  <c r="R72" i="15"/>
  <c r="S72" i="15"/>
  <c r="T72" i="15"/>
  <c r="U72" i="15"/>
  <c r="V72" i="15"/>
  <c r="W72" i="15"/>
  <c r="X72" i="15"/>
  <c r="Y72" i="15"/>
  <c r="Z72" i="15"/>
  <c r="AA72" i="15"/>
  <c r="AB72" i="15"/>
  <c r="AC72" i="15"/>
  <c r="AD72" i="15"/>
  <c r="AE72" i="15"/>
  <c r="AF72" i="15"/>
  <c r="AG72" i="15"/>
  <c r="AH72" i="15"/>
  <c r="AI72" i="15"/>
  <c r="AJ72" i="15"/>
  <c r="AK72" i="15"/>
  <c r="AL72" i="15"/>
  <c r="AM72" i="15"/>
  <c r="AN72" i="15"/>
  <c r="AO72" i="15"/>
  <c r="AP72" i="15"/>
  <c r="AQ72" i="15"/>
  <c r="AR72" i="15"/>
  <c r="AS72" i="15"/>
  <c r="AT72" i="15"/>
  <c r="AU72" i="15"/>
  <c r="AV72" i="15"/>
  <c r="AW72" i="15"/>
  <c r="AX72" i="15"/>
  <c r="AY72" i="15"/>
  <c r="AZ72" i="15"/>
  <c r="BA72" i="15"/>
  <c r="BB72" i="15"/>
  <c r="BC72" i="15"/>
  <c r="BD72" i="15"/>
  <c r="BE72" i="15"/>
  <c r="BF72" i="15"/>
  <c r="BG72" i="15"/>
  <c r="BH72" i="15"/>
  <c r="BI72" i="15"/>
  <c r="BJ72" i="15"/>
  <c r="BK72" i="15"/>
  <c r="BL72" i="15"/>
  <c r="BM72" i="15"/>
  <c r="BN72" i="15"/>
  <c r="BO72" i="15"/>
  <c r="H72" i="15"/>
  <c r="G72" i="15"/>
  <c r="I71" i="15"/>
  <c r="H71" i="15"/>
  <c r="G71" i="15"/>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6" i="29"/>
  <c r="BO266" i="20"/>
  <c r="BO85" i="20"/>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B186" i="28" s="1"/>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B384" i="28" s="1"/>
  <c r="F385" i="28"/>
  <c r="B385" i="28" s="1"/>
  <c r="F386" i="28"/>
  <c r="B386" i="28" s="1"/>
  <c r="F387" i="28"/>
  <c r="B387" i="28" s="1"/>
  <c r="F388" i="28"/>
  <c r="B388" i="28" s="1"/>
  <c r="F389" i="28"/>
  <c r="B389" i="28" s="1"/>
  <c r="F390" i="28"/>
  <c r="B390" i="28" s="1"/>
  <c r="F391" i="28"/>
  <c r="B391" i="28" s="1"/>
  <c r="F392" i="28"/>
  <c r="B392" i="28" s="1"/>
  <c r="F393" i="28"/>
  <c r="F394" i="28"/>
  <c r="F395" i="28"/>
  <c r="F396" i="28"/>
  <c r="F397" i="28"/>
  <c r="F398" i="28"/>
  <c r="F399" i="28"/>
  <c r="F400" i="28"/>
  <c r="F401" i="28"/>
  <c r="F6" i="28"/>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B384" i="33" s="1"/>
  <c r="F385" i="33"/>
  <c r="B385" i="33" s="1"/>
  <c r="F386" i="33"/>
  <c r="B386" i="33" s="1"/>
  <c r="F387" i="33"/>
  <c r="B387" i="33" s="1"/>
  <c r="F388" i="33"/>
  <c r="B388" i="33" s="1"/>
  <c r="F389" i="33"/>
  <c r="B389" i="33" s="1"/>
  <c r="F390" i="33"/>
  <c r="B390" i="33" s="1"/>
  <c r="F391" i="33"/>
  <c r="B391" i="33" s="1"/>
  <c r="F392" i="33"/>
  <c r="F393" i="33"/>
  <c r="F394" i="33"/>
  <c r="F395" i="33"/>
  <c r="F396" i="33"/>
  <c r="F397" i="33"/>
  <c r="F398" i="33"/>
  <c r="F399" i="33"/>
  <c r="F400" i="33"/>
  <c r="F401"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165" i="33"/>
  <c r="F166" i="33"/>
  <c r="F167" i="33"/>
  <c r="F168" i="33"/>
  <c r="F169" i="33"/>
  <c r="F170" i="33"/>
  <c r="F171" i="33"/>
  <c r="F172" i="33"/>
  <c r="F173" i="33"/>
  <c r="F174" i="33"/>
  <c r="F175"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32" i="33"/>
  <c r="F133" i="33"/>
  <c r="F134" i="33"/>
  <c r="F135" i="33"/>
  <c r="F136" i="33"/>
  <c r="F137" i="33"/>
  <c r="F138" i="33"/>
  <c r="F139" i="33"/>
  <c r="F140" i="33"/>
  <c r="F141" i="33"/>
  <c r="F126" i="33"/>
  <c r="F127" i="33"/>
  <c r="F128" i="33"/>
  <c r="F129" i="33"/>
  <c r="F130" i="33"/>
  <c r="F131" i="33"/>
  <c r="F119" i="33"/>
  <c r="F120" i="33"/>
  <c r="F121" i="33"/>
  <c r="F122" i="33"/>
  <c r="F123" i="33"/>
  <c r="F124" i="33"/>
  <c r="F125" i="33"/>
  <c r="F112" i="33"/>
  <c r="F113" i="33"/>
  <c r="F114" i="33"/>
  <c r="F115" i="33"/>
  <c r="F116" i="33"/>
  <c r="F117" i="33"/>
  <c r="F118" i="33"/>
  <c r="F96" i="33"/>
  <c r="F97" i="33"/>
  <c r="F98" i="33"/>
  <c r="F99" i="33"/>
  <c r="F100" i="33"/>
  <c r="F101" i="33"/>
  <c r="F102" i="33"/>
  <c r="F103" i="33"/>
  <c r="F104" i="33"/>
  <c r="F105" i="33"/>
  <c r="F106" i="33"/>
  <c r="F107" i="33"/>
  <c r="F108" i="33"/>
  <c r="F109" i="33"/>
  <c r="F110" i="33"/>
  <c r="F111" i="33"/>
  <c r="F84" i="33"/>
  <c r="F85" i="33"/>
  <c r="F86" i="33"/>
  <c r="F87" i="33"/>
  <c r="F88" i="33"/>
  <c r="F89" i="33"/>
  <c r="F90" i="33"/>
  <c r="F91" i="33"/>
  <c r="F92" i="33"/>
  <c r="F93" i="33"/>
  <c r="F94" i="33"/>
  <c r="F95"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19" i="33"/>
  <c r="F20" i="33"/>
  <c r="F21" i="33"/>
  <c r="F22" i="33"/>
  <c r="F23" i="33"/>
  <c r="F24" i="33"/>
  <c r="F25" i="33"/>
  <c r="F26" i="33"/>
  <c r="F27" i="33"/>
  <c r="F28" i="33"/>
  <c r="F29" i="33"/>
  <c r="F30" i="33"/>
  <c r="F31" i="33"/>
  <c r="F32" i="33"/>
  <c r="F33" i="33"/>
  <c r="F34" i="33"/>
  <c r="F7" i="33"/>
  <c r="F8" i="33"/>
  <c r="F9" i="33"/>
  <c r="F10" i="33"/>
  <c r="F11" i="33"/>
  <c r="F12" i="33"/>
  <c r="F13" i="33"/>
  <c r="F14" i="33"/>
  <c r="F15" i="33"/>
  <c r="F16" i="33"/>
  <c r="F17" i="33"/>
  <c r="F18" i="33"/>
  <c r="F6" i="33"/>
  <c r="BO61" i="15" l="1"/>
  <c r="M133" i="20" l="1"/>
  <c r="B394" i="33" l="1"/>
  <c r="B395" i="33"/>
  <c r="B396" i="33"/>
  <c r="B397" i="33"/>
  <c r="B398" i="33"/>
  <c r="B399" i="33"/>
  <c r="B400" i="33"/>
  <c r="B401" i="33"/>
  <c r="B393" i="33"/>
  <c r="B401" i="28"/>
  <c r="B400" i="28"/>
  <c r="B399" i="28"/>
  <c r="B398" i="28"/>
  <c r="B397" i="28"/>
  <c r="B396" i="28"/>
  <c r="B395" i="28"/>
  <c r="B394" i="28"/>
  <c r="BO133" i="20"/>
  <c r="B6" i="30" l="1"/>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74" i="29"/>
  <c r="B88" i="29"/>
  <c r="B85" i="29"/>
  <c r="B25" i="29"/>
  <c r="B90" i="29"/>
  <c r="B89" i="29"/>
  <c r="B66" i="29"/>
  <c r="B62" i="29"/>
  <c r="I43" i="15" l="1"/>
  <c r="J43" i="15"/>
  <c r="K43" i="15"/>
  <c r="L43" i="15"/>
  <c r="M43" i="15"/>
  <c r="N43" i="15"/>
  <c r="O43" i="15"/>
  <c r="P43" i="15"/>
  <c r="Q43" i="15"/>
  <c r="R43" i="15"/>
  <c r="S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N43" i="15"/>
  <c r="BO43" i="15"/>
  <c r="B380" i="28" l="1"/>
  <c r="B150" i="33" l="1"/>
  <c r="B153" i="28" l="1"/>
  <c r="B152" i="28"/>
  <c r="G43" i="15"/>
  <c r="H43" i="15"/>
  <c r="B18" i="29"/>
  <c r="B73" i="29"/>
  <c r="B84" i="29"/>
  <c r="B8" i="29"/>
  <c r="B22" i="29"/>
  <c r="B141" i="29"/>
  <c r="B13" i="29"/>
  <c r="B127" i="29"/>
  <c r="B135" i="29"/>
  <c r="B96" i="29"/>
  <c r="B70" i="29" l="1"/>
  <c r="B38" i="29"/>
  <c r="B102" i="29"/>
  <c r="B116" i="29"/>
  <c r="B53" i="29"/>
  <c r="B44" i="29"/>
  <c r="B124" i="29"/>
  <c r="B81" i="29"/>
  <c r="B132" i="29"/>
  <c r="B59" i="29"/>
  <c r="B95" i="29"/>
  <c r="B137" i="29"/>
  <c r="B16" i="29"/>
  <c r="B71" i="29"/>
  <c r="B35" i="29"/>
  <c r="B103" i="29"/>
  <c r="B117" i="29"/>
  <c r="B54" i="29"/>
  <c r="B45" i="29"/>
  <c r="B125" i="29"/>
  <c r="B82" i="29"/>
  <c r="B133" i="29"/>
  <c r="B60" i="29"/>
  <c r="B11" i="29"/>
  <c r="B72" i="29"/>
  <c r="B65" i="29"/>
  <c r="B36" i="29"/>
  <c r="B104" i="29"/>
  <c r="B118" i="29"/>
  <c r="B55" i="29"/>
  <c r="B46" i="29"/>
  <c r="B126" i="29"/>
  <c r="B83" i="29"/>
  <c r="B108" i="29"/>
  <c r="B134" i="29"/>
  <c r="B61" i="29"/>
  <c r="B138" i="29"/>
  <c r="B12" i="29"/>
  <c r="B20" i="29"/>
  <c r="B30" i="29"/>
  <c r="B105" i="29"/>
  <c r="B119" i="29"/>
  <c r="B56" i="29"/>
  <c r="B47" i="29"/>
  <c r="G270" i="31"/>
  <c r="G204" i="31"/>
  <c r="B292" i="31"/>
  <c r="B286" i="31"/>
  <c r="B279" i="31"/>
  <c r="B272" i="31"/>
  <c r="B259" i="31"/>
  <c r="B253" i="31"/>
  <c r="B246" i="31"/>
  <c r="B239" i="31"/>
  <c r="B226" i="31"/>
  <c r="B220" i="31"/>
  <c r="B213" i="31"/>
  <c r="B206" i="31"/>
  <c r="B193" i="31"/>
  <c r="B187" i="31"/>
  <c r="B180" i="31"/>
  <c r="B173" i="31"/>
  <c r="B160" i="31"/>
  <c r="B154" i="31"/>
  <c r="B147" i="31"/>
  <c r="B140" i="31"/>
  <c r="BK88" i="20" l="1"/>
  <c r="M88" i="20"/>
  <c r="M62" i="15" l="1"/>
  <c r="BK62" i="15"/>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1" i="28"/>
  <c r="B382" i="28"/>
  <c r="B383" i="28"/>
  <c r="G85" i="20" l="1"/>
  <c r="G61" i="15" l="1"/>
  <c r="H347" i="20"/>
  <c r="G347" i="20"/>
  <c r="I337" i="20"/>
  <c r="I347" i="20" s="1"/>
  <c r="H166" i="20"/>
  <c r="G166" i="20"/>
  <c r="I166" i="20" l="1"/>
  <c r="J337" i="20"/>
  <c r="J156" i="20"/>
  <c r="S314" i="20"/>
  <c r="AA314" i="20"/>
  <c r="AI314" i="20"/>
  <c r="AQ314" i="20"/>
  <c r="AY314" i="20"/>
  <c r="BG314" i="20"/>
  <c r="BO314" i="20"/>
  <c r="S316" i="20"/>
  <c r="T316" i="20"/>
  <c r="AA316" i="20"/>
  <c r="AB316" i="20"/>
  <c r="AI316" i="20"/>
  <c r="AJ316" i="20"/>
  <c r="AQ316" i="20"/>
  <c r="AR316" i="20"/>
  <c r="AY316" i="20"/>
  <c r="AZ316" i="20"/>
  <c r="BG316" i="20"/>
  <c r="BH316" i="20"/>
  <c r="BO316" i="20"/>
  <c r="M317" i="20"/>
  <c r="T317" i="20"/>
  <c r="U317" i="20"/>
  <c r="AB317" i="20"/>
  <c r="AC317" i="20"/>
  <c r="AJ317" i="20"/>
  <c r="AK317" i="20"/>
  <c r="AR317" i="20"/>
  <c r="AS317" i="20"/>
  <c r="AZ317" i="20"/>
  <c r="BA317" i="20"/>
  <c r="BH317" i="20"/>
  <c r="BI317" i="20"/>
  <c r="M318" i="20"/>
  <c r="N318" i="20"/>
  <c r="U318" i="20"/>
  <c r="V318" i="20"/>
  <c r="AC318" i="20"/>
  <c r="AD318" i="20"/>
  <c r="AK318" i="20"/>
  <c r="AL318" i="20"/>
  <c r="AS318" i="20"/>
  <c r="AT318" i="20"/>
  <c r="BA318" i="20"/>
  <c r="BB318" i="20"/>
  <c r="BI318" i="20"/>
  <c r="BJ318" i="20"/>
  <c r="T331" i="20"/>
  <c r="AB331" i="20"/>
  <c r="AJ331" i="20"/>
  <c r="AR331" i="20"/>
  <c r="AZ331" i="20"/>
  <c r="BH331" i="20"/>
  <c r="R326" i="20"/>
  <c r="S326" i="20"/>
  <c r="Z326" i="20"/>
  <c r="AA326" i="20"/>
  <c r="AH326" i="20"/>
  <c r="AI326" i="20"/>
  <c r="AP326" i="20"/>
  <c r="AQ326" i="20"/>
  <c r="AX326" i="20"/>
  <c r="AY326" i="20"/>
  <c r="BF326" i="20"/>
  <c r="BG326" i="20"/>
  <c r="BN326" i="20"/>
  <c r="BO326" i="20"/>
  <c r="T327" i="20"/>
  <c r="AB327" i="20"/>
  <c r="AJ327" i="20"/>
  <c r="AR327" i="20"/>
  <c r="AZ327" i="20"/>
  <c r="BH327" i="20"/>
  <c r="M328" i="20"/>
  <c r="T328" i="20"/>
  <c r="U328" i="20"/>
  <c r="AB328" i="20"/>
  <c r="AC328" i="20"/>
  <c r="AJ328" i="20"/>
  <c r="AK328" i="20"/>
  <c r="AR328" i="20"/>
  <c r="AS328" i="20"/>
  <c r="AZ328" i="20"/>
  <c r="BA328" i="20"/>
  <c r="BH328" i="20"/>
  <c r="BI328" i="20"/>
  <c r="M329" i="20"/>
  <c r="N329" i="20"/>
  <c r="U329" i="20"/>
  <c r="V329" i="20"/>
  <c r="AC329" i="20"/>
  <c r="AD329" i="20"/>
  <c r="AK329" i="20"/>
  <c r="AL329" i="20"/>
  <c r="AS329" i="20"/>
  <c r="AT329" i="20"/>
  <c r="BA329" i="20"/>
  <c r="BB329" i="20"/>
  <c r="BI329" i="20"/>
  <c r="BJ329" i="20"/>
  <c r="T145" i="20"/>
  <c r="AB145" i="20"/>
  <c r="AJ145" i="20"/>
  <c r="AR145" i="20"/>
  <c r="AZ145" i="20"/>
  <c r="BH145" i="20"/>
  <c r="M146" i="20"/>
  <c r="T146" i="20"/>
  <c r="U146" i="20"/>
  <c r="AB146" i="20"/>
  <c r="AC146" i="20"/>
  <c r="AJ146" i="20"/>
  <c r="AK146" i="20"/>
  <c r="AR146" i="20"/>
  <c r="AS146" i="20"/>
  <c r="AZ146" i="20"/>
  <c r="BA146" i="20"/>
  <c r="BH146" i="20"/>
  <c r="BI146" i="20"/>
  <c r="N147" i="20"/>
  <c r="V147" i="20"/>
  <c r="AD147" i="20"/>
  <c r="AL147" i="20"/>
  <c r="AT147" i="20"/>
  <c r="BB147" i="20"/>
  <c r="BJ147" i="20"/>
  <c r="N148" i="20"/>
  <c r="O148" i="20"/>
  <c r="V148" i="20"/>
  <c r="W148" i="20"/>
  <c r="AD148" i="20"/>
  <c r="AE148" i="20"/>
  <c r="AL148" i="20"/>
  <c r="AM148" i="20"/>
  <c r="AT148" i="20"/>
  <c r="AU148" i="20"/>
  <c r="BB148" i="20"/>
  <c r="BC148" i="20"/>
  <c r="BJ148" i="20"/>
  <c r="BK148" i="20"/>
  <c r="AA150" i="20"/>
  <c r="AI150" i="20"/>
  <c r="N135" i="20"/>
  <c r="V135" i="20"/>
  <c r="AD135" i="20"/>
  <c r="AL135" i="20"/>
  <c r="AT135" i="20"/>
  <c r="BB135" i="20"/>
  <c r="BJ135" i="20"/>
  <c r="P137" i="20"/>
  <c r="X137" i="20"/>
  <c r="AF137" i="20"/>
  <c r="AN137" i="20"/>
  <c r="AV137" i="20"/>
  <c r="BD137" i="20"/>
  <c r="BL137" i="20"/>
  <c r="B392" i="33"/>
  <c r="B393" i="28"/>
  <c r="G145" i="20"/>
  <c r="AX242" i="20"/>
  <c r="AL242" i="20"/>
  <c r="AL389" i="20" s="1"/>
  <c r="R242" i="20"/>
  <c r="N242" i="20"/>
  <c r="N389" i="20" s="1"/>
  <c r="AY242" i="20"/>
  <c r="AQ242" i="20"/>
  <c r="S242" i="20"/>
  <c r="O242" i="20"/>
  <c r="BD242" i="20"/>
  <c r="AZ242" i="20"/>
  <c r="AZ389" i="20" s="1"/>
  <c r="AR242" i="20"/>
  <c r="AN242" i="20"/>
  <c r="AF242" i="20"/>
  <c r="AB242" i="20"/>
  <c r="T242" i="20"/>
  <c r="P242" i="20"/>
  <c r="P389" i="20" s="1"/>
  <c r="H242" i="20"/>
  <c r="BE242" i="20"/>
  <c r="BE389" i="20" s="1"/>
  <c r="BA242" i="20"/>
  <c r="AS242" i="20"/>
  <c r="AO242" i="20"/>
  <c r="AG242" i="20"/>
  <c r="U242" i="20"/>
  <c r="Q242" i="20"/>
  <c r="I242" i="20"/>
  <c r="I389" i="20" s="1"/>
  <c r="BF242" i="20"/>
  <c r="BF389" i="20" s="1"/>
  <c r="BC242" i="20"/>
  <c r="BB242" i="20"/>
  <c r="BB389" i="20" s="1"/>
  <c r="AW242" i="20"/>
  <c r="AV242" i="20"/>
  <c r="AU242" i="20"/>
  <c r="AT242" i="20"/>
  <c r="AK242" i="20"/>
  <c r="AJ242" i="20"/>
  <c r="AJ389" i="20" s="1"/>
  <c r="AI242" i="20"/>
  <c r="AH242" i="20"/>
  <c r="AE242" i="20"/>
  <c r="AD242" i="20"/>
  <c r="Y242" i="20"/>
  <c r="X242" i="20"/>
  <c r="X389" i="20" s="1"/>
  <c r="V242" i="20"/>
  <c r="L242" i="20"/>
  <c r="L389" i="20" s="1"/>
  <c r="K242" i="20"/>
  <c r="J242" i="20"/>
  <c r="AM242" i="20"/>
  <c r="AC242" i="20"/>
  <c r="W242" i="20"/>
  <c r="AA242" i="20"/>
  <c r="Z242" i="20"/>
  <c r="BG242" i="20"/>
  <c r="BG389" i="20" s="1"/>
  <c r="AP242" i="20"/>
  <c r="M242" i="20"/>
  <c r="M389" i="20" s="1"/>
  <c r="BH242" i="20"/>
  <c r="AX85" i="20"/>
  <c r="AO85" i="20"/>
  <c r="AL61" i="20"/>
  <c r="AC85" i="20"/>
  <c r="Z61" i="20"/>
  <c r="N61" i="20"/>
  <c r="S85" i="20"/>
  <c r="AZ52" i="20"/>
  <c r="AY52" i="20"/>
  <c r="AX51" i="20"/>
  <c r="AW52" i="20"/>
  <c r="AV51" i="20"/>
  <c r="AU51" i="20"/>
  <c r="AR51" i="20"/>
  <c r="AO51" i="20"/>
  <c r="AN52" i="20"/>
  <c r="AM52" i="20"/>
  <c r="AL51" i="20"/>
  <c r="AD51" i="20"/>
  <c r="AC51" i="20"/>
  <c r="AB51" i="20"/>
  <c r="AA51" i="20"/>
  <c r="Z51" i="20"/>
  <c r="Y52" i="20"/>
  <c r="X51" i="20"/>
  <c r="P52" i="20"/>
  <c r="O51" i="20"/>
  <c r="N52" i="20"/>
  <c r="M51" i="20"/>
  <c r="L51" i="20"/>
  <c r="K51" i="20"/>
  <c r="H51" i="20"/>
  <c r="BF50" i="20"/>
  <c r="BE52" i="20"/>
  <c r="BD52" i="20"/>
  <c r="BC50" i="20"/>
  <c r="BB52" i="20"/>
  <c r="BA52" i="20"/>
  <c r="AU52" i="20"/>
  <c r="AT52" i="20"/>
  <c r="AS50" i="20"/>
  <c r="AR52" i="20"/>
  <c r="AQ50" i="20"/>
  <c r="AP50" i="20"/>
  <c r="AO50" i="20"/>
  <c r="AG49" i="20"/>
  <c r="AF52" i="20"/>
  <c r="AE52" i="20"/>
  <c r="AD52" i="20"/>
  <c r="AC52" i="20"/>
  <c r="AB52" i="20"/>
  <c r="Y50" i="20"/>
  <c r="V50" i="20"/>
  <c r="T52" i="20"/>
  <c r="S50" i="20"/>
  <c r="Q52" i="20"/>
  <c r="K52" i="20"/>
  <c r="J52" i="20"/>
  <c r="I50" i="20"/>
  <c r="H52" i="20"/>
  <c r="G50" i="20"/>
  <c r="BG61" i="20"/>
  <c r="BF49" i="20"/>
  <c r="AW49" i="20"/>
  <c r="AV61" i="20"/>
  <c r="AU61" i="20"/>
  <c r="AT49" i="20"/>
  <c r="AK61" i="20"/>
  <c r="AJ61" i="20"/>
  <c r="AI61" i="20"/>
  <c r="AI371" i="20" s="1"/>
  <c r="Y49" i="20"/>
  <c r="X61" i="20"/>
  <c r="W49" i="20"/>
  <c r="V49" i="20"/>
  <c r="M61" i="20"/>
  <c r="L49" i="20"/>
  <c r="K61" i="20"/>
  <c r="J49" i="20"/>
  <c r="BF61" i="20"/>
  <c r="BE61" i="20"/>
  <c r="BD61" i="20"/>
  <c r="BC61" i="20"/>
  <c r="BC371" i="20" s="1"/>
  <c r="BA49" i="20"/>
  <c r="AZ49" i="20"/>
  <c r="AT61" i="20"/>
  <c r="AS61" i="20"/>
  <c r="AR61" i="20"/>
  <c r="AQ61" i="20"/>
  <c r="AO61" i="20"/>
  <c r="AN49" i="20"/>
  <c r="AM49" i="20"/>
  <c r="AH49" i="20"/>
  <c r="AG61" i="20"/>
  <c r="AF49" i="20"/>
  <c r="AE49" i="20"/>
  <c r="AC61" i="20"/>
  <c r="AB49" i="20"/>
  <c r="Z49" i="20"/>
  <c r="V61" i="20"/>
  <c r="U61" i="20"/>
  <c r="T61" i="20"/>
  <c r="S61" i="20"/>
  <c r="Q49" i="20"/>
  <c r="P49" i="20"/>
  <c r="O49" i="20"/>
  <c r="J61" i="20"/>
  <c r="I61" i="20"/>
  <c r="H49" i="20"/>
  <c r="G61" i="20"/>
  <c r="BF85" i="20"/>
  <c r="BD85" i="20"/>
  <c r="AU85" i="20"/>
  <c r="AT85" i="20"/>
  <c r="AS85" i="20"/>
  <c r="AI85" i="20"/>
  <c r="AH85" i="20"/>
  <c r="AE85" i="20"/>
  <c r="AA85" i="20"/>
  <c r="Z85" i="20"/>
  <c r="X85" i="20"/>
  <c r="W85" i="20"/>
  <c r="L85" i="20"/>
  <c r="AK85" i="20"/>
  <c r="BC49" i="20"/>
  <c r="BB49" i="20"/>
  <c r="AQ85" i="20"/>
  <c r="AP51" i="20"/>
  <c r="AH51" i="20"/>
  <c r="V51" i="20"/>
  <c r="R49" i="20"/>
  <c r="BG50" i="20"/>
  <c r="AU50" i="20"/>
  <c r="AS52" i="20"/>
  <c r="AR50" i="20"/>
  <c r="AP85" i="20"/>
  <c r="AJ85" i="20"/>
  <c r="U85" i="20"/>
  <c r="T85" i="20"/>
  <c r="R52" i="20"/>
  <c r="L52" i="20"/>
  <c r="K50" i="20"/>
  <c r="AL85" i="20"/>
  <c r="AF85" i="20"/>
  <c r="K85" i="20"/>
  <c r="AV49" i="20"/>
  <c r="I49" i="20"/>
  <c r="N49" i="20"/>
  <c r="AL49" i="20"/>
  <c r="M50" i="20"/>
  <c r="N50" i="20"/>
  <c r="P50" i="20"/>
  <c r="Q50" i="20"/>
  <c r="R50" i="20"/>
  <c r="U50" i="20"/>
  <c r="Z50" i="20"/>
  <c r="AG50" i="20"/>
  <c r="AH50" i="20"/>
  <c r="AK50" i="20"/>
  <c r="AL50" i="20"/>
  <c r="AN50" i="20"/>
  <c r="AW50" i="20"/>
  <c r="AX50" i="20"/>
  <c r="AZ50" i="20"/>
  <c r="BA50" i="20"/>
  <c r="BB50" i="20"/>
  <c r="BE50" i="20"/>
  <c r="I51" i="20"/>
  <c r="P51" i="20"/>
  <c r="Q51" i="20"/>
  <c r="T51" i="20"/>
  <c r="U51" i="20"/>
  <c r="W51" i="20"/>
  <c r="AF51" i="20"/>
  <c r="AG51" i="20"/>
  <c r="AI51" i="20"/>
  <c r="AJ51" i="20"/>
  <c r="AK51" i="20"/>
  <c r="AN51" i="20"/>
  <c r="AS51" i="20"/>
  <c r="AZ51" i="20"/>
  <c r="BA51" i="20"/>
  <c r="BD51" i="20"/>
  <c r="BE51" i="20"/>
  <c r="BG51" i="20"/>
  <c r="S52" i="20"/>
  <c r="V52" i="20"/>
  <c r="W52" i="20"/>
  <c r="AH52" i="20"/>
  <c r="AI52" i="20"/>
  <c r="AK52" i="20"/>
  <c r="AL52" i="20"/>
  <c r="AO52" i="20"/>
  <c r="BC52" i="20"/>
  <c r="BF52" i="20"/>
  <c r="BG52" i="20"/>
  <c r="O61" i="20"/>
  <c r="P61" i="20"/>
  <c r="R61" i="20"/>
  <c r="AA61" i="20"/>
  <c r="AB61" i="20"/>
  <c r="AD61" i="20"/>
  <c r="AM61" i="20"/>
  <c r="AN61" i="20"/>
  <c r="AP61" i="20"/>
  <c r="AX61" i="20"/>
  <c r="AY61" i="20"/>
  <c r="AZ61" i="20"/>
  <c r="BB61" i="20"/>
  <c r="I66" i="20"/>
  <c r="G76" i="20"/>
  <c r="H76"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G82" i="20"/>
  <c r="H82" i="20"/>
  <c r="H83" i="20"/>
  <c r="G84" i="20"/>
  <c r="H84" i="20"/>
  <c r="I85" i="20"/>
  <c r="AV85" i="20"/>
  <c r="AW85" i="20"/>
  <c r="H88" i="20"/>
  <c r="I88" i="20"/>
  <c r="J88" i="20"/>
  <c r="K88" i="20"/>
  <c r="L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AX52" i="20"/>
  <c r="AV52" i="20"/>
  <c r="M52" i="20"/>
  <c r="AC50" i="20"/>
  <c r="AA52" i="20"/>
  <c r="AH61" i="20"/>
  <c r="BG49" i="20"/>
  <c r="AF61" i="20"/>
  <c r="H61" i="20"/>
  <c r="Z52" i="20"/>
  <c r="Y51" i="20"/>
  <c r="BE49" i="20"/>
  <c r="I52" i="20"/>
  <c r="AG52" i="20"/>
  <c r="AM51" i="20"/>
  <c r="AW61" i="20"/>
  <c r="N85" i="20"/>
  <c r="AE61" i="20"/>
  <c r="AQ52" i="20"/>
  <c r="G52" i="20"/>
  <c r="AI49" i="20"/>
  <c r="BA61" i="20"/>
  <c r="Q61" i="20"/>
  <c r="O52" i="20"/>
  <c r="AY51" i="20"/>
  <c r="M49" i="20"/>
  <c r="Y61" i="20"/>
  <c r="AE50" i="20"/>
  <c r="L61" i="20"/>
  <c r="N51" i="20"/>
  <c r="X49" i="20"/>
  <c r="AW51" i="20"/>
  <c r="AD50" i="20"/>
  <c r="W61" i="20"/>
  <c r="AT50" i="20"/>
  <c r="J50" i="20"/>
  <c r="AB50" i="20"/>
  <c r="BG85" i="20"/>
  <c r="O85" i="20"/>
  <c r="AX49" i="20"/>
  <c r="H85" i="20"/>
  <c r="AR85" i="20"/>
  <c r="BE85" i="20"/>
  <c r="M85" i="20"/>
  <c r="BC51" i="20"/>
  <c r="AQ51" i="20"/>
  <c r="AE51" i="20"/>
  <c r="S51" i="20"/>
  <c r="G51" i="20"/>
  <c r="AV50" i="20"/>
  <c r="AJ50" i="20"/>
  <c r="X50" i="20"/>
  <c r="L50" i="20"/>
  <c r="AS49" i="20"/>
  <c r="U49" i="20"/>
  <c r="K49" i="20"/>
  <c r="AD49" i="20"/>
  <c r="AU49" i="20"/>
  <c r="AY85" i="20"/>
  <c r="BB51" i="20"/>
  <c r="R51" i="20"/>
  <c r="AI50" i="20"/>
  <c r="W50" i="20"/>
  <c r="AR49" i="20"/>
  <c r="T49" i="20"/>
  <c r="AG85" i="20"/>
  <c r="AJ52" i="20"/>
  <c r="X52" i="20"/>
  <c r="AQ49" i="20"/>
  <c r="S49" i="20"/>
  <c r="BD50" i="20"/>
  <c r="AF50" i="20"/>
  <c r="T50" i="20"/>
  <c r="H50" i="20"/>
  <c r="Y85" i="20"/>
  <c r="U52" i="20"/>
  <c r="AK49" i="20"/>
  <c r="AJ49" i="20"/>
  <c r="BC85" i="20"/>
  <c r="BD49" i="20"/>
  <c r="AM85" i="20"/>
  <c r="V85" i="20"/>
  <c r="AP52" i="20"/>
  <c r="G49" i="20"/>
  <c r="BF51" i="20"/>
  <c r="AT51" i="20"/>
  <c r="J51" i="20"/>
  <c r="AY50" i="20"/>
  <c r="AM50" i="20"/>
  <c r="AA50" i="20"/>
  <c r="O50" i="20"/>
  <c r="AY49" i="20"/>
  <c r="AA49" i="20"/>
  <c r="AP49" i="20"/>
  <c r="AC49" i="20"/>
  <c r="BB85" i="20"/>
  <c r="AD85" i="20"/>
  <c r="R85" i="20"/>
  <c r="AO49" i="20"/>
  <c r="BA85" i="20"/>
  <c r="Q85" i="20"/>
  <c r="AZ85" i="20"/>
  <c r="AN85" i="20"/>
  <c r="AB85" i="20"/>
  <c r="P85" i="20"/>
  <c r="G133" i="20"/>
  <c r="M137" i="20"/>
  <c r="G137" i="20"/>
  <c r="G136" i="20"/>
  <c r="H266" i="20"/>
  <c r="I266" i="20"/>
  <c r="J266" i="20"/>
  <c r="K266" i="20"/>
  <c r="L266" i="20"/>
  <c r="M266" i="20"/>
  <c r="N266" i="20"/>
  <c r="O266" i="20"/>
  <c r="P266" i="20"/>
  <c r="Q266" i="20"/>
  <c r="R266" i="20"/>
  <c r="S266" i="20"/>
  <c r="T266" i="20"/>
  <c r="U266" i="20"/>
  <c r="V266" i="20"/>
  <c r="W266" i="20"/>
  <c r="X266" i="20"/>
  <c r="Y266" i="20"/>
  <c r="Z266" i="20"/>
  <c r="AA266" i="20"/>
  <c r="AB266" i="20"/>
  <c r="AC266" i="20"/>
  <c r="AD266" i="20"/>
  <c r="AE266" i="20"/>
  <c r="AF266" i="20"/>
  <c r="AG266" i="20"/>
  <c r="AH266" i="20"/>
  <c r="AI266" i="20"/>
  <c r="AJ266" i="20"/>
  <c r="AK266" i="20"/>
  <c r="AL266" i="20"/>
  <c r="AM266" i="20"/>
  <c r="AN266" i="20"/>
  <c r="AO266" i="20"/>
  <c r="AP266" i="20"/>
  <c r="AQ266" i="20"/>
  <c r="AR266" i="20"/>
  <c r="AS266" i="20"/>
  <c r="AT266" i="20"/>
  <c r="AU266" i="20"/>
  <c r="AV266" i="20"/>
  <c r="AW266" i="20"/>
  <c r="AX266" i="20"/>
  <c r="AY266" i="20"/>
  <c r="AZ266" i="20"/>
  <c r="BA266" i="20"/>
  <c r="BB266" i="20"/>
  <c r="BC266" i="20"/>
  <c r="BD266" i="20"/>
  <c r="BE266" i="20"/>
  <c r="BF266" i="20"/>
  <c r="BG266" i="20"/>
  <c r="BH266" i="20"/>
  <c r="BI266" i="20"/>
  <c r="BJ266" i="20"/>
  <c r="BK266" i="20"/>
  <c r="BL266" i="20"/>
  <c r="BM266" i="20"/>
  <c r="BN266" i="20"/>
  <c r="G266" i="20"/>
  <c r="G270" i="20" s="1"/>
  <c r="BH85" i="20"/>
  <c r="BI85" i="20"/>
  <c r="BJ85" i="20"/>
  <c r="BK85" i="20"/>
  <c r="BL85" i="20"/>
  <c r="BM85" i="20"/>
  <c r="BN85" i="20"/>
  <c r="B371" i="33"/>
  <c r="B382" i="33"/>
  <c r="B381" i="33"/>
  <c r="B380" i="33"/>
  <c r="B383" i="33"/>
  <c r="B379" i="33"/>
  <c r="B377" i="33"/>
  <c r="B378" i="33"/>
  <c r="B375" i="33"/>
  <c r="B374" i="33"/>
  <c r="B373" i="33"/>
  <c r="B372" i="33"/>
  <c r="B376" i="33"/>
  <c r="B370" i="33"/>
  <c r="B369" i="33"/>
  <c r="B368" i="33"/>
  <c r="B367" i="33"/>
  <c r="B366" i="33"/>
  <c r="B365" i="33"/>
  <c r="B364" i="33"/>
  <c r="B363" i="33"/>
  <c r="B362" i="33"/>
  <c r="B361" i="33"/>
  <c r="B360" i="33"/>
  <c r="B359" i="33"/>
  <c r="B358" i="33"/>
  <c r="B357" i="33"/>
  <c r="B356" i="33"/>
  <c r="B355" i="33"/>
  <c r="B354" i="33"/>
  <c r="B353" i="33"/>
  <c r="B352" i="33"/>
  <c r="B351" i="33"/>
  <c r="B350" i="33"/>
  <c r="B349" i="33"/>
  <c r="B348" i="33"/>
  <c r="B347" i="33"/>
  <c r="B346" i="33"/>
  <c r="B345" i="33"/>
  <c r="B344" i="33"/>
  <c r="B343" i="33"/>
  <c r="B342" i="33"/>
  <c r="B341" i="33"/>
  <c r="B340" i="33"/>
  <c r="B339" i="33"/>
  <c r="B338" i="33"/>
  <c r="B337" i="33"/>
  <c r="B336" i="33"/>
  <c r="B335" i="33"/>
  <c r="B334" i="33"/>
  <c r="B333" i="33"/>
  <c r="B332" i="33"/>
  <c r="B331" i="33"/>
  <c r="B330" i="33"/>
  <c r="B329" i="33"/>
  <c r="B328" i="33"/>
  <c r="B327" i="33"/>
  <c r="B326" i="33"/>
  <c r="B325" i="33"/>
  <c r="B324" i="33"/>
  <c r="B323" i="33"/>
  <c r="B322" i="33"/>
  <c r="B321" i="33"/>
  <c r="B320" i="33"/>
  <c r="B319" i="33"/>
  <c r="B318" i="33"/>
  <c r="B317" i="33"/>
  <c r="B316" i="33"/>
  <c r="B315" i="33"/>
  <c r="B314" i="33"/>
  <c r="B313" i="33"/>
  <c r="B312" i="33"/>
  <c r="B311" i="33"/>
  <c r="B310" i="33"/>
  <c r="B309" i="33"/>
  <c r="B308" i="33"/>
  <c r="B307" i="33"/>
  <c r="B306" i="33"/>
  <c r="B305" i="33"/>
  <c r="B304" i="33"/>
  <c r="B303" i="33"/>
  <c r="B302" i="33"/>
  <c r="B301" i="33"/>
  <c r="B300" i="33"/>
  <c r="B299" i="33"/>
  <c r="B298" i="33"/>
  <c r="B297" i="33"/>
  <c r="B296" i="33"/>
  <c r="B295" i="33"/>
  <c r="B294" i="33"/>
  <c r="B293" i="33"/>
  <c r="B292" i="33"/>
  <c r="B291" i="33"/>
  <c r="B290" i="33"/>
  <c r="B289" i="33"/>
  <c r="B288" i="33"/>
  <c r="B287" i="33"/>
  <c r="B286" i="33"/>
  <c r="B285" i="33"/>
  <c r="B284" i="33"/>
  <c r="B283" i="33"/>
  <c r="B282" i="33"/>
  <c r="B281" i="33"/>
  <c r="B280" i="33"/>
  <c r="B279" i="33"/>
  <c r="B278" i="33"/>
  <c r="B277" i="33"/>
  <c r="B276" i="33"/>
  <c r="B275" i="33"/>
  <c r="B274" i="33"/>
  <c r="B273" i="33"/>
  <c r="B272" i="33"/>
  <c r="B271" i="33"/>
  <c r="B270" i="33"/>
  <c r="B269" i="33"/>
  <c r="B268" i="33"/>
  <c r="B267" i="33"/>
  <c r="B266" i="33"/>
  <c r="B265" i="33"/>
  <c r="B264" i="33"/>
  <c r="B263" i="33"/>
  <c r="B262" i="33"/>
  <c r="B261" i="33"/>
  <c r="B260" i="33"/>
  <c r="B259" i="33"/>
  <c r="B258" i="33"/>
  <c r="B257" i="33"/>
  <c r="B256" i="33"/>
  <c r="B255" i="33"/>
  <c r="B254" i="33"/>
  <c r="B253" i="33"/>
  <c r="B252" i="33"/>
  <c r="B251" i="33"/>
  <c r="B250" i="33"/>
  <c r="B249" i="33"/>
  <c r="B248" i="33"/>
  <c r="B247" i="33"/>
  <c r="B246" i="33"/>
  <c r="B245" i="33"/>
  <c r="B244" i="33"/>
  <c r="B243" i="33"/>
  <c r="B242" i="33"/>
  <c r="B241" i="33"/>
  <c r="B240" i="33"/>
  <c r="B239" i="33"/>
  <c r="B238" i="33"/>
  <c r="B237" i="33"/>
  <c r="B236" i="33"/>
  <c r="B235" i="33"/>
  <c r="B234" i="33"/>
  <c r="B233" i="33"/>
  <c r="B232" i="33"/>
  <c r="B231" i="33"/>
  <c r="B230" i="33"/>
  <c r="B229" i="33"/>
  <c r="B228" i="33"/>
  <c r="B227" i="33"/>
  <c r="B226" i="33"/>
  <c r="B225" i="33"/>
  <c r="B224" i="33"/>
  <c r="B223" i="33"/>
  <c r="B222" i="33"/>
  <c r="B221" i="33"/>
  <c r="B220" i="33"/>
  <c r="B219" i="33"/>
  <c r="B218" i="33"/>
  <c r="B217" i="33"/>
  <c r="B216" i="33"/>
  <c r="B215" i="33"/>
  <c r="B214" i="33"/>
  <c r="B213" i="33"/>
  <c r="B212" i="33"/>
  <c r="B211" i="33"/>
  <c r="B210" i="33"/>
  <c r="B209" i="33"/>
  <c r="B208" i="33"/>
  <c r="B207" i="33"/>
  <c r="B206" i="33"/>
  <c r="B205" i="33"/>
  <c r="B204" i="33"/>
  <c r="B203" i="33"/>
  <c r="B202" i="33"/>
  <c r="B201" i="33"/>
  <c r="B200" i="33"/>
  <c r="B199" i="33"/>
  <c r="B198" i="33"/>
  <c r="B197" i="33"/>
  <c r="B196" i="33"/>
  <c r="B195" i="33"/>
  <c r="B194" i="33"/>
  <c r="B193" i="33"/>
  <c r="B192" i="33"/>
  <c r="B191" i="33"/>
  <c r="B190" i="33"/>
  <c r="B189" i="33"/>
  <c r="B188" i="33"/>
  <c r="B187" i="33"/>
  <c r="B186" i="33"/>
  <c r="B185" i="33"/>
  <c r="B184" i="33"/>
  <c r="B183" i="33"/>
  <c r="B182" i="33"/>
  <c r="B181" i="33"/>
  <c r="B180" i="33"/>
  <c r="B179" i="33"/>
  <c r="B178" i="33"/>
  <c r="B177" i="33"/>
  <c r="B176" i="33"/>
  <c r="B175" i="33"/>
  <c r="B174" i="33"/>
  <c r="B173" i="33"/>
  <c r="B172" i="33"/>
  <c r="B171" i="33"/>
  <c r="B170" i="33"/>
  <c r="B169" i="33"/>
  <c r="B168" i="33"/>
  <c r="B167" i="33"/>
  <c r="B166" i="33"/>
  <c r="B165" i="33"/>
  <c r="B164" i="33"/>
  <c r="B163" i="33"/>
  <c r="B162" i="33"/>
  <c r="B161" i="33"/>
  <c r="B160" i="33"/>
  <c r="B159" i="33"/>
  <c r="B158" i="33"/>
  <c r="B157" i="33"/>
  <c r="B156" i="33"/>
  <c r="B155" i="33"/>
  <c r="B154" i="33"/>
  <c r="B153" i="33"/>
  <c r="B152" i="33"/>
  <c r="B151" i="33"/>
  <c r="B149" i="33"/>
  <c r="B148" i="33"/>
  <c r="B147" i="33"/>
  <c r="B146" i="33"/>
  <c r="B145" i="33"/>
  <c r="B144" i="33"/>
  <c r="B143" i="33"/>
  <c r="B142" i="33"/>
  <c r="B141" i="33"/>
  <c r="B140" i="33"/>
  <c r="B139" i="33"/>
  <c r="B138" i="33"/>
  <c r="B137" i="33"/>
  <c r="B136" i="33"/>
  <c r="B135" i="33"/>
  <c r="B134" i="33"/>
  <c r="B133" i="33"/>
  <c r="B132" i="33"/>
  <c r="B131" i="33"/>
  <c r="B130" i="33"/>
  <c r="B129" i="33"/>
  <c r="B128" i="33"/>
  <c r="B127" i="33"/>
  <c r="B126" i="33"/>
  <c r="B125" i="33"/>
  <c r="B124" i="33"/>
  <c r="B123" i="33"/>
  <c r="B122" i="33"/>
  <c r="B121" i="33"/>
  <c r="B120" i="33"/>
  <c r="B119" i="33"/>
  <c r="B118" i="33"/>
  <c r="B117" i="33"/>
  <c r="B116" i="33"/>
  <c r="B115" i="33"/>
  <c r="B114" i="33"/>
  <c r="B113" i="33"/>
  <c r="B112" i="33"/>
  <c r="B111" i="33"/>
  <c r="B110" i="33"/>
  <c r="B109" i="33"/>
  <c r="B108" i="33"/>
  <c r="B107" i="33"/>
  <c r="B106" i="33"/>
  <c r="B105" i="33"/>
  <c r="B104" i="33"/>
  <c r="B103" i="33"/>
  <c r="B102" i="33"/>
  <c r="B101" i="33"/>
  <c r="B100" i="33"/>
  <c r="B99" i="33"/>
  <c r="B98" i="33"/>
  <c r="B97" i="33"/>
  <c r="B96" i="33"/>
  <c r="B95" i="33"/>
  <c r="B94" i="33"/>
  <c r="B93" i="33"/>
  <c r="B92" i="33"/>
  <c r="B91" i="33"/>
  <c r="B90" i="33"/>
  <c r="B89" i="33"/>
  <c r="B88" i="33"/>
  <c r="B87" i="33"/>
  <c r="B86" i="33"/>
  <c r="B85" i="33"/>
  <c r="B84" i="33"/>
  <c r="B83" i="33"/>
  <c r="B82" i="33"/>
  <c r="B81" i="33"/>
  <c r="B80" i="33"/>
  <c r="B79" i="33"/>
  <c r="B78" i="33"/>
  <c r="B77" i="33"/>
  <c r="B76" i="33"/>
  <c r="B75" i="33"/>
  <c r="B74" i="33"/>
  <c r="B73" i="33"/>
  <c r="B72" i="33"/>
  <c r="B71" i="33"/>
  <c r="B70" i="33"/>
  <c r="B69" i="33"/>
  <c r="B68" i="33"/>
  <c r="B67" i="33"/>
  <c r="B66" i="33"/>
  <c r="B65" i="33"/>
  <c r="B64" i="33"/>
  <c r="B63" i="33"/>
  <c r="B62" i="33"/>
  <c r="B61" i="33"/>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B7" i="33"/>
  <c r="B6" i="33"/>
  <c r="C2" i="32"/>
  <c r="B127" i="31"/>
  <c r="B121" i="31"/>
  <c r="B114" i="31"/>
  <c r="B107" i="31"/>
  <c r="B94" i="31"/>
  <c r="B88" i="31"/>
  <c r="B81" i="31"/>
  <c r="B74" i="31"/>
  <c r="B61" i="31"/>
  <c r="B55" i="31"/>
  <c r="B48" i="31"/>
  <c r="B41" i="31"/>
  <c r="B28" i="31"/>
  <c r="B22" i="31"/>
  <c r="B15" i="31"/>
  <c r="B8" i="31"/>
  <c r="B15" i="29"/>
  <c r="B7" i="29"/>
  <c r="B94" i="29"/>
  <c r="B58" i="29"/>
  <c r="B29" i="29"/>
  <c r="B64" i="29"/>
  <c r="B87" i="29"/>
  <c r="B110" i="29"/>
  <c r="B28" i="29"/>
  <c r="B63" i="29"/>
  <c r="B86" i="29"/>
  <c r="B136" i="29"/>
  <c r="B67" i="29"/>
  <c r="B33" i="29"/>
  <c r="B99" i="29"/>
  <c r="B113" i="29"/>
  <c r="B131" i="29"/>
  <c r="B80" i="29"/>
  <c r="B123" i="29"/>
  <c r="B43" i="29"/>
  <c r="B52" i="29"/>
  <c r="B115" i="29"/>
  <c r="B101" i="29"/>
  <c r="B37" i="29"/>
  <c r="B69" i="29"/>
  <c r="B19" i="29"/>
  <c r="B14" i="29"/>
  <c r="B140" i="29"/>
  <c r="B106" i="29"/>
  <c r="B75" i="29"/>
  <c r="B107" i="29"/>
  <c r="B24" i="29"/>
  <c r="B27" i="29"/>
  <c r="B21" i="29"/>
  <c r="B93" i="29"/>
  <c r="B130" i="29"/>
  <c r="B79" i="29"/>
  <c r="B122" i="29"/>
  <c r="B42" i="29"/>
  <c r="B51" i="29"/>
  <c r="B114" i="29"/>
  <c r="B100" i="29"/>
  <c r="B34" i="29"/>
  <c r="B68" i="29"/>
  <c r="B17" i="29"/>
  <c r="B10" i="29"/>
  <c r="B139" i="29"/>
  <c r="B91" i="29"/>
  <c r="B23" i="29"/>
  <c r="B26" i="29"/>
  <c r="B6" i="29"/>
  <c r="B109" i="29"/>
  <c r="B92" i="29"/>
  <c r="B129" i="29"/>
  <c r="B78" i="29"/>
  <c r="B121" i="29"/>
  <c r="B41" i="29"/>
  <c r="B50" i="29"/>
  <c r="B9" i="29"/>
  <c r="B57" i="29"/>
  <c r="B128" i="29"/>
  <c r="B77" i="29"/>
  <c r="B120" i="29"/>
  <c r="B40" i="29"/>
  <c r="B49" i="29"/>
  <c r="B112" i="29"/>
  <c r="B98" i="29"/>
  <c r="B32" i="29"/>
  <c r="B76" i="29"/>
  <c r="B39" i="29"/>
  <c r="B48" i="29"/>
  <c r="B111" i="29"/>
  <c r="B97" i="29"/>
  <c r="B31" i="29"/>
  <c r="BO352" i="20"/>
  <c r="BN352" i="20"/>
  <c r="BM352" i="20"/>
  <c r="BL352" i="20"/>
  <c r="BK352" i="20"/>
  <c r="BJ352" i="20"/>
  <c r="BI352" i="20"/>
  <c r="BH352" i="20"/>
  <c r="BG352" i="20"/>
  <c r="BF352" i="20"/>
  <c r="BE352" i="20"/>
  <c r="BD352" i="20"/>
  <c r="BC352" i="20"/>
  <c r="BB352" i="20"/>
  <c r="BA352" i="20"/>
  <c r="AZ352" i="20"/>
  <c r="AY352" i="20"/>
  <c r="AX352" i="20"/>
  <c r="AW352" i="20"/>
  <c r="AV352" i="20"/>
  <c r="AU352" i="20"/>
  <c r="AT352" i="20"/>
  <c r="AS352" i="20"/>
  <c r="AR352" i="20"/>
  <c r="AQ352" i="20"/>
  <c r="AP352" i="20"/>
  <c r="AO352" i="20"/>
  <c r="AN352" i="20"/>
  <c r="AM352" i="20"/>
  <c r="AL352" i="20"/>
  <c r="AK352" i="20"/>
  <c r="AJ352" i="20"/>
  <c r="AI352" i="20"/>
  <c r="AH352" i="20"/>
  <c r="AG352" i="20"/>
  <c r="AF352" i="20"/>
  <c r="AE352" i="20"/>
  <c r="AD352" i="20"/>
  <c r="AC352" i="20"/>
  <c r="AB352" i="20"/>
  <c r="AA352" i="20"/>
  <c r="Z352" i="20"/>
  <c r="Y352" i="20"/>
  <c r="X352" i="20"/>
  <c r="W352" i="20"/>
  <c r="V352" i="20"/>
  <c r="U352" i="20"/>
  <c r="T352" i="20"/>
  <c r="S352" i="20"/>
  <c r="R352" i="20"/>
  <c r="Q352" i="20"/>
  <c r="P352" i="20"/>
  <c r="O352" i="20"/>
  <c r="N352" i="20"/>
  <c r="M352" i="20"/>
  <c r="L352" i="20"/>
  <c r="K352" i="20"/>
  <c r="J352" i="20"/>
  <c r="I352" i="20"/>
  <c r="H352" i="20"/>
  <c r="G352" i="20"/>
  <c r="J15" i="19"/>
  <c r="K326" i="20"/>
  <c r="L326" i="20"/>
  <c r="L327" i="20"/>
  <c r="H329" i="20"/>
  <c r="J331" i="20"/>
  <c r="K331" i="20"/>
  <c r="G330" i="20"/>
  <c r="G331" i="20"/>
  <c r="K314" i="20"/>
  <c r="L314" i="20"/>
  <c r="H318" i="20"/>
  <c r="I318" i="20"/>
  <c r="J324" i="20"/>
  <c r="J325" i="20"/>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7" i="28"/>
  <c r="B16" i="28"/>
  <c r="B15" i="28"/>
  <c r="B14" i="28"/>
  <c r="B13" i="28"/>
  <c r="B12" i="28"/>
  <c r="B11" i="28"/>
  <c r="B10" i="28"/>
  <c r="B9" i="28"/>
  <c r="B8" i="28"/>
  <c r="B7" i="28"/>
  <c r="B6" i="28"/>
  <c r="B18" i="28"/>
  <c r="G135" i="20"/>
  <c r="AL359" i="20"/>
  <c r="AT359" i="20"/>
  <c r="BB359" i="20"/>
  <c r="BJ359" i="20"/>
  <c r="U178" i="20"/>
  <c r="AC178" i="20"/>
  <c r="AS178" i="20"/>
  <c r="M150" i="20"/>
  <c r="G129" i="20"/>
  <c r="I247" i="20"/>
  <c r="J247" i="20" s="1"/>
  <c r="C3" i="26"/>
  <c r="G230" i="20"/>
  <c r="C14" i="20"/>
  <c r="G123" i="20"/>
  <c r="G180" i="20" s="1"/>
  <c r="G305" i="20"/>
  <c r="G304" i="20"/>
  <c r="G361" i="20" s="1"/>
  <c r="H307" i="20"/>
  <c r="I307" i="20"/>
  <c r="J307" i="20"/>
  <c r="K307" i="20"/>
  <c r="L307" i="20"/>
  <c r="M307" i="20"/>
  <c r="N307" i="20"/>
  <c r="O307" i="20"/>
  <c r="P307" i="20"/>
  <c r="Q307" i="20"/>
  <c r="R307" i="20"/>
  <c r="S307" i="20"/>
  <c r="T307" i="20"/>
  <c r="U307" i="20"/>
  <c r="V307" i="20"/>
  <c r="W307" i="20"/>
  <c r="X307" i="20"/>
  <c r="Y307" i="20"/>
  <c r="Z307" i="20"/>
  <c r="AA307" i="20"/>
  <c r="AB307" i="20"/>
  <c r="AC307" i="20"/>
  <c r="AD307" i="20"/>
  <c r="AE307" i="20"/>
  <c r="AF307" i="20"/>
  <c r="AG307" i="20"/>
  <c r="AH307" i="20"/>
  <c r="AI307" i="20"/>
  <c r="AJ307" i="20"/>
  <c r="AK307" i="20"/>
  <c r="AL307" i="20"/>
  <c r="AM307" i="20"/>
  <c r="AN307" i="20"/>
  <c r="AO307" i="20"/>
  <c r="AP307" i="20"/>
  <c r="AQ307" i="20"/>
  <c r="AR307" i="20"/>
  <c r="AS307" i="20"/>
  <c r="AT307" i="20"/>
  <c r="AU307" i="20"/>
  <c r="AV307" i="20"/>
  <c r="AW307" i="20"/>
  <c r="AX307" i="20"/>
  <c r="AY307" i="20"/>
  <c r="AZ307" i="20"/>
  <c r="BA307" i="20"/>
  <c r="BB307" i="20"/>
  <c r="BC307" i="20"/>
  <c r="BD307" i="20"/>
  <c r="BE307" i="20"/>
  <c r="BF307" i="20"/>
  <c r="BG307" i="20"/>
  <c r="BH307" i="20"/>
  <c r="BI307" i="20"/>
  <c r="BJ307" i="20"/>
  <c r="BK307" i="20"/>
  <c r="BL307" i="20"/>
  <c r="BM307" i="20"/>
  <c r="BN307" i="20"/>
  <c r="BO307" i="20"/>
  <c r="G307" i="20"/>
  <c r="G126" i="20"/>
  <c r="H126" i="20"/>
  <c r="I126" i="20"/>
  <c r="J126" i="20"/>
  <c r="K126" i="20"/>
  <c r="L126" i="20"/>
  <c r="M126" i="20"/>
  <c r="N126" i="20"/>
  <c r="O126" i="20"/>
  <c r="P126" i="20"/>
  <c r="Q126" i="20"/>
  <c r="R126" i="20"/>
  <c r="S126" i="20"/>
  <c r="T126" i="20"/>
  <c r="U126" i="20"/>
  <c r="V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G124" i="20"/>
  <c r="G138" i="20"/>
  <c r="G144" i="20"/>
  <c r="G146" i="20"/>
  <c r="G147" i="20"/>
  <c r="G148" i="20"/>
  <c r="G141" i="20" s="1"/>
  <c r="G149" i="20"/>
  <c r="G150" i="20"/>
  <c r="G171" i="20"/>
  <c r="G172" i="20"/>
  <c r="G173" i="20"/>
  <c r="G174" i="20"/>
  <c r="G178" i="20"/>
  <c r="H304" i="20"/>
  <c r="H361" i="20" s="1"/>
  <c r="I304" i="20"/>
  <c r="I361" i="20" s="1"/>
  <c r="J304" i="20"/>
  <c r="J361" i="20" s="1"/>
  <c r="K304" i="20"/>
  <c r="K361" i="20" s="1"/>
  <c r="L304" i="20"/>
  <c r="L361" i="20" s="1"/>
  <c r="M304" i="20"/>
  <c r="M361" i="20" s="1"/>
  <c r="N304" i="20"/>
  <c r="N361" i="20" s="1"/>
  <c r="O304" i="20"/>
  <c r="O361" i="20" s="1"/>
  <c r="P304" i="20"/>
  <c r="P361" i="20" s="1"/>
  <c r="Q304" i="20"/>
  <c r="Q361" i="20" s="1"/>
  <c r="R304" i="20"/>
  <c r="R361" i="20" s="1"/>
  <c r="S304" i="20"/>
  <c r="S361" i="20" s="1"/>
  <c r="T304" i="20"/>
  <c r="T361" i="20" s="1"/>
  <c r="U304" i="20"/>
  <c r="U361" i="20" s="1"/>
  <c r="V304" i="20"/>
  <c r="V361" i="20" s="1"/>
  <c r="W304" i="20"/>
  <c r="W361" i="20" s="1"/>
  <c r="X304" i="20"/>
  <c r="X361" i="20" s="1"/>
  <c r="Y304" i="20"/>
  <c r="Y361" i="20" s="1"/>
  <c r="Z304" i="20"/>
  <c r="Z361" i="20" s="1"/>
  <c r="AA304" i="20"/>
  <c r="AA361" i="20" s="1"/>
  <c r="AB304" i="20"/>
  <c r="AB361" i="20" s="1"/>
  <c r="AC304" i="20"/>
  <c r="AC361" i="20" s="1"/>
  <c r="AD304" i="20"/>
  <c r="AD361" i="20" s="1"/>
  <c r="AE304" i="20"/>
  <c r="AE361" i="20" s="1"/>
  <c r="AF304" i="20"/>
  <c r="AF361" i="20" s="1"/>
  <c r="AG304" i="20"/>
  <c r="AG361" i="20" s="1"/>
  <c r="AH304" i="20"/>
  <c r="AH361" i="20" s="1"/>
  <c r="AI304" i="20"/>
  <c r="AI361" i="20" s="1"/>
  <c r="AJ304" i="20"/>
  <c r="AJ361" i="20" s="1"/>
  <c r="AK304" i="20"/>
  <c r="AK361" i="20" s="1"/>
  <c r="AL304" i="20"/>
  <c r="AL361" i="20" s="1"/>
  <c r="AM304" i="20"/>
  <c r="AM361" i="20" s="1"/>
  <c r="AN304" i="20"/>
  <c r="AN361" i="20" s="1"/>
  <c r="AO304" i="20"/>
  <c r="AO361" i="20" s="1"/>
  <c r="AP304" i="20"/>
  <c r="AP361" i="20" s="1"/>
  <c r="AQ304" i="20"/>
  <c r="AQ361" i="20" s="1"/>
  <c r="AR304" i="20"/>
  <c r="AR361" i="20" s="1"/>
  <c r="AS304" i="20"/>
  <c r="AS361" i="20" s="1"/>
  <c r="AT304" i="20"/>
  <c r="AT361" i="20" s="1"/>
  <c r="AU304" i="20"/>
  <c r="AU361" i="20" s="1"/>
  <c r="AV304" i="20"/>
  <c r="AV361" i="20" s="1"/>
  <c r="AW304" i="20"/>
  <c r="AW361" i="20" s="1"/>
  <c r="AX304" i="20"/>
  <c r="AX361" i="20" s="1"/>
  <c r="AY304" i="20"/>
  <c r="AY361" i="20" s="1"/>
  <c r="AZ304" i="20"/>
  <c r="AZ361" i="20" s="1"/>
  <c r="BA304" i="20"/>
  <c r="BA361" i="20" s="1"/>
  <c r="BB304" i="20"/>
  <c r="BB361" i="20" s="1"/>
  <c r="BC304" i="20"/>
  <c r="BC361" i="20" s="1"/>
  <c r="BD304" i="20"/>
  <c r="BD361" i="20" s="1"/>
  <c r="BE304" i="20"/>
  <c r="BE361" i="20" s="1"/>
  <c r="BF304" i="20"/>
  <c r="BF361" i="20" s="1"/>
  <c r="BG304" i="20"/>
  <c r="BG361" i="20" s="1"/>
  <c r="BH304" i="20"/>
  <c r="BH361" i="20" s="1"/>
  <c r="BI304" i="20"/>
  <c r="BI361" i="20" s="1"/>
  <c r="BJ304" i="20"/>
  <c r="BJ361" i="20" s="1"/>
  <c r="BK304" i="20"/>
  <c r="BK361" i="20" s="1"/>
  <c r="BL304" i="20"/>
  <c r="BL361" i="20" s="1"/>
  <c r="BM304" i="20"/>
  <c r="BM361" i="20" s="1"/>
  <c r="BN304" i="20"/>
  <c r="BN361" i="20" s="1"/>
  <c r="BO304" i="20"/>
  <c r="BO361" i="20" s="1"/>
  <c r="H271" i="20"/>
  <c r="I271" i="20"/>
  <c r="J271" i="20"/>
  <c r="K271" i="20"/>
  <c r="L271" i="20"/>
  <c r="M271" i="20"/>
  <c r="N271" i="20"/>
  <c r="O271" i="20"/>
  <c r="P271" i="20"/>
  <c r="Q271" i="20"/>
  <c r="R271" i="20"/>
  <c r="S271" i="20"/>
  <c r="T271" i="20"/>
  <c r="U271" i="20"/>
  <c r="V271" i="20"/>
  <c r="W271" i="20"/>
  <c r="X271" i="20"/>
  <c r="Y271" i="20"/>
  <c r="Z271" i="20"/>
  <c r="AA271" i="20"/>
  <c r="AB271" i="20"/>
  <c r="AC271" i="20"/>
  <c r="AD271" i="20"/>
  <c r="AE271" i="20"/>
  <c r="AF271" i="20"/>
  <c r="AG271" i="20"/>
  <c r="AH271" i="20"/>
  <c r="AI271" i="20"/>
  <c r="AJ271" i="20"/>
  <c r="AK271" i="20"/>
  <c r="AL271" i="20"/>
  <c r="AM271" i="20"/>
  <c r="AN271" i="20"/>
  <c r="AO271" i="20"/>
  <c r="AP271" i="20"/>
  <c r="AQ271" i="20"/>
  <c r="AR271" i="20"/>
  <c r="AS271" i="20"/>
  <c r="AT271" i="20"/>
  <c r="AU271" i="20"/>
  <c r="AV271" i="20"/>
  <c r="AW271" i="20"/>
  <c r="AX271" i="20"/>
  <c r="AY271" i="20"/>
  <c r="AZ271" i="20"/>
  <c r="BA271" i="20"/>
  <c r="BB271" i="20"/>
  <c r="BC271" i="20"/>
  <c r="BD271" i="20"/>
  <c r="BE271" i="20"/>
  <c r="BF271" i="20"/>
  <c r="BG271" i="20"/>
  <c r="BH271" i="20"/>
  <c r="BI271" i="20"/>
  <c r="BJ271" i="20"/>
  <c r="BK271" i="20"/>
  <c r="BL271" i="20"/>
  <c r="BM271" i="20"/>
  <c r="BN271" i="20"/>
  <c r="BO271" i="20"/>
  <c r="G271" i="20"/>
  <c r="H123" i="20"/>
  <c r="H180" i="20" s="1"/>
  <c r="I123" i="20"/>
  <c r="I180" i="20" s="1"/>
  <c r="J123" i="20"/>
  <c r="J180" i="20" s="1"/>
  <c r="K123" i="20"/>
  <c r="K180" i="20" s="1"/>
  <c r="L123" i="20"/>
  <c r="L180" i="20" s="1"/>
  <c r="M123" i="20"/>
  <c r="M180" i="20" s="1"/>
  <c r="N123" i="20"/>
  <c r="N180" i="20" s="1"/>
  <c r="O123" i="20"/>
  <c r="O180" i="20" s="1"/>
  <c r="P123" i="20"/>
  <c r="P180" i="20" s="1"/>
  <c r="Q123" i="20"/>
  <c r="Q180" i="20" s="1"/>
  <c r="R123" i="20"/>
  <c r="R180" i="20" s="1"/>
  <c r="S123" i="20"/>
  <c r="S180" i="20" s="1"/>
  <c r="T123" i="20"/>
  <c r="T180" i="20" s="1"/>
  <c r="U123" i="20"/>
  <c r="U180" i="20" s="1"/>
  <c r="V123" i="20"/>
  <c r="V180" i="20" s="1"/>
  <c r="W123" i="20"/>
  <c r="W180" i="20" s="1"/>
  <c r="X123" i="20"/>
  <c r="X180" i="20" s="1"/>
  <c r="Y123" i="20"/>
  <c r="Y180" i="20" s="1"/>
  <c r="Z123" i="20"/>
  <c r="Z180" i="20" s="1"/>
  <c r="AA123" i="20"/>
  <c r="AA180" i="20" s="1"/>
  <c r="AB123" i="20"/>
  <c r="AB180" i="20" s="1"/>
  <c r="AC123" i="20"/>
  <c r="AC180" i="20" s="1"/>
  <c r="AD123" i="20"/>
  <c r="AD180" i="20" s="1"/>
  <c r="AE123" i="20"/>
  <c r="AE180" i="20" s="1"/>
  <c r="AF123" i="20"/>
  <c r="AF180" i="20" s="1"/>
  <c r="AG123" i="20"/>
  <c r="AG180" i="20" s="1"/>
  <c r="AH123" i="20"/>
  <c r="AH180" i="20" s="1"/>
  <c r="AI123" i="20"/>
  <c r="AI180" i="20" s="1"/>
  <c r="AJ123" i="20"/>
  <c r="AJ180" i="20" s="1"/>
  <c r="AK123" i="20"/>
  <c r="AK180" i="20" s="1"/>
  <c r="AL123" i="20"/>
  <c r="AL180" i="20" s="1"/>
  <c r="AM123" i="20"/>
  <c r="AM180" i="20" s="1"/>
  <c r="AN123" i="20"/>
  <c r="AN180" i="20" s="1"/>
  <c r="AO123" i="20"/>
  <c r="AO180" i="20" s="1"/>
  <c r="AP123" i="20"/>
  <c r="AP180" i="20" s="1"/>
  <c r="AQ123" i="20"/>
  <c r="AQ180" i="20" s="1"/>
  <c r="AR123" i="20"/>
  <c r="AR180" i="20" s="1"/>
  <c r="AS123" i="20"/>
  <c r="AS180" i="20" s="1"/>
  <c r="AT123" i="20"/>
  <c r="AT180" i="20" s="1"/>
  <c r="AU123" i="20"/>
  <c r="AU180" i="20" s="1"/>
  <c r="AV123" i="20"/>
  <c r="AV180" i="20" s="1"/>
  <c r="AW123" i="20"/>
  <c r="AW180" i="20" s="1"/>
  <c r="AX123" i="20"/>
  <c r="AX180" i="20" s="1"/>
  <c r="AY123" i="20"/>
  <c r="AY180" i="20" s="1"/>
  <c r="AZ123" i="20"/>
  <c r="AZ180" i="20" s="1"/>
  <c r="BA123" i="20"/>
  <c r="BA180" i="20" s="1"/>
  <c r="BB123" i="20"/>
  <c r="BB180" i="20" s="1"/>
  <c r="BC123" i="20"/>
  <c r="BC180" i="20" s="1"/>
  <c r="BD123" i="20"/>
  <c r="BD180" i="20" s="1"/>
  <c r="BE123" i="20"/>
  <c r="BE180" i="20" s="1"/>
  <c r="BF123" i="20"/>
  <c r="BF180" i="20" s="1"/>
  <c r="BG123" i="20"/>
  <c r="BG180" i="20" s="1"/>
  <c r="BH123" i="20"/>
  <c r="BH180" i="20" s="1"/>
  <c r="BI123" i="20"/>
  <c r="BI180" i="20" s="1"/>
  <c r="BJ123" i="20"/>
  <c r="BJ180" i="20" s="1"/>
  <c r="BK123" i="20"/>
  <c r="BK180" i="20" s="1"/>
  <c r="BL123" i="20"/>
  <c r="BL180" i="20" s="1"/>
  <c r="BM123" i="20"/>
  <c r="BM180" i="20" s="1"/>
  <c r="BN123" i="20"/>
  <c r="BN180" i="20" s="1"/>
  <c r="BO123" i="20"/>
  <c r="BO180" i="20" s="1"/>
  <c r="BH90" i="20"/>
  <c r="BI90" i="20"/>
  <c r="BJ90" i="20"/>
  <c r="BK90" i="20"/>
  <c r="BL90" i="20"/>
  <c r="BM90" i="20"/>
  <c r="BN90" i="20"/>
  <c r="BO90" i="20"/>
  <c r="BO388" i="20"/>
  <c r="BN388" i="20"/>
  <c r="BM388" i="20"/>
  <c r="BL388" i="20"/>
  <c r="BK388" i="20"/>
  <c r="BJ388" i="20"/>
  <c r="BI388" i="20"/>
  <c r="BH388" i="20"/>
  <c r="BG388" i="20"/>
  <c r="BF388" i="20"/>
  <c r="BE388" i="20"/>
  <c r="BD388" i="20"/>
  <c r="BC388" i="20"/>
  <c r="BB388" i="20"/>
  <c r="BA388" i="20"/>
  <c r="AZ388" i="20"/>
  <c r="AY388" i="20"/>
  <c r="AX388" i="20"/>
  <c r="AW388" i="20"/>
  <c r="AV388" i="20"/>
  <c r="AU388" i="20"/>
  <c r="AT388" i="20"/>
  <c r="AS388" i="20"/>
  <c r="AR388" i="20"/>
  <c r="AQ388" i="20"/>
  <c r="AP388" i="20"/>
  <c r="AO388" i="20"/>
  <c r="AN388" i="20"/>
  <c r="AM388" i="20"/>
  <c r="AL388" i="20"/>
  <c r="AK388" i="20"/>
  <c r="AJ388" i="20"/>
  <c r="AI388" i="20"/>
  <c r="AH388" i="20"/>
  <c r="AG388" i="20"/>
  <c r="AF388" i="20"/>
  <c r="AE388" i="20"/>
  <c r="AD388" i="20"/>
  <c r="AC388" i="20"/>
  <c r="AB388" i="20"/>
  <c r="AA388" i="20"/>
  <c r="Z388" i="20"/>
  <c r="Y388" i="20"/>
  <c r="X388" i="20"/>
  <c r="W388" i="20"/>
  <c r="V388" i="20"/>
  <c r="U388" i="20"/>
  <c r="T388" i="20"/>
  <c r="S388" i="20"/>
  <c r="R388" i="20"/>
  <c r="Q388" i="20"/>
  <c r="P388" i="20"/>
  <c r="O388" i="20"/>
  <c r="N388" i="20"/>
  <c r="M388" i="20"/>
  <c r="L388" i="20"/>
  <c r="K388" i="20"/>
  <c r="J388" i="20"/>
  <c r="I388" i="20"/>
  <c r="H388" i="20"/>
  <c r="G388" i="20"/>
  <c r="BO387" i="20"/>
  <c r="BN387" i="20"/>
  <c r="BM387" i="20"/>
  <c r="BL387" i="20"/>
  <c r="BK387" i="20"/>
  <c r="BJ387" i="20"/>
  <c r="BI387" i="20"/>
  <c r="BH387" i="20"/>
  <c r="BG387" i="20"/>
  <c r="BF387" i="20"/>
  <c r="BE387" i="20"/>
  <c r="BD387" i="20"/>
  <c r="BC387" i="20"/>
  <c r="BB387" i="20"/>
  <c r="BA387" i="20"/>
  <c r="AZ387" i="20"/>
  <c r="AY387" i="20"/>
  <c r="AX387" i="20"/>
  <c r="AW387" i="20"/>
  <c r="AV387" i="20"/>
  <c r="AU387" i="20"/>
  <c r="AT387" i="20"/>
  <c r="AS387" i="20"/>
  <c r="AR387" i="20"/>
  <c r="AQ387" i="20"/>
  <c r="AP387" i="20"/>
  <c r="AO387" i="20"/>
  <c r="AN387" i="20"/>
  <c r="AM387" i="20"/>
  <c r="AL387" i="20"/>
  <c r="AK387" i="20"/>
  <c r="AJ387" i="20"/>
  <c r="AI387" i="20"/>
  <c r="AH387" i="20"/>
  <c r="AG387" i="20"/>
  <c r="AF387" i="20"/>
  <c r="AE387" i="20"/>
  <c r="AD387" i="20"/>
  <c r="AC387" i="20"/>
  <c r="AB387" i="20"/>
  <c r="AA387" i="20"/>
  <c r="Z387" i="20"/>
  <c r="Y387" i="20"/>
  <c r="X387" i="20"/>
  <c r="W387" i="20"/>
  <c r="V387" i="20"/>
  <c r="U387" i="20"/>
  <c r="T387" i="20"/>
  <c r="S387" i="20"/>
  <c r="R387" i="20"/>
  <c r="Q387" i="20"/>
  <c r="P387" i="20"/>
  <c r="O387" i="20"/>
  <c r="N387" i="20"/>
  <c r="M387" i="20"/>
  <c r="L387" i="20"/>
  <c r="K387" i="20"/>
  <c r="J387" i="20"/>
  <c r="I387" i="20"/>
  <c r="H387" i="20"/>
  <c r="G387" i="20"/>
  <c r="BO386" i="20"/>
  <c r="BN386" i="20"/>
  <c r="BM386" i="20"/>
  <c r="BL386" i="20"/>
  <c r="BK386" i="20"/>
  <c r="BJ386" i="20"/>
  <c r="BI386" i="20"/>
  <c r="BH386" i="20"/>
  <c r="BG386" i="20"/>
  <c r="BF386" i="20"/>
  <c r="BE386" i="20"/>
  <c r="BD386" i="20"/>
  <c r="BC386" i="20"/>
  <c r="BB386" i="20"/>
  <c r="BA386" i="20"/>
  <c r="AZ386" i="20"/>
  <c r="AY386" i="20"/>
  <c r="AX386" i="20"/>
  <c r="AW386" i="20"/>
  <c r="AV386" i="20"/>
  <c r="AU386" i="20"/>
  <c r="AT386" i="20"/>
  <c r="AS386" i="20"/>
  <c r="AR386" i="20"/>
  <c r="AQ386" i="20"/>
  <c r="AP386" i="20"/>
  <c r="AO386" i="20"/>
  <c r="AN386" i="20"/>
  <c r="AM386" i="20"/>
  <c r="AL386" i="20"/>
  <c r="AK386" i="20"/>
  <c r="AJ386" i="20"/>
  <c r="AI386" i="20"/>
  <c r="AH386" i="20"/>
  <c r="AG386" i="20"/>
  <c r="AF386" i="20"/>
  <c r="AE386" i="20"/>
  <c r="AD386" i="20"/>
  <c r="AC386" i="20"/>
  <c r="AB386" i="20"/>
  <c r="AA386" i="20"/>
  <c r="Z386" i="20"/>
  <c r="Y386" i="20"/>
  <c r="X386" i="20"/>
  <c r="W386" i="20"/>
  <c r="V386" i="20"/>
  <c r="U386" i="20"/>
  <c r="T386" i="20"/>
  <c r="S386" i="20"/>
  <c r="R386" i="20"/>
  <c r="Q386" i="20"/>
  <c r="P386" i="20"/>
  <c r="O386" i="20"/>
  <c r="N386" i="20"/>
  <c r="M386" i="20"/>
  <c r="L386" i="20"/>
  <c r="K386" i="20"/>
  <c r="J386" i="20"/>
  <c r="I386" i="20"/>
  <c r="H386" i="20"/>
  <c r="G386" i="20"/>
  <c r="BO370" i="20"/>
  <c r="BN370" i="20"/>
  <c r="BM370" i="20"/>
  <c r="BL370" i="20"/>
  <c r="BK370" i="20"/>
  <c r="BJ370" i="20"/>
  <c r="BI370" i="20"/>
  <c r="BH370" i="20"/>
  <c r="BG370" i="20"/>
  <c r="BF370" i="20"/>
  <c r="BE370" i="20"/>
  <c r="BD370" i="20"/>
  <c r="BC370" i="20"/>
  <c r="BB370" i="20"/>
  <c r="BA370" i="20"/>
  <c r="AZ370" i="20"/>
  <c r="AY370" i="20"/>
  <c r="AX370" i="20"/>
  <c r="AW370" i="20"/>
  <c r="AV370" i="20"/>
  <c r="AU370" i="20"/>
  <c r="AT370" i="20"/>
  <c r="AS370" i="20"/>
  <c r="AR370" i="20"/>
  <c r="AQ370" i="20"/>
  <c r="AP370" i="20"/>
  <c r="AO370" i="20"/>
  <c r="AN370" i="20"/>
  <c r="AM370" i="20"/>
  <c r="AL370" i="20"/>
  <c r="AK370" i="20"/>
  <c r="AJ370" i="20"/>
  <c r="AI370" i="20"/>
  <c r="AH370" i="20"/>
  <c r="AG370" i="20"/>
  <c r="AF370" i="20"/>
  <c r="AE370" i="20"/>
  <c r="AD370" i="20"/>
  <c r="AC370" i="20"/>
  <c r="AB370" i="20"/>
  <c r="AA370" i="20"/>
  <c r="Z370" i="20"/>
  <c r="Y370" i="20"/>
  <c r="X370" i="20"/>
  <c r="W370" i="20"/>
  <c r="V370" i="20"/>
  <c r="U370" i="20"/>
  <c r="T370" i="20"/>
  <c r="S370" i="20"/>
  <c r="R370" i="20"/>
  <c r="Q370" i="20"/>
  <c r="P370" i="20"/>
  <c r="O370" i="20"/>
  <c r="N370" i="20"/>
  <c r="M370" i="20"/>
  <c r="L370" i="20"/>
  <c r="K370" i="20"/>
  <c r="J370" i="20"/>
  <c r="I370" i="20"/>
  <c r="H370" i="20"/>
  <c r="G370" i="20"/>
  <c r="BO369" i="20"/>
  <c r="BN369" i="20"/>
  <c r="BM369" i="20"/>
  <c r="BL369" i="20"/>
  <c r="BK369" i="20"/>
  <c r="BJ369" i="20"/>
  <c r="BI369" i="20"/>
  <c r="BH369" i="20"/>
  <c r="BG369" i="20"/>
  <c r="BF369" i="20"/>
  <c r="BE369" i="20"/>
  <c r="BD369" i="20"/>
  <c r="BC369" i="20"/>
  <c r="BB369" i="20"/>
  <c r="BA369" i="20"/>
  <c r="AZ369" i="20"/>
  <c r="AY369" i="20"/>
  <c r="AX369" i="20"/>
  <c r="AW369" i="20"/>
  <c r="AV369" i="20"/>
  <c r="AU369" i="20"/>
  <c r="AT369" i="20"/>
  <c r="AS369" i="20"/>
  <c r="AR369" i="20"/>
  <c r="AQ369" i="20"/>
  <c r="AP369" i="20"/>
  <c r="AO369" i="20"/>
  <c r="AN369" i="20"/>
  <c r="AM369" i="20"/>
  <c r="AL369" i="20"/>
  <c r="AK369" i="20"/>
  <c r="AJ369" i="20"/>
  <c r="AI369" i="20"/>
  <c r="AH369" i="20"/>
  <c r="AG369" i="20"/>
  <c r="AF369" i="20"/>
  <c r="AE369" i="20"/>
  <c r="AD369" i="20"/>
  <c r="AC369" i="20"/>
  <c r="AB369" i="20"/>
  <c r="AA369" i="20"/>
  <c r="Z369" i="20"/>
  <c r="Y369" i="20"/>
  <c r="X369" i="20"/>
  <c r="W369" i="20"/>
  <c r="V369" i="20"/>
  <c r="U369" i="20"/>
  <c r="T369" i="20"/>
  <c r="S369" i="20"/>
  <c r="R369" i="20"/>
  <c r="Q369" i="20"/>
  <c r="P369" i="20"/>
  <c r="O369" i="20"/>
  <c r="N369" i="20"/>
  <c r="M369" i="20"/>
  <c r="L369" i="20"/>
  <c r="K369" i="20"/>
  <c r="J369" i="20"/>
  <c r="I369" i="20"/>
  <c r="H369" i="20"/>
  <c r="G369" i="20"/>
  <c r="BO368" i="20"/>
  <c r="BN368" i="20"/>
  <c r="BM368" i="20"/>
  <c r="BL368" i="20"/>
  <c r="BK368" i="20"/>
  <c r="BJ368" i="20"/>
  <c r="BI368" i="20"/>
  <c r="BH368" i="20"/>
  <c r="BG368" i="20"/>
  <c r="BF368" i="20"/>
  <c r="BE368" i="20"/>
  <c r="BD368" i="20"/>
  <c r="BC368" i="20"/>
  <c r="BB368" i="20"/>
  <c r="BA368" i="20"/>
  <c r="AZ368" i="20"/>
  <c r="AY368" i="20"/>
  <c r="AX368" i="20"/>
  <c r="AW368" i="20"/>
  <c r="AV368" i="20"/>
  <c r="AU368" i="20"/>
  <c r="AT368" i="20"/>
  <c r="AS368" i="20"/>
  <c r="AR368" i="20"/>
  <c r="AQ368" i="20"/>
  <c r="AP368" i="20"/>
  <c r="AO368" i="20"/>
  <c r="AN368" i="20"/>
  <c r="AM368" i="20"/>
  <c r="AL368" i="20"/>
  <c r="AK368" i="20"/>
  <c r="AJ368" i="20"/>
  <c r="AI368" i="20"/>
  <c r="AH368" i="20"/>
  <c r="AG368" i="20"/>
  <c r="AF368" i="20"/>
  <c r="AE368" i="20"/>
  <c r="AD368" i="20"/>
  <c r="AC368" i="20"/>
  <c r="AB368" i="20"/>
  <c r="AA368" i="20"/>
  <c r="Z368" i="20"/>
  <c r="Y368" i="20"/>
  <c r="X368" i="20"/>
  <c r="W368" i="20"/>
  <c r="V368" i="20"/>
  <c r="U368" i="20"/>
  <c r="T368" i="20"/>
  <c r="S368" i="20"/>
  <c r="R368" i="20"/>
  <c r="Q368" i="20"/>
  <c r="P368" i="20"/>
  <c r="O368" i="20"/>
  <c r="N368" i="20"/>
  <c r="M368" i="20"/>
  <c r="L368" i="20"/>
  <c r="K368" i="20"/>
  <c r="J368" i="20"/>
  <c r="I368" i="20"/>
  <c r="H368" i="20"/>
  <c r="G368" i="20"/>
  <c r="G359" i="20"/>
  <c r="G355" i="20"/>
  <c r="G354" i="20"/>
  <c r="G353" i="20"/>
  <c r="BO331" i="20"/>
  <c r="BN331" i="20"/>
  <c r="BM331" i="20"/>
  <c r="BL331" i="20"/>
  <c r="BK331" i="20"/>
  <c r="BJ331" i="20"/>
  <c r="BI331" i="20"/>
  <c r="BG331" i="20"/>
  <c r="BF331" i="20"/>
  <c r="BE331" i="20"/>
  <c r="BD331" i="20"/>
  <c r="BC331" i="20"/>
  <c r="BB331" i="20"/>
  <c r="BA331" i="20"/>
  <c r="AY331" i="20"/>
  <c r="AX331" i="20"/>
  <c r="AW331" i="20"/>
  <c r="AV331" i="20"/>
  <c r="AU331" i="20"/>
  <c r="AT331" i="20"/>
  <c r="AS331" i="20"/>
  <c r="AQ331" i="20"/>
  <c r="AP331" i="20"/>
  <c r="AO331" i="20"/>
  <c r="AN331" i="20"/>
  <c r="AM331" i="20"/>
  <c r="AL331" i="20"/>
  <c r="AK331" i="20"/>
  <c r="AI331" i="20"/>
  <c r="AH331" i="20"/>
  <c r="AG331" i="20"/>
  <c r="AF331" i="20"/>
  <c r="AE331" i="20"/>
  <c r="AD331" i="20"/>
  <c r="AC331" i="20"/>
  <c r="AA331" i="20"/>
  <c r="Z331" i="20"/>
  <c r="Y331" i="20"/>
  <c r="X331" i="20"/>
  <c r="W331" i="20"/>
  <c r="V331" i="20"/>
  <c r="U331" i="20"/>
  <c r="S331" i="20"/>
  <c r="R331" i="20"/>
  <c r="Q331" i="20"/>
  <c r="P331" i="20"/>
  <c r="O331" i="20"/>
  <c r="N331" i="20"/>
  <c r="M331" i="20"/>
  <c r="L331" i="20"/>
  <c r="I331" i="20"/>
  <c r="H331" i="20"/>
  <c r="BO330" i="20"/>
  <c r="BN330" i="20"/>
  <c r="BM330" i="20"/>
  <c r="BL330" i="20"/>
  <c r="BK330" i="20"/>
  <c r="BJ330" i="20"/>
  <c r="BI330" i="20"/>
  <c r="BH330" i="20"/>
  <c r="BG330" i="20"/>
  <c r="BF330" i="20"/>
  <c r="BE330" i="20"/>
  <c r="BD330" i="20"/>
  <c r="BC330" i="20"/>
  <c r="BB330" i="20"/>
  <c r="BA330" i="20"/>
  <c r="AZ330" i="20"/>
  <c r="AY330" i="20"/>
  <c r="AX330" i="20"/>
  <c r="AW330" i="20"/>
  <c r="AV330" i="20"/>
  <c r="AU330" i="20"/>
  <c r="AT330" i="20"/>
  <c r="AS330" i="20"/>
  <c r="AR330" i="20"/>
  <c r="AQ330" i="20"/>
  <c r="AP330" i="20"/>
  <c r="AO330" i="20"/>
  <c r="AN330" i="20"/>
  <c r="AM330" i="20"/>
  <c r="AL330" i="20"/>
  <c r="AK330" i="20"/>
  <c r="AJ330" i="20"/>
  <c r="AI330" i="20"/>
  <c r="AH330" i="20"/>
  <c r="AG330" i="20"/>
  <c r="AF330" i="20"/>
  <c r="AE330" i="20"/>
  <c r="AD330" i="20"/>
  <c r="AC330" i="20"/>
  <c r="AB330" i="20"/>
  <c r="AA330" i="20"/>
  <c r="Z330" i="20"/>
  <c r="Y330" i="20"/>
  <c r="X330" i="20"/>
  <c r="W330" i="20"/>
  <c r="V330" i="20"/>
  <c r="U330" i="20"/>
  <c r="T330" i="20"/>
  <c r="S330" i="20"/>
  <c r="R330" i="20"/>
  <c r="Q330" i="20"/>
  <c r="P330" i="20"/>
  <c r="O330" i="20"/>
  <c r="N330" i="20"/>
  <c r="M330" i="20"/>
  <c r="L330" i="20"/>
  <c r="K330" i="20"/>
  <c r="J330" i="20"/>
  <c r="I330" i="20"/>
  <c r="H330" i="20"/>
  <c r="BO329" i="20"/>
  <c r="BN329" i="20"/>
  <c r="BM329" i="20"/>
  <c r="BM322" i="20" s="1"/>
  <c r="BL329" i="20"/>
  <c r="BK329" i="20"/>
  <c r="BH329" i="20"/>
  <c r="BG329" i="20"/>
  <c r="BF329" i="20"/>
  <c r="BE329" i="20"/>
  <c r="BD329" i="20"/>
  <c r="BC329" i="20"/>
  <c r="AZ329" i="20"/>
  <c r="AY329" i="20"/>
  <c r="AX329" i="20"/>
  <c r="AW329" i="20"/>
  <c r="AV329" i="20"/>
  <c r="AU329" i="20"/>
  <c r="AR329" i="20"/>
  <c r="AQ329" i="20"/>
  <c r="AP329" i="20"/>
  <c r="AO329" i="20"/>
  <c r="AN329" i="20"/>
  <c r="AM329" i="20"/>
  <c r="AJ329" i="20"/>
  <c r="AI329" i="20"/>
  <c r="AH329" i="20"/>
  <c r="AG329" i="20"/>
  <c r="AF329" i="20"/>
  <c r="AE329" i="20"/>
  <c r="AB329" i="20"/>
  <c r="AA329" i="20"/>
  <c r="Z329" i="20"/>
  <c r="Y329" i="20"/>
  <c r="X329" i="20"/>
  <c r="W329" i="20"/>
  <c r="T329" i="20"/>
  <c r="S329" i="20"/>
  <c r="R329" i="20"/>
  <c r="Q329" i="20"/>
  <c r="P329" i="20"/>
  <c r="O329" i="20"/>
  <c r="L329" i="20"/>
  <c r="K329" i="20"/>
  <c r="J329" i="20"/>
  <c r="I329" i="20"/>
  <c r="G329" i="20"/>
  <c r="BO328" i="20"/>
  <c r="BN328" i="20"/>
  <c r="BM328" i="20"/>
  <c r="BL328" i="20"/>
  <c r="BK328" i="20"/>
  <c r="BJ328" i="20"/>
  <c r="BG328" i="20"/>
  <c r="BF328" i="20"/>
  <c r="BE328" i="20"/>
  <c r="BD328" i="20"/>
  <c r="BC328" i="20"/>
  <c r="BB328" i="20"/>
  <c r="AY328" i="20"/>
  <c r="AX328" i="20"/>
  <c r="AW328" i="20"/>
  <c r="AV328" i="20"/>
  <c r="AU328" i="20"/>
  <c r="AT328" i="20"/>
  <c r="AQ328" i="20"/>
  <c r="AP328" i="20"/>
  <c r="AO328" i="20"/>
  <c r="AN328" i="20"/>
  <c r="AM328" i="20"/>
  <c r="AL328" i="20"/>
  <c r="AI328" i="20"/>
  <c r="AH328" i="20"/>
  <c r="AG328" i="20"/>
  <c r="AF328" i="20"/>
  <c r="AE328" i="20"/>
  <c r="AD328" i="20"/>
  <c r="AA328" i="20"/>
  <c r="Z328" i="20"/>
  <c r="Y328" i="20"/>
  <c r="X328" i="20"/>
  <c r="W328" i="20"/>
  <c r="V328" i="20"/>
  <c r="S328" i="20"/>
  <c r="R328" i="20"/>
  <c r="Q328" i="20"/>
  <c r="P328" i="20"/>
  <c r="O328" i="20"/>
  <c r="N328" i="20"/>
  <c r="L328" i="20"/>
  <c r="K328" i="20"/>
  <c r="J328" i="20"/>
  <c r="I328" i="20"/>
  <c r="H328" i="20"/>
  <c r="G328" i="20"/>
  <c r="BO327" i="20"/>
  <c r="BN327" i="20"/>
  <c r="BM327" i="20"/>
  <c r="BL327" i="20"/>
  <c r="BK327" i="20"/>
  <c r="BJ327" i="20"/>
  <c r="BI327" i="20"/>
  <c r="BG327" i="20"/>
  <c r="BF327" i="20"/>
  <c r="BE327" i="20"/>
  <c r="BD327" i="20"/>
  <c r="BC327" i="20"/>
  <c r="BB327" i="20"/>
  <c r="BA327" i="20"/>
  <c r="AY327" i="20"/>
  <c r="AX327" i="20"/>
  <c r="AW327" i="20"/>
  <c r="AV327" i="20"/>
  <c r="AU327" i="20"/>
  <c r="AT327" i="20"/>
  <c r="AS327" i="20"/>
  <c r="AQ327" i="20"/>
  <c r="AP327" i="20"/>
  <c r="AO327" i="20"/>
  <c r="AN327" i="20"/>
  <c r="AM327" i="20"/>
  <c r="AL327" i="20"/>
  <c r="AK327" i="20"/>
  <c r="AI327" i="20"/>
  <c r="AH327" i="20"/>
  <c r="AG327" i="20"/>
  <c r="AF327" i="20"/>
  <c r="AE327" i="20"/>
  <c r="AD327" i="20"/>
  <c r="AC327" i="20"/>
  <c r="AA327" i="20"/>
  <c r="Z327" i="20"/>
  <c r="Y327" i="20"/>
  <c r="X327" i="20"/>
  <c r="W327" i="20"/>
  <c r="V327" i="20"/>
  <c r="U327" i="20"/>
  <c r="S327" i="20"/>
  <c r="R327" i="20"/>
  <c r="P327" i="20"/>
  <c r="O327" i="20"/>
  <c r="N327" i="20"/>
  <c r="M327" i="20"/>
  <c r="K327" i="20"/>
  <c r="J327" i="20"/>
  <c r="I327" i="20"/>
  <c r="H327" i="20"/>
  <c r="G327" i="20"/>
  <c r="BM326" i="20"/>
  <c r="BL326" i="20"/>
  <c r="BK326" i="20"/>
  <c r="BJ326" i="20"/>
  <c r="BI326" i="20"/>
  <c r="BH326" i="20"/>
  <c r="BE326" i="20"/>
  <c r="BD326" i="20"/>
  <c r="BC326" i="20"/>
  <c r="BB326" i="20"/>
  <c r="BA326" i="20"/>
  <c r="AZ326" i="20"/>
  <c r="AW326" i="20"/>
  <c r="AV326" i="20"/>
  <c r="AU326" i="20"/>
  <c r="AT326" i="20"/>
  <c r="AS326" i="20"/>
  <c r="AR326" i="20"/>
  <c r="AO326" i="20"/>
  <c r="AN326" i="20"/>
  <c r="AM326" i="20"/>
  <c r="AL326" i="20"/>
  <c r="AK326" i="20"/>
  <c r="AJ326" i="20"/>
  <c r="AG326" i="20"/>
  <c r="AF326" i="20"/>
  <c r="AE326" i="20"/>
  <c r="AD326" i="20"/>
  <c r="AC326" i="20"/>
  <c r="AB326" i="20"/>
  <c r="Y326" i="20"/>
  <c r="X326" i="20"/>
  <c r="W326" i="20"/>
  <c r="V326" i="20"/>
  <c r="U326" i="20"/>
  <c r="T326" i="20"/>
  <c r="Q326" i="20"/>
  <c r="P326" i="20"/>
  <c r="O326" i="20"/>
  <c r="N326" i="20"/>
  <c r="M326" i="20"/>
  <c r="J326" i="20"/>
  <c r="I326" i="20"/>
  <c r="H326" i="20"/>
  <c r="G326"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25" i="20"/>
  <c r="I325" i="20"/>
  <c r="H325" i="20"/>
  <c r="G325" i="20"/>
  <c r="BO324" i="20"/>
  <c r="BN324" i="20"/>
  <c r="BM324" i="20"/>
  <c r="BL324" i="20"/>
  <c r="BK324" i="20"/>
  <c r="BJ324" i="20"/>
  <c r="BI324" i="20"/>
  <c r="BH324" i="20"/>
  <c r="BG324" i="20"/>
  <c r="BF324" i="20"/>
  <c r="BE324" i="20"/>
  <c r="BD324" i="20"/>
  <c r="BC324" i="20"/>
  <c r="BB324" i="20"/>
  <c r="BA324" i="20"/>
  <c r="AZ324" i="20"/>
  <c r="AY324" i="20"/>
  <c r="AX324" i="20"/>
  <c r="AW324" i="20"/>
  <c r="AV324" i="20"/>
  <c r="AU324" i="20"/>
  <c r="AT324" i="20"/>
  <c r="AS324" i="20"/>
  <c r="AR324" i="20"/>
  <c r="AQ324" i="20"/>
  <c r="AP324" i="20"/>
  <c r="AO324" i="20"/>
  <c r="AN324" i="20"/>
  <c r="AM324" i="20"/>
  <c r="AL324" i="20"/>
  <c r="AK324" i="20"/>
  <c r="AJ324" i="20"/>
  <c r="AI324" i="20"/>
  <c r="AH324" i="20"/>
  <c r="AG324" i="20"/>
  <c r="AF324" i="20"/>
  <c r="AE324" i="20"/>
  <c r="AD324" i="20"/>
  <c r="AC324" i="20"/>
  <c r="AB324" i="20"/>
  <c r="AA324" i="20"/>
  <c r="Z324" i="20"/>
  <c r="Y324" i="20"/>
  <c r="X324" i="20"/>
  <c r="W324" i="20"/>
  <c r="V324" i="20"/>
  <c r="U324" i="20"/>
  <c r="T324" i="20"/>
  <c r="S324" i="20"/>
  <c r="R324" i="20"/>
  <c r="Q324" i="20"/>
  <c r="P324" i="20"/>
  <c r="O324" i="20"/>
  <c r="N324" i="20"/>
  <c r="M324" i="20"/>
  <c r="L324" i="20"/>
  <c r="K324" i="20"/>
  <c r="I324" i="20"/>
  <c r="H324" i="20"/>
  <c r="G324" i="20"/>
  <c r="BO319" i="20"/>
  <c r="BN319" i="20"/>
  <c r="BM319" i="20"/>
  <c r="BL319" i="20"/>
  <c r="BK319" i="20"/>
  <c r="BJ319" i="20"/>
  <c r="BI319" i="20"/>
  <c r="BH319" i="20"/>
  <c r="BG319" i="20"/>
  <c r="BF319" i="20"/>
  <c r="BE319" i="20"/>
  <c r="BD319" i="20"/>
  <c r="BC319" i="20"/>
  <c r="BB319" i="20"/>
  <c r="BA319" i="20"/>
  <c r="AZ319" i="20"/>
  <c r="AY319" i="20"/>
  <c r="AX319" i="20"/>
  <c r="AW319" i="20"/>
  <c r="AV319" i="20"/>
  <c r="AU319" i="20"/>
  <c r="AT319" i="20"/>
  <c r="AS319" i="20"/>
  <c r="AR319" i="20"/>
  <c r="AQ319" i="20"/>
  <c r="AP319" i="20"/>
  <c r="AO319" i="20"/>
  <c r="AN319" i="20"/>
  <c r="AM319" i="20"/>
  <c r="AL319" i="20"/>
  <c r="AK319" i="20"/>
  <c r="AJ319" i="20"/>
  <c r="AI319" i="20"/>
  <c r="AH319" i="20"/>
  <c r="AG319" i="20"/>
  <c r="AF319" i="20"/>
  <c r="AE319" i="20"/>
  <c r="AD319" i="20"/>
  <c r="AC319" i="20"/>
  <c r="AB319" i="20"/>
  <c r="AA319" i="20"/>
  <c r="Z319" i="20"/>
  <c r="Y319" i="20"/>
  <c r="X319" i="20"/>
  <c r="W319" i="20"/>
  <c r="V319" i="20"/>
  <c r="U319" i="20"/>
  <c r="T319" i="20"/>
  <c r="S319" i="20"/>
  <c r="R319" i="20"/>
  <c r="Q319" i="20"/>
  <c r="P319" i="20"/>
  <c r="O319" i="20"/>
  <c r="N319" i="20"/>
  <c r="M319" i="20"/>
  <c r="L319" i="20"/>
  <c r="K319" i="20"/>
  <c r="J319" i="20"/>
  <c r="I319" i="20"/>
  <c r="H319" i="20"/>
  <c r="G319" i="20"/>
  <c r="BO318" i="20"/>
  <c r="BN318" i="20"/>
  <c r="BM318" i="20"/>
  <c r="BL318" i="20"/>
  <c r="BK318" i="20"/>
  <c r="BK322" i="20" s="1"/>
  <c r="BH318" i="20"/>
  <c r="BG318" i="20"/>
  <c r="BF318" i="20"/>
  <c r="BE318" i="20"/>
  <c r="BD318" i="20"/>
  <c r="BC318" i="20"/>
  <c r="AZ318" i="20"/>
  <c r="AY318" i="20"/>
  <c r="AX318" i="20"/>
  <c r="AW318" i="20"/>
  <c r="AV318" i="20"/>
  <c r="AU318" i="20"/>
  <c r="AR318" i="20"/>
  <c r="AQ318" i="20"/>
  <c r="AP318" i="20"/>
  <c r="AO318" i="20"/>
  <c r="AN318" i="20"/>
  <c r="AM318" i="20"/>
  <c r="AJ318" i="20"/>
  <c r="AI318" i="20"/>
  <c r="AH318" i="20"/>
  <c r="AG318" i="20"/>
  <c r="AF318" i="20"/>
  <c r="AE318" i="20"/>
  <c r="AE322" i="20" s="1"/>
  <c r="AB318" i="20"/>
  <c r="AB322" i="20" s="1"/>
  <c r="AA318" i="20"/>
  <c r="Z318" i="20"/>
  <c r="Y318" i="20"/>
  <c r="X318" i="20"/>
  <c r="W318" i="20"/>
  <c r="T318" i="20"/>
  <c r="S318" i="20"/>
  <c r="R318" i="20"/>
  <c r="Q318" i="20"/>
  <c r="P318" i="20"/>
  <c r="O318" i="20"/>
  <c r="L318" i="20"/>
  <c r="K318" i="20"/>
  <c r="J318" i="20"/>
  <c r="G318" i="20"/>
  <c r="G396" i="20" s="1"/>
  <c r="BO317" i="20"/>
  <c r="BN317" i="20"/>
  <c r="BM317" i="20"/>
  <c r="BL317" i="20"/>
  <c r="BL321" i="20" s="1"/>
  <c r="BK317" i="20"/>
  <c r="BJ317" i="20"/>
  <c r="BG317" i="20"/>
  <c r="BF317" i="20"/>
  <c r="BE317" i="20"/>
  <c r="BD317" i="20"/>
  <c r="BC317" i="20"/>
  <c r="BB317" i="20"/>
  <c r="AY317" i="20"/>
  <c r="AX317" i="20"/>
  <c r="AW317" i="20"/>
  <c r="AW321" i="20" s="1"/>
  <c r="AV317" i="20"/>
  <c r="AU317" i="20"/>
  <c r="AT317" i="20"/>
  <c r="AQ317" i="20"/>
  <c r="AP317" i="20"/>
  <c r="AO317" i="20"/>
  <c r="AN317" i="20"/>
  <c r="AM317" i="20"/>
  <c r="AL317" i="20"/>
  <c r="AL321" i="20" s="1"/>
  <c r="AI317" i="20"/>
  <c r="AH317" i="20"/>
  <c r="AG317" i="20"/>
  <c r="AF317" i="20"/>
  <c r="AE317" i="20"/>
  <c r="AD317" i="20"/>
  <c r="AA317" i="20"/>
  <c r="Z317" i="20"/>
  <c r="Y317" i="20"/>
  <c r="X317" i="20"/>
  <c r="W317" i="20"/>
  <c r="V317" i="20"/>
  <c r="S317" i="20"/>
  <c r="R317" i="20"/>
  <c r="Q317" i="20"/>
  <c r="P317" i="20"/>
  <c r="P395" i="20" s="1"/>
  <c r="O317" i="20"/>
  <c r="N317" i="20"/>
  <c r="L317" i="20"/>
  <c r="K317" i="20"/>
  <c r="J317" i="20"/>
  <c r="I317" i="20"/>
  <c r="H317" i="20"/>
  <c r="H321" i="20" s="1"/>
  <c r="G317" i="20"/>
  <c r="G321" i="20" s="1"/>
  <c r="BN316" i="20"/>
  <c r="BM316" i="20"/>
  <c r="BL316" i="20"/>
  <c r="BK316" i="20"/>
  <c r="BJ316" i="20"/>
  <c r="BI316" i="20"/>
  <c r="BF316" i="20"/>
  <c r="BE316" i="20"/>
  <c r="BD316" i="20"/>
  <c r="BC316" i="20"/>
  <c r="BB316" i="20"/>
  <c r="BA316" i="20"/>
  <c r="AX316" i="20"/>
  <c r="AW316" i="20"/>
  <c r="AV316" i="20"/>
  <c r="AU316" i="20"/>
  <c r="AT316" i="20"/>
  <c r="AS316" i="20"/>
  <c r="AP316" i="20"/>
  <c r="AO316" i="20"/>
  <c r="AN316" i="20"/>
  <c r="AM316" i="20"/>
  <c r="AL316" i="20"/>
  <c r="AK316" i="20"/>
  <c r="AH316" i="20"/>
  <c r="AG316" i="20"/>
  <c r="AF316" i="20"/>
  <c r="AE316" i="20"/>
  <c r="AD316" i="20"/>
  <c r="AC316" i="20"/>
  <c r="Z316" i="20"/>
  <c r="Y316" i="20"/>
  <c r="X316" i="20"/>
  <c r="W316" i="20"/>
  <c r="V316" i="20"/>
  <c r="U316" i="20"/>
  <c r="R316" i="20"/>
  <c r="Q316" i="20"/>
  <c r="P316" i="20"/>
  <c r="O316" i="20"/>
  <c r="N316" i="20"/>
  <c r="M316" i="20"/>
  <c r="L316" i="20"/>
  <c r="K316" i="20"/>
  <c r="J316" i="20"/>
  <c r="I316" i="20"/>
  <c r="H316" i="20"/>
  <c r="G316" i="20"/>
  <c r="BN314" i="20"/>
  <c r="BM314" i="20"/>
  <c r="BL314" i="20"/>
  <c r="BK314" i="20"/>
  <c r="BJ314" i="20"/>
  <c r="BI314" i="20"/>
  <c r="BH314" i="20"/>
  <c r="BF314" i="20"/>
  <c r="BE314" i="20"/>
  <c r="BD314" i="20"/>
  <c r="BC314" i="20"/>
  <c r="BB314" i="20"/>
  <c r="BA314" i="20"/>
  <c r="AZ314" i="20"/>
  <c r="AX314" i="20"/>
  <c r="AW314" i="20"/>
  <c r="AV314" i="20"/>
  <c r="AU314" i="20"/>
  <c r="AT314" i="20"/>
  <c r="AS314" i="20"/>
  <c r="AR314" i="20"/>
  <c r="AP314" i="20"/>
  <c r="AO314" i="20"/>
  <c r="AN314" i="20"/>
  <c r="AM314" i="20"/>
  <c r="AL314" i="20"/>
  <c r="AK314" i="20"/>
  <c r="AJ314" i="20"/>
  <c r="AH314" i="20"/>
  <c r="AG314" i="20"/>
  <c r="AF314" i="20"/>
  <c r="AE314" i="20"/>
  <c r="AD314" i="20"/>
  <c r="AC314" i="20"/>
  <c r="AB314" i="20"/>
  <c r="Z314" i="20"/>
  <c r="Y314" i="20"/>
  <c r="X314" i="20"/>
  <c r="W314" i="20"/>
  <c r="V314" i="20"/>
  <c r="U314" i="20"/>
  <c r="T314" i="20"/>
  <c r="R314" i="20"/>
  <c r="Q314" i="20"/>
  <c r="P314" i="20"/>
  <c r="O314" i="20"/>
  <c r="N314" i="20"/>
  <c r="M314" i="20"/>
  <c r="J314" i="20"/>
  <c r="I314" i="20"/>
  <c r="H314" i="20"/>
  <c r="G314" i="20"/>
  <c r="BO311" i="20"/>
  <c r="BN311" i="20"/>
  <c r="BM311" i="20"/>
  <c r="BL311" i="20"/>
  <c r="BK311" i="20"/>
  <c r="BJ311" i="20"/>
  <c r="BI311" i="20"/>
  <c r="BH311" i="20"/>
  <c r="BG311" i="20"/>
  <c r="BF311" i="20"/>
  <c r="BE311" i="20"/>
  <c r="BD311" i="20"/>
  <c r="BC311" i="20"/>
  <c r="BB311" i="20"/>
  <c r="BA311" i="20"/>
  <c r="AZ311" i="20"/>
  <c r="AY311" i="20"/>
  <c r="AX311" i="20"/>
  <c r="AW311" i="20"/>
  <c r="AV311" i="20"/>
  <c r="AU311" i="20"/>
  <c r="AT311" i="20"/>
  <c r="AS311" i="20"/>
  <c r="AR311" i="20"/>
  <c r="AQ311" i="20"/>
  <c r="AP311" i="20"/>
  <c r="AO311" i="20"/>
  <c r="AN311" i="20"/>
  <c r="AM311" i="20"/>
  <c r="AL311" i="20"/>
  <c r="AK311" i="20"/>
  <c r="AJ311" i="20"/>
  <c r="AI311" i="20"/>
  <c r="AH311" i="20"/>
  <c r="AG311" i="20"/>
  <c r="AF311" i="20"/>
  <c r="AE311" i="20"/>
  <c r="AD311" i="20"/>
  <c r="AC311" i="20"/>
  <c r="AB311" i="20"/>
  <c r="AA311" i="20"/>
  <c r="Z311" i="20"/>
  <c r="Y311" i="20"/>
  <c r="X311" i="20"/>
  <c r="W311" i="20"/>
  <c r="V311" i="20"/>
  <c r="U311" i="20"/>
  <c r="T311" i="20"/>
  <c r="S311" i="20"/>
  <c r="R311" i="20"/>
  <c r="Q311" i="20"/>
  <c r="P311" i="20"/>
  <c r="O311" i="20"/>
  <c r="N311" i="20"/>
  <c r="M311" i="20"/>
  <c r="L311" i="20"/>
  <c r="K311" i="20"/>
  <c r="J311" i="20"/>
  <c r="I311" i="20"/>
  <c r="H311" i="20"/>
  <c r="G311" i="20"/>
  <c r="BO310" i="20"/>
  <c r="BN310" i="20"/>
  <c r="BM310" i="20"/>
  <c r="BL310" i="20"/>
  <c r="BK310" i="20"/>
  <c r="BJ310" i="20"/>
  <c r="BI310" i="20"/>
  <c r="BH310" i="20"/>
  <c r="BG310" i="20"/>
  <c r="BF310" i="20"/>
  <c r="BE310" i="20"/>
  <c r="BD310" i="20"/>
  <c r="BC310" i="20"/>
  <c r="BB310" i="20"/>
  <c r="BA310" i="20"/>
  <c r="AZ310" i="20"/>
  <c r="AY310" i="20"/>
  <c r="AX310" i="20"/>
  <c r="AW310" i="20"/>
  <c r="AV310" i="20"/>
  <c r="AU310" i="20"/>
  <c r="AT310" i="20"/>
  <c r="AS310" i="20"/>
  <c r="AR310" i="20"/>
  <c r="AQ310" i="20"/>
  <c r="AP310" i="20"/>
  <c r="AO310" i="20"/>
  <c r="AN310" i="20"/>
  <c r="AM310" i="20"/>
  <c r="AL310" i="20"/>
  <c r="AK310" i="20"/>
  <c r="AJ310" i="20"/>
  <c r="AI310" i="20"/>
  <c r="AH310" i="20"/>
  <c r="AG310" i="20"/>
  <c r="AF310" i="20"/>
  <c r="AE310" i="20"/>
  <c r="AD310" i="20"/>
  <c r="AC310" i="20"/>
  <c r="AB310" i="20"/>
  <c r="AA310" i="20"/>
  <c r="Z310" i="20"/>
  <c r="Y310" i="20"/>
  <c r="X310" i="20"/>
  <c r="W310" i="20"/>
  <c r="V310" i="20"/>
  <c r="U310" i="20"/>
  <c r="T310" i="20"/>
  <c r="S310" i="20"/>
  <c r="R310" i="20"/>
  <c r="Q310" i="20"/>
  <c r="P310" i="20"/>
  <c r="O310" i="20"/>
  <c r="N310" i="20"/>
  <c r="M310" i="20"/>
  <c r="L310" i="20"/>
  <c r="K310" i="20"/>
  <c r="J310" i="20"/>
  <c r="I310" i="20"/>
  <c r="H310" i="20"/>
  <c r="G310" i="20"/>
  <c r="BO306" i="20"/>
  <c r="BN306" i="20"/>
  <c r="BM306" i="20"/>
  <c r="BL306" i="20"/>
  <c r="BK306" i="20"/>
  <c r="BJ306" i="20"/>
  <c r="BI306" i="20"/>
  <c r="BH306" i="20"/>
  <c r="BG306" i="20"/>
  <c r="BF306" i="20"/>
  <c r="BE306" i="20"/>
  <c r="BD306" i="20"/>
  <c r="BC306" i="20"/>
  <c r="BB306" i="20"/>
  <c r="BA306" i="20"/>
  <c r="AZ306" i="20"/>
  <c r="AY306" i="20"/>
  <c r="AX306" i="20"/>
  <c r="AW306" i="20"/>
  <c r="AV306" i="20"/>
  <c r="AU306" i="20"/>
  <c r="AT306" i="20"/>
  <c r="AS306" i="20"/>
  <c r="AR306" i="20"/>
  <c r="AQ306" i="20"/>
  <c r="AP306" i="20"/>
  <c r="AO306" i="20"/>
  <c r="AN306" i="20"/>
  <c r="AM306" i="20"/>
  <c r="AL306" i="20"/>
  <c r="AK306" i="20"/>
  <c r="AJ306" i="20"/>
  <c r="AI306" i="20"/>
  <c r="AH306" i="20"/>
  <c r="AG306" i="20"/>
  <c r="AF306" i="20"/>
  <c r="AE306" i="20"/>
  <c r="AD306" i="20"/>
  <c r="AC306" i="20"/>
  <c r="AB306" i="20"/>
  <c r="AA306" i="20"/>
  <c r="Z306" i="20"/>
  <c r="Y306" i="20"/>
  <c r="X306" i="20"/>
  <c r="W306" i="20"/>
  <c r="V306" i="20"/>
  <c r="U306" i="20"/>
  <c r="T306" i="20"/>
  <c r="S306" i="20"/>
  <c r="R306" i="20"/>
  <c r="Q306" i="20"/>
  <c r="P306" i="20"/>
  <c r="O306" i="20"/>
  <c r="N306" i="20"/>
  <c r="M306" i="20"/>
  <c r="L306" i="20"/>
  <c r="K306" i="20"/>
  <c r="J306" i="20"/>
  <c r="I306" i="20"/>
  <c r="H306" i="20"/>
  <c r="G306" i="20"/>
  <c r="BO305" i="20"/>
  <c r="BN305" i="20"/>
  <c r="BM305" i="20"/>
  <c r="BL305" i="20"/>
  <c r="BK305" i="20"/>
  <c r="BJ305" i="20"/>
  <c r="BI305" i="20"/>
  <c r="BH305" i="20"/>
  <c r="BG305" i="20"/>
  <c r="BF305" i="20"/>
  <c r="BE305" i="20"/>
  <c r="BD305" i="20"/>
  <c r="BC305" i="20"/>
  <c r="BB305" i="20"/>
  <c r="BA305" i="20"/>
  <c r="AZ305" i="20"/>
  <c r="AY305" i="20"/>
  <c r="AX305" i="20"/>
  <c r="AW305" i="20"/>
  <c r="AV305" i="20"/>
  <c r="AU305" i="20"/>
  <c r="AT305" i="20"/>
  <c r="AS305" i="20"/>
  <c r="AR305" i="20"/>
  <c r="AQ305" i="20"/>
  <c r="AP305" i="20"/>
  <c r="AO305" i="20"/>
  <c r="AN305" i="20"/>
  <c r="AM305" i="20"/>
  <c r="AL305" i="20"/>
  <c r="AK305" i="20"/>
  <c r="AJ305" i="20"/>
  <c r="AI305" i="20"/>
  <c r="AH305" i="20"/>
  <c r="AG305" i="20"/>
  <c r="AF305" i="20"/>
  <c r="AE305" i="20"/>
  <c r="AD305" i="20"/>
  <c r="AC305" i="20"/>
  <c r="AB305" i="20"/>
  <c r="AA305" i="20"/>
  <c r="Z305" i="20"/>
  <c r="Y305" i="20"/>
  <c r="X305" i="20"/>
  <c r="W305" i="20"/>
  <c r="V305" i="20"/>
  <c r="U305" i="20"/>
  <c r="T305" i="20"/>
  <c r="S305" i="20"/>
  <c r="R305" i="20"/>
  <c r="Q305" i="20"/>
  <c r="P305" i="20"/>
  <c r="O305" i="20"/>
  <c r="N305" i="20"/>
  <c r="M305" i="20"/>
  <c r="L305" i="20"/>
  <c r="K305" i="20"/>
  <c r="J305" i="20"/>
  <c r="I305" i="20"/>
  <c r="H305" i="20"/>
  <c r="G269" i="20"/>
  <c r="G265" i="20"/>
  <c r="G264" i="20"/>
  <c r="G263" i="20"/>
  <c r="BO262" i="20"/>
  <c r="BN262" i="20"/>
  <c r="BM262" i="20"/>
  <c r="BL262" i="20"/>
  <c r="BK262" i="20"/>
  <c r="BJ262" i="20"/>
  <c r="BI262" i="20"/>
  <c r="BH262" i="20"/>
  <c r="BG262" i="20"/>
  <c r="BF262" i="20"/>
  <c r="BE262" i="20"/>
  <c r="BD262" i="20"/>
  <c r="BC262" i="20"/>
  <c r="BB262" i="20"/>
  <c r="BA262" i="20"/>
  <c r="AZ262" i="20"/>
  <c r="AY262" i="20"/>
  <c r="AX262" i="20"/>
  <c r="AW262" i="20"/>
  <c r="AV262" i="20"/>
  <c r="AU262" i="20"/>
  <c r="AT262" i="20"/>
  <c r="AS262" i="20"/>
  <c r="AR262" i="20"/>
  <c r="AQ262" i="20"/>
  <c r="AP262" i="20"/>
  <c r="AO262" i="20"/>
  <c r="AN262" i="20"/>
  <c r="AM262" i="20"/>
  <c r="AL262" i="20"/>
  <c r="AK262" i="20"/>
  <c r="AJ262" i="20"/>
  <c r="AI262" i="20"/>
  <c r="AH262" i="20"/>
  <c r="AG262" i="20"/>
  <c r="AF262" i="20"/>
  <c r="AE262" i="20"/>
  <c r="AD262" i="20"/>
  <c r="AC262" i="20"/>
  <c r="AB262" i="20"/>
  <c r="AA262" i="20"/>
  <c r="Z262" i="20"/>
  <c r="Y262" i="20"/>
  <c r="X262" i="20"/>
  <c r="W262" i="20"/>
  <c r="V262" i="20"/>
  <c r="U262" i="20"/>
  <c r="T262" i="20"/>
  <c r="S262" i="20"/>
  <c r="R262" i="20"/>
  <c r="Q262" i="20"/>
  <c r="P262" i="20"/>
  <c r="O262" i="20"/>
  <c r="N262" i="20"/>
  <c r="M262" i="20"/>
  <c r="L262" i="20"/>
  <c r="K262" i="20"/>
  <c r="J262" i="20"/>
  <c r="I262" i="20"/>
  <c r="H262" i="20"/>
  <c r="G262" i="20"/>
  <c r="G257" i="20"/>
  <c r="BO242" i="20"/>
  <c r="BO389" i="20" s="1"/>
  <c r="BN242" i="20"/>
  <c r="BM242" i="20"/>
  <c r="BL242" i="20"/>
  <c r="BL389" i="20" s="1"/>
  <c r="BK242" i="20"/>
  <c r="BK389" i="20" s="1"/>
  <c r="BJ242" i="20"/>
  <c r="BI242" i="20"/>
  <c r="BI389" i="20" s="1"/>
  <c r="BH389" i="20"/>
  <c r="BD389" i="20"/>
  <c r="BC389" i="20"/>
  <c r="BA389" i="20"/>
  <c r="AY389" i="20"/>
  <c r="AV389" i="20"/>
  <c r="AU389" i="20"/>
  <c r="AS389" i="20"/>
  <c r="AR389" i="20"/>
  <c r="AQ389" i="20"/>
  <c r="AN389" i="20"/>
  <c r="AM389" i="20"/>
  <c r="AK389" i="20"/>
  <c r="AI389" i="20"/>
  <c r="AF389" i="20"/>
  <c r="AE389" i="20"/>
  <c r="AC389" i="20"/>
  <c r="AB389" i="20"/>
  <c r="AA389" i="20"/>
  <c r="W389" i="20"/>
  <c r="U389" i="20"/>
  <c r="T389" i="20"/>
  <c r="S389" i="20"/>
  <c r="O389" i="20"/>
  <c r="K389" i="20"/>
  <c r="H389" i="20"/>
  <c r="G242" i="20"/>
  <c r="G389" i="20" s="1"/>
  <c r="BO233" i="20"/>
  <c r="BN233" i="20"/>
  <c r="BM233" i="20"/>
  <c r="BL233" i="20"/>
  <c r="BK233" i="20"/>
  <c r="BJ233" i="20"/>
  <c r="BI233" i="20"/>
  <c r="BH233" i="20"/>
  <c r="BG233" i="20"/>
  <c r="BF233" i="20"/>
  <c r="BE233" i="20"/>
  <c r="BD233" i="20"/>
  <c r="BC233" i="20"/>
  <c r="BB233" i="20"/>
  <c r="BA233" i="20"/>
  <c r="AZ233" i="20"/>
  <c r="AY233" i="20"/>
  <c r="AX233" i="20"/>
  <c r="AW233" i="20"/>
  <c r="AV233" i="20"/>
  <c r="AU233" i="20"/>
  <c r="AT233" i="20"/>
  <c r="AS233" i="20"/>
  <c r="AR233" i="20"/>
  <c r="AQ233" i="20"/>
  <c r="AP233" i="20"/>
  <c r="AO233" i="20"/>
  <c r="AN233" i="20"/>
  <c r="AM233" i="20"/>
  <c r="AL233" i="20"/>
  <c r="AK233" i="20"/>
  <c r="AJ233" i="20"/>
  <c r="AI233" i="20"/>
  <c r="AH233" i="20"/>
  <c r="AG233" i="20"/>
  <c r="AF233" i="20"/>
  <c r="AE233" i="20"/>
  <c r="AD233" i="20"/>
  <c r="AC233" i="20"/>
  <c r="AB233" i="20"/>
  <c r="AA233" i="20"/>
  <c r="Z233" i="20"/>
  <c r="Y233" i="20"/>
  <c r="X233" i="20"/>
  <c r="W233" i="20"/>
  <c r="V233" i="20"/>
  <c r="U233" i="20"/>
  <c r="T233" i="20"/>
  <c r="S233" i="20"/>
  <c r="R233" i="20"/>
  <c r="Q233" i="20"/>
  <c r="P233" i="20"/>
  <c r="O233" i="20"/>
  <c r="N233" i="20"/>
  <c r="M233" i="20"/>
  <c r="L233" i="20"/>
  <c r="K233" i="20"/>
  <c r="J233" i="20"/>
  <c r="I233" i="20"/>
  <c r="H233" i="20"/>
  <c r="G233" i="20"/>
  <c r="BO232" i="20"/>
  <c r="BN232" i="20"/>
  <c r="BM232" i="20"/>
  <c r="BL232" i="20"/>
  <c r="BK232" i="20"/>
  <c r="BJ232" i="20"/>
  <c r="BI232" i="20"/>
  <c r="BH232" i="20"/>
  <c r="BG232" i="20"/>
  <c r="BF232" i="20"/>
  <c r="BE232" i="20"/>
  <c r="BD232" i="20"/>
  <c r="BC232" i="20"/>
  <c r="BB232" i="20"/>
  <c r="BA232" i="20"/>
  <c r="AZ232" i="20"/>
  <c r="AY232" i="20"/>
  <c r="AX232" i="20"/>
  <c r="AW232" i="20"/>
  <c r="AV232" i="20"/>
  <c r="AU232" i="20"/>
  <c r="AT232" i="20"/>
  <c r="AS232" i="20"/>
  <c r="AR232" i="20"/>
  <c r="AQ232" i="20"/>
  <c r="AP232" i="20"/>
  <c r="AO232" i="20"/>
  <c r="AN232" i="20"/>
  <c r="AM232" i="20"/>
  <c r="AL232" i="20"/>
  <c r="AK232" i="20"/>
  <c r="AJ232" i="20"/>
  <c r="AI232" i="20"/>
  <c r="AH232" i="20"/>
  <c r="AG232" i="20"/>
  <c r="AF232" i="20"/>
  <c r="AE232" i="20"/>
  <c r="AD232" i="20"/>
  <c r="AC232" i="20"/>
  <c r="AB232" i="20"/>
  <c r="AA232" i="20"/>
  <c r="Z232" i="20"/>
  <c r="Y232" i="20"/>
  <c r="X232" i="20"/>
  <c r="W232" i="20"/>
  <c r="V232" i="20"/>
  <c r="U232" i="20"/>
  <c r="T232" i="20"/>
  <c r="S232" i="20"/>
  <c r="R232" i="20"/>
  <c r="Q232" i="20"/>
  <c r="P232" i="20"/>
  <c r="O232" i="20"/>
  <c r="N232" i="20"/>
  <c r="M232" i="20"/>
  <c r="L232" i="20"/>
  <c r="K232" i="20"/>
  <c r="J232" i="20"/>
  <c r="I232" i="20"/>
  <c r="H232" i="20"/>
  <c r="G232" i="20"/>
  <c r="BO231" i="20"/>
  <c r="BN231" i="20"/>
  <c r="BM231" i="20"/>
  <c r="BL231" i="20"/>
  <c r="BK231" i="20"/>
  <c r="BJ231" i="20"/>
  <c r="BI231" i="20"/>
  <c r="BH231" i="20"/>
  <c r="BG231" i="20"/>
  <c r="BF231" i="20"/>
  <c r="BE231" i="20"/>
  <c r="BD231" i="20"/>
  <c r="BC231" i="20"/>
  <c r="BB231" i="20"/>
  <c r="BA231" i="20"/>
  <c r="AZ231" i="20"/>
  <c r="AY231" i="20"/>
  <c r="AX231" i="20"/>
  <c r="AW231" i="20"/>
  <c r="AV231" i="20"/>
  <c r="AU231" i="20"/>
  <c r="AT231" i="20"/>
  <c r="AS231" i="20"/>
  <c r="AR231" i="20"/>
  <c r="AQ231" i="20"/>
  <c r="AP231" i="20"/>
  <c r="AO231" i="20"/>
  <c r="AN231" i="20"/>
  <c r="AM231" i="20"/>
  <c r="AL231" i="20"/>
  <c r="AK231" i="20"/>
  <c r="AJ231" i="20"/>
  <c r="AI231" i="20"/>
  <c r="AH231" i="20"/>
  <c r="AG231" i="20"/>
  <c r="AF231" i="20"/>
  <c r="AE231" i="20"/>
  <c r="AD231" i="20"/>
  <c r="AC231" i="20"/>
  <c r="AB231" i="20"/>
  <c r="AA231" i="20"/>
  <c r="Z231" i="20"/>
  <c r="Y231" i="20"/>
  <c r="X231" i="20"/>
  <c r="W231" i="20"/>
  <c r="V231" i="20"/>
  <c r="U231" i="20"/>
  <c r="T231" i="20"/>
  <c r="S231" i="20"/>
  <c r="R231" i="20"/>
  <c r="Q231" i="20"/>
  <c r="P231" i="20"/>
  <c r="O231" i="20"/>
  <c r="N231" i="20"/>
  <c r="M231" i="20"/>
  <c r="L231" i="20"/>
  <c r="K231" i="20"/>
  <c r="J231" i="20"/>
  <c r="I231" i="20"/>
  <c r="H231" i="20"/>
  <c r="G231" i="20"/>
  <c r="BO230" i="20"/>
  <c r="BN230" i="20"/>
  <c r="BM230" i="20"/>
  <c r="BL230" i="20"/>
  <c r="BK230" i="20"/>
  <c r="BJ230" i="20"/>
  <c r="BI230" i="20"/>
  <c r="BH230" i="20"/>
  <c r="BG230" i="20"/>
  <c r="BF230" i="20"/>
  <c r="BE230" i="20"/>
  <c r="BD230" i="20"/>
  <c r="BC230" i="20"/>
  <c r="BB230" i="20"/>
  <c r="BA230" i="20"/>
  <c r="AZ230" i="20"/>
  <c r="AY230" i="20"/>
  <c r="AX230" i="20"/>
  <c r="AW230" i="20"/>
  <c r="AV230" i="20"/>
  <c r="AU230" i="20"/>
  <c r="AT230" i="20"/>
  <c r="AS230" i="20"/>
  <c r="AR230" i="20"/>
  <c r="AQ230" i="20"/>
  <c r="AP230" i="20"/>
  <c r="AO230" i="20"/>
  <c r="AN230" i="20"/>
  <c r="AM230" i="20"/>
  <c r="AL230" i="20"/>
  <c r="AK230" i="20"/>
  <c r="AJ230" i="20"/>
  <c r="AI230" i="20"/>
  <c r="AH230" i="20"/>
  <c r="AG230" i="20"/>
  <c r="AF230" i="20"/>
  <c r="AE230" i="20"/>
  <c r="AD230" i="20"/>
  <c r="AC230" i="20"/>
  <c r="AB230" i="20"/>
  <c r="AA230" i="20"/>
  <c r="Z230" i="20"/>
  <c r="Y230" i="20"/>
  <c r="X230" i="20"/>
  <c r="W230" i="20"/>
  <c r="V230" i="20"/>
  <c r="U230" i="20"/>
  <c r="T230" i="20"/>
  <c r="S230" i="20"/>
  <c r="R230" i="20"/>
  <c r="Q230" i="20"/>
  <c r="P230" i="20"/>
  <c r="O230" i="20"/>
  <c r="N230" i="20"/>
  <c r="M230" i="20"/>
  <c r="L230" i="20"/>
  <c r="K230" i="20"/>
  <c r="J230" i="20"/>
  <c r="I230" i="20"/>
  <c r="H230" i="20"/>
  <c r="BO213" i="20"/>
  <c r="BN213" i="20"/>
  <c r="BN222" i="20" s="1"/>
  <c r="BM213" i="20"/>
  <c r="BL213" i="20"/>
  <c r="BK213" i="20"/>
  <c r="BJ213" i="20"/>
  <c r="BI213" i="20"/>
  <c r="BH213" i="20"/>
  <c r="BH212" i="20" s="1"/>
  <c r="BG213" i="20"/>
  <c r="BF213" i="20"/>
  <c r="BF222" i="20" s="1"/>
  <c r="BE213" i="20"/>
  <c r="BE222" i="20" s="1"/>
  <c r="BD213" i="20"/>
  <c r="BC213" i="20"/>
  <c r="BB213" i="20"/>
  <c r="BA213" i="20"/>
  <c r="AZ213" i="20"/>
  <c r="AZ222" i="20" s="1"/>
  <c r="AY213" i="20"/>
  <c r="AX213" i="20"/>
  <c r="AX222" i="20" s="1"/>
  <c r="AW213" i="20"/>
  <c r="AW222" i="20" s="1"/>
  <c r="AV213" i="20"/>
  <c r="AU213" i="20"/>
  <c r="AT213" i="20"/>
  <c r="AS213" i="20"/>
  <c r="AR213" i="20"/>
  <c r="AR222" i="20" s="1"/>
  <c r="AQ213" i="20"/>
  <c r="AP213" i="20"/>
  <c r="AP222" i="20" s="1"/>
  <c r="AO213" i="20"/>
  <c r="AO222" i="20" s="1"/>
  <c r="AO223" i="20" s="1"/>
  <c r="AN213" i="20"/>
  <c r="AM213" i="20"/>
  <c r="AM212" i="20" s="1"/>
  <c r="AM309" i="20" s="1"/>
  <c r="AL213" i="20"/>
  <c r="AK213" i="20"/>
  <c r="AK222" i="20" s="1"/>
  <c r="AJ213" i="20"/>
  <c r="AI213" i="20"/>
  <c r="AH213" i="20"/>
  <c r="AH222" i="20" s="1"/>
  <c r="AG213" i="20"/>
  <c r="AG222" i="20" s="1"/>
  <c r="AG223" i="20" s="1"/>
  <c r="AG270" i="20" s="1"/>
  <c r="AF213" i="20"/>
  <c r="AE213" i="20"/>
  <c r="AD213" i="20"/>
  <c r="AC213" i="20"/>
  <c r="AC222" i="20" s="1"/>
  <c r="AB213" i="20"/>
  <c r="AB222" i="20" s="1"/>
  <c r="AA213" i="20"/>
  <c r="Z213" i="20"/>
  <c r="Z222" i="20" s="1"/>
  <c r="Y213" i="20"/>
  <c r="X213" i="20"/>
  <c r="W213" i="20"/>
  <c r="V213" i="20"/>
  <c r="V212" i="20" s="1"/>
  <c r="U213" i="20"/>
  <c r="U222" i="20" s="1"/>
  <c r="T213" i="20"/>
  <c r="T222" i="20" s="1"/>
  <c r="S213" i="20"/>
  <c r="R213" i="20"/>
  <c r="R222" i="20" s="1"/>
  <c r="Q213" i="20"/>
  <c r="P213" i="20"/>
  <c r="O213" i="20"/>
  <c r="N213" i="20"/>
  <c r="M213" i="20"/>
  <c r="M222" i="20" s="1"/>
  <c r="L213" i="20"/>
  <c r="L222" i="20" s="1"/>
  <c r="K213" i="20"/>
  <c r="K212" i="20" s="1"/>
  <c r="J213" i="20"/>
  <c r="I213" i="20"/>
  <c r="I222" i="20" s="1"/>
  <c r="H213" i="20"/>
  <c r="G213" i="20"/>
  <c r="C185" i="20"/>
  <c r="BO178" i="20"/>
  <c r="BN178" i="20"/>
  <c r="BL178" i="20"/>
  <c r="BK178" i="20"/>
  <c r="BJ178" i="20"/>
  <c r="BG178" i="20"/>
  <c r="BF178" i="20"/>
  <c r="BE178" i="20"/>
  <c r="BB178" i="20"/>
  <c r="AZ178" i="20"/>
  <c r="AY178" i="20"/>
  <c r="AX178" i="20"/>
  <c r="AU178" i="20"/>
  <c r="AQ178" i="20"/>
  <c r="AP178" i="20"/>
  <c r="AN178" i="20"/>
  <c r="AM178" i="20"/>
  <c r="AL178" i="20"/>
  <c r="AI178" i="20"/>
  <c r="AH178" i="20"/>
  <c r="AG178" i="20"/>
  <c r="AE178" i="20"/>
  <c r="AD178" i="20"/>
  <c r="AB178" i="20"/>
  <c r="AA178" i="20"/>
  <c r="Z178" i="20"/>
  <c r="W178" i="20"/>
  <c r="V178" i="20"/>
  <c r="S178" i="20"/>
  <c r="R178" i="20"/>
  <c r="Q178" i="20"/>
  <c r="P178" i="20"/>
  <c r="O178" i="20"/>
  <c r="N178" i="20"/>
  <c r="K178" i="20"/>
  <c r="J178" i="20"/>
  <c r="I178" i="20"/>
  <c r="BO171" i="20"/>
  <c r="BN171" i="20"/>
  <c r="BM171" i="20"/>
  <c r="BL171" i="20"/>
  <c r="BK171" i="20"/>
  <c r="BJ171" i="20"/>
  <c r="BI171" i="20"/>
  <c r="BH171" i="20"/>
  <c r="BG171" i="20"/>
  <c r="BF171" i="20"/>
  <c r="BE171" i="20"/>
  <c r="BD171" i="20"/>
  <c r="BC171" i="20"/>
  <c r="BB171" i="20"/>
  <c r="BA171" i="20"/>
  <c r="AZ171" i="20"/>
  <c r="AY171" i="20"/>
  <c r="AX171" i="20"/>
  <c r="AW171" i="20"/>
  <c r="AV171" i="20"/>
  <c r="AU171" i="20"/>
  <c r="AT171" i="20"/>
  <c r="AS171" i="20"/>
  <c r="AR171" i="20"/>
  <c r="AQ171" i="20"/>
  <c r="AP171" i="20"/>
  <c r="AO171" i="20"/>
  <c r="AN171" i="20"/>
  <c r="AM171" i="20"/>
  <c r="AL171" i="20"/>
  <c r="AK171" i="20"/>
  <c r="AJ171" i="20"/>
  <c r="AI171" i="20"/>
  <c r="AH171" i="20"/>
  <c r="AG171" i="20"/>
  <c r="AF171" i="20"/>
  <c r="AE171" i="20"/>
  <c r="AD171" i="20"/>
  <c r="AC171" i="20"/>
  <c r="AB171" i="20"/>
  <c r="AA171" i="20"/>
  <c r="Z171" i="20"/>
  <c r="Y171" i="20"/>
  <c r="X171" i="20"/>
  <c r="W171" i="20"/>
  <c r="V171" i="20"/>
  <c r="U171" i="20"/>
  <c r="T171" i="20"/>
  <c r="S171" i="20"/>
  <c r="R171" i="20"/>
  <c r="Q171" i="20"/>
  <c r="P171" i="20"/>
  <c r="O171" i="20"/>
  <c r="N171" i="20"/>
  <c r="M171" i="20"/>
  <c r="L171" i="20"/>
  <c r="K171" i="20"/>
  <c r="J171" i="20"/>
  <c r="I171" i="20"/>
  <c r="H171"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H150" i="20"/>
  <c r="AG150" i="20"/>
  <c r="AF150" i="20"/>
  <c r="AE150" i="20"/>
  <c r="AD150" i="20"/>
  <c r="AC150" i="20"/>
  <c r="AB150" i="20"/>
  <c r="Z150" i="20"/>
  <c r="Y150" i="20"/>
  <c r="X150" i="20"/>
  <c r="W150" i="20"/>
  <c r="V150" i="20"/>
  <c r="U150" i="20"/>
  <c r="T150" i="20"/>
  <c r="S150" i="20"/>
  <c r="R150" i="20"/>
  <c r="Q150" i="20"/>
  <c r="P150" i="20"/>
  <c r="O150" i="20"/>
  <c r="N150" i="20"/>
  <c r="L150" i="20"/>
  <c r="K150" i="20"/>
  <c r="J150" i="20"/>
  <c r="I150" i="20"/>
  <c r="H150"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K149" i="20"/>
  <c r="J149" i="20"/>
  <c r="I149" i="20"/>
  <c r="H149" i="20"/>
  <c r="BO148" i="20"/>
  <c r="BN148" i="20"/>
  <c r="BM148" i="20"/>
  <c r="BL148" i="20"/>
  <c r="BI148" i="20"/>
  <c r="BH148" i="20"/>
  <c r="BH378" i="20" s="1"/>
  <c r="BG148" i="20"/>
  <c r="BF148" i="20"/>
  <c r="BE148" i="20"/>
  <c r="BD148" i="20"/>
  <c r="BA148" i="20"/>
  <c r="AZ148" i="20"/>
  <c r="AY148" i="20"/>
  <c r="AX148" i="20"/>
  <c r="AW148" i="20"/>
  <c r="AV148" i="20"/>
  <c r="AS148" i="20"/>
  <c r="AR148" i="20"/>
  <c r="AQ148" i="20"/>
  <c r="AQ141" i="20" s="1"/>
  <c r="AP148" i="20"/>
  <c r="AO148" i="20"/>
  <c r="AN148" i="20"/>
  <c r="AK148" i="20"/>
  <c r="AJ148" i="20"/>
  <c r="AI148" i="20"/>
  <c r="AH148" i="20"/>
  <c r="AG148" i="20"/>
  <c r="AF148" i="20"/>
  <c r="AC148" i="20"/>
  <c r="AB148" i="20"/>
  <c r="AA148" i="20"/>
  <c r="Z148" i="20"/>
  <c r="Y148" i="20"/>
  <c r="X148" i="20"/>
  <c r="U148" i="20"/>
  <c r="T148" i="20"/>
  <c r="S148" i="20"/>
  <c r="R148" i="20"/>
  <c r="Q148" i="20"/>
  <c r="P148" i="20"/>
  <c r="M148" i="20"/>
  <c r="L148" i="20"/>
  <c r="K148" i="20"/>
  <c r="J148" i="20"/>
  <c r="I148" i="20"/>
  <c r="H148" i="20"/>
  <c r="BO147" i="20"/>
  <c r="BN147" i="20"/>
  <c r="BM147" i="20"/>
  <c r="BL147" i="20"/>
  <c r="BK147" i="20"/>
  <c r="BI147" i="20"/>
  <c r="BH147" i="20"/>
  <c r="BG147" i="20"/>
  <c r="BF147" i="20"/>
  <c r="BE147" i="20"/>
  <c r="BD147" i="20"/>
  <c r="BC147" i="20"/>
  <c r="BA147" i="20"/>
  <c r="AZ147" i="20"/>
  <c r="AY147" i="20"/>
  <c r="AX147" i="20"/>
  <c r="AW147" i="20"/>
  <c r="AV147" i="20"/>
  <c r="AU147" i="20"/>
  <c r="AS147" i="20"/>
  <c r="AR147" i="20"/>
  <c r="AQ147" i="20"/>
  <c r="AP147" i="20"/>
  <c r="AO147" i="20"/>
  <c r="AN147" i="20"/>
  <c r="AM147" i="20"/>
  <c r="AK147" i="20"/>
  <c r="AJ147" i="20"/>
  <c r="AI147" i="20"/>
  <c r="AH147" i="20"/>
  <c r="AG147" i="20"/>
  <c r="AF147" i="20"/>
  <c r="AE147" i="20"/>
  <c r="AC147" i="20"/>
  <c r="AB147" i="20"/>
  <c r="AA147" i="20"/>
  <c r="Z147" i="20"/>
  <c r="Y147" i="20"/>
  <c r="X147" i="20"/>
  <c r="W147" i="20"/>
  <c r="U147" i="20"/>
  <c r="T147" i="20"/>
  <c r="S147" i="20"/>
  <c r="R147" i="20"/>
  <c r="Q147" i="20"/>
  <c r="P147" i="20"/>
  <c r="O147" i="20"/>
  <c r="O140" i="20" s="1"/>
  <c r="M147" i="20"/>
  <c r="L147" i="20"/>
  <c r="K147" i="20"/>
  <c r="J147" i="20"/>
  <c r="I147" i="20"/>
  <c r="I151" i="20" s="1"/>
  <c r="H147" i="20"/>
  <c r="BO146" i="20"/>
  <c r="BN146" i="20"/>
  <c r="BM146" i="20"/>
  <c r="BL146" i="20"/>
  <c r="BK146" i="20"/>
  <c r="BJ146" i="20"/>
  <c r="BG146" i="20"/>
  <c r="BF146" i="20"/>
  <c r="BE146" i="20"/>
  <c r="BD146" i="20"/>
  <c r="BC146" i="20"/>
  <c r="BB146" i="20"/>
  <c r="AY146" i="20"/>
  <c r="AX146" i="20"/>
  <c r="AW146" i="20"/>
  <c r="AV146" i="20"/>
  <c r="AU146" i="20"/>
  <c r="AT146" i="20"/>
  <c r="AQ146" i="20"/>
  <c r="AP146" i="20"/>
  <c r="AO146" i="20"/>
  <c r="AN146" i="20"/>
  <c r="AM146" i="20"/>
  <c r="AL146" i="20"/>
  <c r="AI146" i="20"/>
  <c r="AH146" i="20"/>
  <c r="AG146" i="20"/>
  <c r="AF146" i="20"/>
  <c r="AE146" i="20"/>
  <c r="AD146" i="20"/>
  <c r="AA146" i="20"/>
  <c r="Z146" i="20"/>
  <c r="Y146" i="20"/>
  <c r="X146" i="20"/>
  <c r="W146" i="20"/>
  <c r="V146" i="20"/>
  <c r="S146" i="20"/>
  <c r="R146" i="20"/>
  <c r="Q146" i="20"/>
  <c r="P146" i="20"/>
  <c r="O146" i="20"/>
  <c r="N146" i="20"/>
  <c r="L146" i="20"/>
  <c r="K146" i="20"/>
  <c r="J146" i="20"/>
  <c r="I146" i="20"/>
  <c r="H146" i="20"/>
  <c r="BO145" i="20"/>
  <c r="BN145" i="20"/>
  <c r="BM145" i="20"/>
  <c r="BL145" i="20"/>
  <c r="BK145" i="20"/>
  <c r="BJ145" i="20"/>
  <c r="BI145" i="20"/>
  <c r="BG145" i="20"/>
  <c r="BF145" i="20"/>
  <c r="BE145" i="20"/>
  <c r="BD145" i="20"/>
  <c r="BC145" i="20"/>
  <c r="BB145" i="20"/>
  <c r="BA145" i="20"/>
  <c r="AY145" i="20"/>
  <c r="AX145" i="20"/>
  <c r="AW145" i="20"/>
  <c r="AV145" i="20"/>
  <c r="AU145" i="20"/>
  <c r="AT145" i="20"/>
  <c r="AS145" i="20"/>
  <c r="AQ145" i="20"/>
  <c r="AP145" i="20"/>
  <c r="AO145" i="20"/>
  <c r="AN145" i="20"/>
  <c r="AM145" i="20"/>
  <c r="AL145" i="20"/>
  <c r="AK145" i="20"/>
  <c r="AI145" i="20"/>
  <c r="AH145" i="20"/>
  <c r="AG145" i="20"/>
  <c r="AF145" i="20"/>
  <c r="AE145" i="20"/>
  <c r="AD145" i="20"/>
  <c r="AC145" i="20"/>
  <c r="AA145" i="20"/>
  <c r="Z145" i="20"/>
  <c r="Y145" i="20"/>
  <c r="X145" i="20"/>
  <c r="W145" i="20"/>
  <c r="V145" i="20"/>
  <c r="U145" i="20"/>
  <c r="S145" i="20"/>
  <c r="R145" i="20"/>
  <c r="Q145" i="20"/>
  <c r="P145" i="20"/>
  <c r="O145" i="20"/>
  <c r="N145" i="20"/>
  <c r="M145" i="20"/>
  <c r="L145" i="20"/>
  <c r="K145" i="20"/>
  <c r="J145" i="20"/>
  <c r="I145" i="20"/>
  <c r="H145" i="20"/>
  <c r="BO144" i="20"/>
  <c r="BN144" i="20"/>
  <c r="BM144" i="20"/>
  <c r="BL144" i="20"/>
  <c r="BK144" i="20"/>
  <c r="BJ144" i="20"/>
  <c r="BI144" i="20"/>
  <c r="BH144" i="20"/>
  <c r="BG144" i="20"/>
  <c r="BF144"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BO138" i="20"/>
  <c r="BN138" i="20"/>
  <c r="BM138" i="20"/>
  <c r="BL138" i="20"/>
  <c r="BK138" i="20"/>
  <c r="BJ138" i="20"/>
  <c r="BI138" i="20"/>
  <c r="BH138" i="20"/>
  <c r="BG138" i="20"/>
  <c r="BF138"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I138" i="20"/>
  <c r="H138" i="20"/>
  <c r="BO137" i="20"/>
  <c r="BN137" i="20"/>
  <c r="BM137" i="20"/>
  <c r="BK137" i="20"/>
  <c r="BJ137" i="20"/>
  <c r="BI137" i="20"/>
  <c r="BH137" i="20"/>
  <c r="BG137" i="20"/>
  <c r="BF137" i="20"/>
  <c r="BE137" i="20"/>
  <c r="BC137" i="20"/>
  <c r="BB137" i="20"/>
  <c r="BA137" i="20"/>
  <c r="AZ137" i="20"/>
  <c r="AY137" i="20"/>
  <c r="AX137" i="20"/>
  <c r="AW137" i="20"/>
  <c r="AU137" i="20"/>
  <c r="AT137" i="20"/>
  <c r="AS137" i="20"/>
  <c r="AR137" i="20"/>
  <c r="AQ137" i="20"/>
  <c r="AP137" i="20"/>
  <c r="AO137" i="20"/>
  <c r="AM137" i="20"/>
  <c r="AL137" i="20"/>
  <c r="AK137" i="20"/>
  <c r="AJ137" i="20"/>
  <c r="AI137" i="20"/>
  <c r="AH137" i="20"/>
  <c r="AG137" i="20"/>
  <c r="AE137" i="20"/>
  <c r="AD137" i="20"/>
  <c r="AC137" i="20"/>
  <c r="AB137" i="20"/>
  <c r="AA137" i="20"/>
  <c r="Z137" i="20"/>
  <c r="Y137" i="20"/>
  <c r="W137" i="20"/>
  <c r="V137" i="20"/>
  <c r="U137" i="20"/>
  <c r="U141" i="20" s="1"/>
  <c r="T137" i="20"/>
  <c r="S137" i="20"/>
  <c r="R137" i="20"/>
  <c r="Q137" i="20"/>
  <c r="O137" i="20"/>
  <c r="N137" i="20"/>
  <c r="L137" i="20"/>
  <c r="K137" i="20"/>
  <c r="J137" i="20"/>
  <c r="I137" i="20"/>
  <c r="H137" i="20"/>
  <c r="BO136" i="20"/>
  <c r="BN136" i="20"/>
  <c r="BM136" i="20"/>
  <c r="BL136" i="20"/>
  <c r="BK136" i="20"/>
  <c r="BJ136" i="20"/>
  <c r="BI136" i="20"/>
  <c r="BH136" i="20"/>
  <c r="BG136" i="20"/>
  <c r="BF136"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Z136" i="20"/>
  <c r="Y136" i="20"/>
  <c r="X136" i="20"/>
  <c r="W136" i="20"/>
  <c r="V136" i="20"/>
  <c r="U136" i="20"/>
  <c r="T136" i="20"/>
  <c r="S136" i="20"/>
  <c r="R136" i="20"/>
  <c r="Q136" i="20"/>
  <c r="P136" i="20"/>
  <c r="O136" i="20"/>
  <c r="N136" i="20"/>
  <c r="M136" i="20"/>
  <c r="L136" i="20"/>
  <c r="K136" i="20"/>
  <c r="J136" i="20"/>
  <c r="I136" i="20"/>
  <c r="H136" i="20"/>
  <c r="BO135" i="20"/>
  <c r="BN135" i="20"/>
  <c r="BM135" i="20"/>
  <c r="BL135" i="20"/>
  <c r="BK135" i="20"/>
  <c r="BI135" i="20"/>
  <c r="BH135" i="20"/>
  <c r="BG135" i="20"/>
  <c r="BF135" i="20"/>
  <c r="BE135" i="20"/>
  <c r="BD135" i="20"/>
  <c r="BC135" i="20"/>
  <c r="BA135" i="20"/>
  <c r="AZ135" i="20"/>
  <c r="AY135" i="20"/>
  <c r="AX135" i="20"/>
  <c r="AW135" i="20"/>
  <c r="AV135" i="20"/>
  <c r="AU135" i="20"/>
  <c r="AS135" i="20"/>
  <c r="AR135" i="20"/>
  <c r="AQ135" i="20"/>
  <c r="AP135" i="20"/>
  <c r="AO135" i="20"/>
  <c r="AN135" i="20"/>
  <c r="AM135" i="20"/>
  <c r="AK135" i="20"/>
  <c r="AJ135" i="20"/>
  <c r="AI135" i="20"/>
  <c r="AH135" i="20"/>
  <c r="AG135" i="20"/>
  <c r="AF135" i="20"/>
  <c r="AE135" i="20"/>
  <c r="AC135" i="20"/>
  <c r="AB135" i="20"/>
  <c r="AA135" i="20"/>
  <c r="Z135" i="20"/>
  <c r="Y135" i="20"/>
  <c r="X135" i="20"/>
  <c r="W135" i="20"/>
  <c r="U135" i="20"/>
  <c r="T135" i="20"/>
  <c r="S135" i="20"/>
  <c r="R135" i="20"/>
  <c r="Q135" i="20"/>
  <c r="P135" i="20"/>
  <c r="O135" i="20"/>
  <c r="M135" i="20"/>
  <c r="L135" i="20"/>
  <c r="K135" i="20"/>
  <c r="J135" i="20"/>
  <c r="I135" i="20"/>
  <c r="H135"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L133" i="20"/>
  <c r="K133" i="20"/>
  <c r="J133" i="20"/>
  <c r="I133" i="20"/>
  <c r="H133" i="20"/>
  <c r="BO130" i="20"/>
  <c r="BN130" i="20"/>
  <c r="BM130" i="20"/>
  <c r="BL130" i="20"/>
  <c r="BK130" i="20"/>
  <c r="BJ130" i="20"/>
  <c r="BI130" i="20"/>
  <c r="BH130" i="20"/>
  <c r="BG130" i="20"/>
  <c r="BF130" i="20"/>
  <c r="BE130" i="20"/>
  <c r="BD130" i="20"/>
  <c r="BC130" i="20"/>
  <c r="BB130" i="20"/>
  <c r="BA130" i="20"/>
  <c r="AZ130" i="20"/>
  <c r="AY130" i="20"/>
  <c r="AX130" i="20"/>
  <c r="AW130" i="20"/>
  <c r="AV130" i="20"/>
  <c r="AU130" i="20"/>
  <c r="AT130" i="20"/>
  <c r="AS130" i="20"/>
  <c r="AR130" i="20"/>
  <c r="AQ130" i="20"/>
  <c r="AP130" i="20"/>
  <c r="AO130" i="20"/>
  <c r="AN130" i="20"/>
  <c r="AM130" i="20"/>
  <c r="AL130" i="20"/>
  <c r="AK130" i="20"/>
  <c r="AJ130" i="20"/>
  <c r="AI130" i="20"/>
  <c r="AH130" i="20"/>
  <c r="AG130" i="20"/>
  <c r="AF130" i="20"/>
  <c r="AE130" i="20"/>
  <c r="AD130" i="20"/>
  <c r="AC130" i="20"/>
  <c r="AB130" i="20"/>
  <c r="AA130" i="20"/>
  <c r="Z130" i="20"/>
  <c r="Y130" i="20"/>
  <c r="X130" i="20"/>
  <c r="W130" i="20"/>
  <c r="V130" i="20"/>
  <c r="U130" i="20"/>
  <c r="T130" i="20"/>
  <c r="S130" i="20"/>
  <c r="R130" i="20"/>
  <c r="Q130" i="20"/>
  <c r="P130" i="20"/>
  <c r="O130" i="20"/>
  <c r="N130" i="20"/>
  <c r="M130" i="20"/>
  <c r="L130" i="20"/>
  <c r="K130" i="20"/>
  <c r="J130" i="20"/>
  <c r="I130" i="20"/>
  <c r="H130" i="20"/>
  <c r="G130" i="20"/>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K129" i="20"/>
  <c r="J129" i="20"/>
  <c r="I129" i="20"/>
  <c r="H129" i="20"/>
  <c r="BO127" i="20"/>
  <c r="BN127" i="20"/>
  <c r="BM127" i="20"/>
  <c r="BL127" i="20"/>
  <c r="BK127" i="20"/>
  <c r="BJ127" i="20"/>
  <c r="BI127" i="20"/>
  <c r="BH127" i="20"/>
  <c r="BG127" i="20"/>
  <c r="BF127" i="20"/>
  <c r="BE127" i="20"/>
  <c r="BD127" i="20"/>
  <c r="BC127" i="20"/>
  <c r="BB127" i="20"/>
  <c r="BA127" i="20"/>
  <c r="AZ127" i="20"/>
  <c r="AY127" i="20"/>
  <c r="AX127" i="20"/>
  <c r="AW127" i="20"/>
  <c r="AV127" i="20"/>
  <c r="AU127" i="20"/>
  <c r="AT127" i="20"/>
  <c r="AS127" i="20"/>
  <c r="AR127"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28" i="19" s="1"/>
  <c r="K127" i="20"/>
  <c r="J127" i="20"/>
  <c r="I127" i="20"/>
  <c r="H127" i="20"/>
  <c r="G127" i="20"/>
  <c r="G132" i="20" s="1"/>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T125" i="20"/>
  <c r="S125" i="20"/>
  <c r="R125" i="20"/>
  <c r="Q125" i="20"/>
  <c r="P125" i="20"/>
  <c r="O125" i="20"/>
  <c r="N125" i="20"/>
  <c r="M125" i="20"/>
  <c r="L125" i="20"/>
  <c r="K125" i="20"/>
  <c r="J125" i="20"/>
  <c r="I125" i="20"/>
  <c r="H125" i="20"/>
  <c r="G125"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BO88" i="20"/>
  <c r="BN88" i="20"/>
  <c r="BM88" i="20"/>
  <c r="BL88" i="20"/>
  <c r="BJ88" i="20"/>
  <c r="BI88" i="20"/>
  <c r="BH88" i="20"/>
  <c r="BO81" i="20"/>
  <c r="BN81" i="20"/>
  <c r="BM81" i="20"/>
  <c r="BL81" i="20"/>
  <c r="BK81" i="20"/>
  <c r="BJ81" i="20"/>
  <c r="BI81" i="20"/>
  <c r="BH81" i="20"/>
  <c r="BO61" i="20"/>
  <c r="BN61" i="20"/>
  <c r="BM61" i="20"/>
  <c r="BL61" i="20"/>
  <c r="BK61" i="20"/>
  <c r="BJ61" i="20"/>
  <c r="BI61" i="20"/>
  <c r="BH61" i="20"/>
  <c r="BO52" i="20"/>
  <c r="BN52" i="20"/>
  <c r="BM52" i="20"/>
  <c r="BL52" i="20"/>
  <c r="BK52" i="20"/>
  <c r="BJ52" i="20"/>
  <c r="BI52" i="20"/>
  <c r="BH52" i="20"/>
  <c r="BO51" i="20"/>
  <c r="BN51" i="20"/>
  <c r="BM51" i="20"/>
  <c r="BL51" i="20"/>
  <c r="BK51" i="20"/>
  <c r="BJ51" i="20"/>
  <c r="BI51" i="20"/>
  <c r="BH51" i="20"/>
  <c r="BO50" i="20"/>
  <c r="BN50" i="20"/>
  <c r="BM50" i="20"/>
  <c r="BL50" i="20"/>
  <c r="BK50" i="20"/>
  <c r="BJ50" i="20"/>
  <c r="BI50" i="20"/>
  <c r="BH50" i="20"/>
  <c r="BO49" i="20"/>
  <c r="BN49" i="20"/>
  <c r="BM49" i="20"/>
  <c r="BL49" i="20"/>
  <c r="BK49" i="20"/>
  <c r="BJ49" i="20"/>
  <c r="BI49" i="20"/>
  <c r="BH49" i="20"/>
  <c r="BO32" i="20"/>
  <c r="BO41" i="20" s="1"/>
  <c r="BO42" i="20" s="1"/>
  <c r="BN32" i="20"/>
  <c r="BN31" i="20" s="1"/>
  <c r="BN128" i="20" s="1"/>
  <c r="BM32" i="20"/>
  <c r="BM31" i="20" s="1"/>
  <c r="BM128" i="20" s="1"/>
  <c r="BL32" i="20"/>
  <c r="BL31" i="20" s="1"/>
  <c r="BL128" i="20" s="1"/>
  <c r="BK32" i="20"/>
  <c r="BK41" i="20" s="1"/>
  <c r="BJ32" i="20"/>
  <c r="BJ31" i="20" s="1"/>
  <c r="BJ128" i="20" s="1"/>
  <c r="BI32" i="20"/>
  <c r="BI41" i="20" s="1"/>
  <c r="BI42" i="20" s="1"/>
  <c r="BH32" i="20"/>
  <c r="BH41" i="20" s="1"/>
  <c r="BG32" i="20"/>
  <c r="BG41" i="20" s="1"/>
  <c r="BF32" i="20"/>
  <c r="BF41" i="20" s="1"/>
  <c r="BE32" i="20"/>
  <c r="BE31" i="20" s="1"/>
  <c r="BE128" i="20" s="1"/>
  <c r="BD32" i="20"/>
  <c r="BD41" i="20" s="1"/>
  <c r="BC32" i="20"/>
  <c r="BC41" i="20" s="1"/>
  <c r="BB32" i="20"/>
  <c r="BB41" i="20" s="1"/>
  <c r="BB42" i="20" s="1"/>
  <c r="BA32" i="20"/>
  <c r="BA41" i="20" s="1"/>
  <c r="BA42" i="20" s="1"/>
  <c r="AZ32" i="20"/>
  <c r="AZ31" i="20" s="1"/>
  <c r="AZ128" i="20" s="1"/>
  <c r="AY32" i="20"/>
  <c r="AY41" i="20" s="1"/>
  <c r="AX32" i="20"/>
  <c r="AX31" i="20" s="1"/>
  <c r="AX128" i="20" s="1"/>
  <c r="AW32" i="20"/>
  <c r="AW31" i="20" s="1"/>
  <c r="AW128" i="20" s="1"/>
  <c r="AV32" i="20"/>
  <c r="AV41" i="20" s="1"/>
  <c r="AU32" i="20"/>
  <c r="AU31" i="20" s="1"/>
  <c r="AU128" i="20" s="1"/>
  <c r="AT32" i="20"/>
  <c r="AT41" i="20" s="1"/>
  <c r="AT42" i="20" s="1"/>
  <c r="AS32" i="20"/>
  <c r="AS41" i="20" s="1"/>
  <c r="AR32" i="20"/>
  <c r="AR31" i="20" s="1"/>
  <c r="AR128" i="20" s="1"/>
  <c r="AQ32" i="20"/>
  <c r="AQ41" i="20" s="1"/>
  <c r="AP32" i="20"/>
  <c r="AP41" i="20" s="1"/>
  <c r="AO32" i="20"/>
  <c r="AO31" i="20" s="1"/>
  <c r="AO128" i="20" s="1"/>
  <c r="AN32" i="20"/>
  <c r="AN31" i="20" s="1"/>
  <c r="AN128" i="20" s="1"/>
  <c r="AM32" i="20"/>
  <c r="AM31" i="20" s="1"/>
  <c r="AM128" i="20" s="1"/>
  <c r="AL32" i="20"/>
  <c r="AL41" i="20" s="1"/>
  <c r="AK32" i="20"/>
  <c r="AK41" i="20" s="1"/>
  <c r="AJ32" i="20"/>
  <c r="AJ31" i="20" s="1"/>
  <c r="AJ128" i="20" s="1"/>
  <c r="AI32" i="20"/>
  <c r="AI31" i="20" s="1"/>
  <c r="AI128" i="20" s="1"/>
  <c r="AH32" i="20"/>
  <c r="AH41" i="20" s="1"/>
  <c r="AG32" i="20"/>
  <c r="AG41" i="20" s="1"/>
  <c r="AG42" i="20" s="1"/>
  <c r="AF32" i="20"/>
  <c r="AF31" i="20" s="1"/>
  <c r="AF128" i="20" s="1"/>
  <c r="AE32" i="20"/>
  <c r="AE31" i="20" s="1"/>
  <c r="AE128" i="20" s="1"/>
  <c r="AD32" i="20"/>
  <c r="AD41" i="20" s="1"/>
  <c r="AD42" i="20" s="1"/>
  <c r="AC32" i="20"/>
  <c r="AC41" i="20" s="1"/>
  <c r="AB32" i="20"/>
  <c r="AB41" i="20" s="1"/>
  <c r="AB42" i="20" s="1"/>
  <c r="AA32" i="20"/>
  <c r="AA41" i="20" s="1"/>
  <c r="Z32" i="20"/>
  <c r="Z41" i="20" s="1"/>
  <c r="Y32" i="20"/>
  <c r="Y31" i="20" s="1"/>
  <c r="Y128" i="20" s="1"/>
  <c r="X32" i="20"/>
  <c r="X31" i="20" s="1"/>
  <c r="X128" i="20" s="1"/>
  <c r="W41" i="20"/>
  <c r="V32" i="20"/>
  <c r="V41" i="20" s="1"/>
  <c r="U32" i="20"/>
  <c r="U31" i="20" s="1"/>
  <c r="U128" i="20" s="1"/>
  <c r="T32" i="20"/>
  <c r="T41" i="20" s="1"/>
  <c r="S32" i="20"/>
  <c r="S41" i="20" s="1"/>
  <c r="R32" i="20"/>
  <c r="R31" i="20" s="1"/>
  <c r="R128" i="20" s="1"/>
  <c r="Q32" i="20"/>
  <c r="Q31" i="20" s="1"/>
  <c r="Q128" i="20" s="1"/>
  <c r="P32" i="20"/>
  <c r="P31" i="20" s="1"/>
  <c r="P128" i="20" s="1"/>
  <c r="O32" i="20"/>
  <c r="O41" i="20" s="1"/>
  <c r="N32" i="20"/>
  <c r="N41" i="20" s="1"/>
  <c r="N42" i="20" s="1"/>
  <c r="M32" i="20"/>
  <c r="M41" i="20" s="1"/>
  <c r="L32" i="20"/>
  <c r="L41" i="20" s="1"/>
  <c r="L42" i="20" s="1"/>
  <c r="K32" i="20"/>
  <c r="K41" i="20" s="1"/>
  <c r="K42" i="20" s="1"/>
  <c r="J32" i="20"/>
  <c r="J31" i="20" s="1"/>
  <c r="J128" i="20" s="1"/>
  <c r="I32" i="20"/>
  <c r="I41" i="20" s="1"/>
  <c r="I42" i="20" s="1"/>
  <c r="H32" i="20"/>
  <c r="H31" i="20" s="1"/>
  <c r="H128" i="20" s="1"/>
  <c r="G32" i="20"/>
  <c r="M29" i="19"/>
  <c r="T29" i="19" s="1"/>
  <c r="AA29" i="19" s="1"/>
  <c r="AO371" i="20"/>
  <c r="Y371" i="20"/>
  <c r="BE371" i="20"/>
  <c r="AK371" i="20"/>
  <c r="AW371" i="20"/>
  <c r="AP371" i="20"/>
  <c r="AZ371" i="20"/>
  <c r="M371" i="20"/>
  <c r="AC371" i="20"/>
  <c r="BA371" i="20"/>
  <c r="N371" i="20"/>
  <c r="V371" i="20"/>
  <c r="AL371" i="20"/>
  <c r="BB371" i="20"/>
  <c r="BJ371" i="20"/>
  <c r="R371" i="20"/>
  <c r="AH371" i="20"/>
  <c r="L371" i="20"/>
  <c r="AB371" i="20"/>
  <c r="AR371" i="20"/>
  <c r="U371" i="20"/>
  <c r="AS371" i="20"/>
  <c r="BI371" i="20"/>
  <c r="O371" i="20"/>
  <c r="W371" i="20"/>
  <c r="AE371" i="20"/>
  <c r="AM371" i="20"/>
  <c r="AU371" i="20"/>
  <c r="H371" i="20"/>
  <c r="X371" i="20"/>
  <c r="AF371" i="20"/>
  <c r="AV371" i="20"/>
  <c r="AO212" i="20"/>
  <c r="AO309" i="20" s="1"/>
  <c r="I212" i="20"/>
  <c r="AG212" i="20"/>
  <c r="AG309" i="20" s="1"/>
  <c r="N395" i="20"/>
  <c r="O321" i="20"/>
  <c r="AX212" i="20"/>
  <c r="AX309" i="20" s="1"/>
  <c r="N222" i="20"/>
  <c r="V222" i="20"/>
  <c r="AD222" i="20"/>
  <c r="BJ222" i="20"/>
  <c r="M212" i="20"/>
  <c r="M309" i="20" s="1"/>
  <c r="H41" i="20"/>
  <c r="I31" i="20"/>
  <c r="I128" i="20" s="1"/>
  <c r="AG31" i="20"/>
  <c r="AG128" i="20" s="1"/>
  <c r="BD377" i="20"/>
  <c r="G378" i="20"/>
  <c r="H378" i="20"/>
  <c r="H174" i="20"/>
  <c r="H173" i="20"/>
  <c r="H172" i="20"/>
  <c r="G309" i="20"/>
  <c r="AA222" i="20"/>
  <c r="BG222" i="20"/>
  <c r="H263" i="20"/>
  <c r="H265" i="20"/>
  <c r="I263" i="20"/>
  <c r="O390" i="20"/>
  <c r="S322" i="20"/>
  <c r="AY396" i="20"/>
  <c r="H355" i="20"/>
  <c r="H353" i="20"/>
  <c r="S371" i="20"/>
  <c r="AA371" i="20"/>
  <c r="AQ371" i="20"/>
  <c r="AY371" i="20"/>
  <c r="BG371" i="20"/>
  <c r="AP31" i="20"/>
  <c r="AP128" i="20" s="1"/>
  <c r="H222" i="20"/>
  <c r="H212" i="20"/>
  <c r="P212" i="20"/>
  <c r="P222" i="20"/>
  <c r="X222" i="20"/>
  <c r="X212" i="20"/>
  <c r="AF212" i="20"/>
  <c r="AN212" i="20"/>
  <c r="AN309" i="20" s="1"/>
  <c r="AV212" i="20"/>
  <c r="AV222" i="20"/>
  <c r="BD222" i="20"/>
  <c r="BD212" i="20"/>
  <c r="BD309" i="20" s="1"/>
  <c r="G377" i="20"/>
  <c r="Q389" i="20"/>
  <c r="Y389" i="20"/>
  <c r="AG389" i="20"/>
  <c r="AO389" i="20"/>
  <c r="AW389" i="20"/>
  <c r="BM389" i="20"/>
  <c r="AM222" i="20"/>
  <c r="K141" i="20"/>
  <c r="S141" i="20"/>
  <c r="L141" i="20"/>
  <c r="AC141" i="20"/>
  <c r="BI141" i="20"/>
  <c r="AI212" i="20"/>
  <c r="AY212" i="20"/>
  <c r="BO222" i="20"/>
  <c r="J389" i="20"/>
  <c r="R389" i="20"/>
  <c r="Z389" i="20"/>
  <c r="AH389" i="20"/>
  <c r="AP389" i="20"/>
  <c r="AX389" i="20"/>
  <c r="BN389" i="20"/>
  <c r="H264" i="20"/>
  <c r="V389" i="20"/>
  <c r="V390" i="20" s="1"/>
  <c r="AD389" i="20"/>
  <c r="AT389" i="20"/>
  <c r="BJ389" i="20"/>
  <c r="H257" i="20"/>
  <c r="H243" i="20" s="1"/>
  <c r="J397" i="20"/>
  <c r="H354" i="20"/>
  <c r="I257" i="20"/>
  <c r="I265" i="20"/>
  <c r="I264" i="20"/>
  <c r="C2" i="22"/>
  <c r="H308" i="20"/>
  <c r="G308" i="20"/>
  <c r="C3" i="15"/>
  <c r="C8" i="19"/>
  <c r="C6" i="3"/>
  <c r="C14" i="15"/>
  <c r="H269" i="20"/>
  <c r="I269" i="20"/>
  <c r="J269" i="20"/>
  <c r="K359" i="20"/>
  <c r="K269" i="20"/>
  <c r="L269" i="20"/>
  <c r="M269" i="20"/>
  <c r="M359" i="20"/>
  <c r="N359" i="20"/>
  <c r="N269" i="20"/>
  <c r="O269" i="20"/>
  <c r="P359" i="20"/>
  <c r="P269" i="20"/>
  <c r="Q359" i="20"/>
  <c r="Q269" i="20"/>
  <c r="R269" i="20"/>
  <c r="S359" i="20"/>
  <c r="S269" i="20"/>
  <c r="T359" i="20"/>
  <c r="T269" i="20"/>
  <c r="U269" i="20"/>
  <c r="V269" i="20"/>
  <c r="W269" i="20"/>
  <c r="X269" i="20"/>
  <c r="Y269" i="20"/>
  <c r="Z269" i="20"/>
  <c r="AA269" i="20"/>
  <c r="AB359" i="20"/>
  <c r="AB269" i="20"/>
  <c r="AC359" i="20"/>
  <c r="AC269" i="20"/>
  <c r="AD269" i="20"/>
  <c r="AE359" i="20"/>
  <c r="AE269" i="20"/>
  <c r="AF269" i="20"/>
  <c r="AG269" i="20"/>
  <c r="AH359" i="20"/>
  <c r="AH269" i="20"/>
  <c r="AI269" i="20"/>
  <c r="AJ269" i="20"/>
  <c r="AK269" i="20"/>
  <c r="AK359" i="20"/>
  <c r="AL269" i="20"/>
  <c r="AM269" i="20"/>
  <c r="AN269" i="20"/>
  <c r="AO269" i="20"/>
  <c r="AP269" i="20"/>
  <c r="AP359" i="20"/>
  <c r="AQ269" i="20"/>
  <c r="AR269" i="20"/>
  <c r="AS269" i="20"/>
  <c r="AS359" i="20"/>
  <c r="AT269" i="20"/>
  <c r="AU269" i="20"/>
  <c r="AV269" i="20"/>
  <c r="AW269" i="20"/>
  <c r="AX269" i="20"/>
  <c r="AX359" i="20"/>
  <c r="AY269" i="20"/>
  <c r="AZ269" i="20"/>
  <c r="BA269" i="20"/>
  <c r="BA359" i="20"/>
  <c r="BB269" i="20"/>
  <c r="BC269" i="20"/>
  <c r="BD269" i="20"/>
  <c r="BE269" i="20"/>
  <c r="BE359" i="20"/>
  <c r="BF269" i="20"/>
  <c r="BF359" i="20"/>
  <c r="BG269" i="20"/>
  <c r="BH269" i="20"/>
  <c r="BI269" i="20"/>
  <c r="BI359" i="20"/>
  <c r="BJ269" i="20"/>
  <c r="BK269" i="20"/>
  <c r="BL269" i="20"/>
  <c r="BM269" i="20"/>
  <c r="BN269" i="20"/>
  <c r="BN359" i="20"/>
  <c r="BO269" i="20"/>
  <c r="I308" i="20"/>
  <c r="J308" i="20"/>
  <c r="K308" i="20"/>
  <c r="L308" i="20"/>
  <c r="L313" i="20" s="1"/>
  <c r="M308" i="20"/>
  <c r="M223" i="20"/>
  <c r="O308" i="20"/>
  <c r="N308" i="20"/>
  <c r="P308" i="20"/>
  <c r="Q308" i="20"/>
  <c r="R308" i="20"/>
  <c r="S308" i="20"/>
  <c r="T308" i="20"/>
  <c r="U308" i="20"/>
  <c r="V308" i="20"/>
  <c r="W308" i="20"/>
  <c r="W313" i="20" s="1"/>
  <c r="X308" i="20"/>
  <c r="Y308" i="20"/>
  <c r="Z308" i="20"/>
  <c r="AA308" i="20"/>
  <c r="AB308" i="20"/>
  <c r="AD308" i="20"/>
  <c r="AC308" i="20"/>
  <c r="AE308" i="20"/>
  <c r="AG308" i="20"/>
  <c r="AF308" i="20"/>
  <c r="AI308" i="20"/>
  <c r="AH308" i="20"/>
  <c r="AJ308" i="20"/>
  <c r="AK308" i="20"/>
  <c r="AL308" i="20"/>
  <c r="AM308" i="20"/>
  <c r="AM223" i="20"/>
  <c r="AN308" i="20"/>
  <c r="AP308" i="20"/>
  <c r="AP223" i="20"/>
  <c r="AO308" i="20"/>
  <c r="AQ308" i="20"/>
  <c r="AS308" i="20"/>
  <c r="AR308" i="20"/>
  <c r="AT308" i="20"/>
  <c r="AU308" i="20"/>
  <c r="AV308" i="20"/>
  <c r="AW308" i="20"/>
  <c r="AX308" i="20"/>
  <c r="AX223" i="20"/>
  <c r="AY308" i="20"/>
  <c r="BA308" i="20"/>
  <c r="AZ308" i="20"/>
  <c r="BB308" i="20"/>
  <c r="BD308" i="20"/>
  <c r="BC308" i="20"/>
  <c r="BE308" i="20"/>
  <c r="BF308" i="20"/>
  <c r="BG308" i="20"/>
  <c r="BH308" i="20"/>
  <c r="BI308" i="20"/>
  <c r="BK308" i="20"/>
  <c r="BJ308" i="20"/>
  <c r="BL308" i="20"/>
  <c r="BN308" i="20"/>
  <c r="BM308" i="20"/>
  <c r="BO308" i="20"/>
  <c r="I243" i="20" l="1"/>
  <c r="W42" i="20"/>
  <c r="W63" i="15"/>
  <c r="K247" i="20"/>
  <c r="J265" i="20"/>
  <c r="J264" i="20"/>
  <c r="J257" i="20"/>
  <c r="J243" i="20" s="1"/>
  <c r="J263" i="20"/>
  <c r="BH390" i="20"/>
  <c r="G243" i="20"/>
  <c r="Q75" i="15"/>
  <c r="BF75" i="15"/>
  <c r="R75" i="15"/>
  <c r="AL75" i="15"/>
  <c r="BG75" i="15"/>
  <c r="S75" i="15"/>
  <c r="AM75" i="15"/>
  <c r="BJ75" i="15"/>
  <c r="AI75" i="15"/>
  <c r="V75" i="15"/>
  <c r="AN75" i="15"/>
  <c r="BK75" i="15"/>
  <c r="W75" i="15"/>
  <c r="AP75" i="15"/>
  <c r="BL75" i="15"/>
  <c r="Z75" i="15"/>
  <c r="AQ75" i="15"/>
  <c r="BN75" i="15"/>
  <c r="I75" i="15"/>
  <c r="AA75" i="15"/>
  <c r="AU75" i="15"/>
  <c r="BO75" i="15"/>
  <c r="AS75" i="15"/>
  <c r="AC75" i="15"/>
  <c r="AX75" i="15"/>
  <c r="K75" i="15"/>
  <c r="AD75" i="15"/>
  <c r="AY75" i="15"/>
  <c r="U75" i="15"/>
  <c r="AB75" i="15"/>
  <c r="N75" i="15"/>
  <c r="AE75" i="15"/>
  <c r="AZ75" i="15"/>
  <c r="J75" i="15"/>
  <c r="O75" i="15"/>
  <c r="AG75" i="15"/>
  <c r="BB75" i="15"/>
  <c r="P75" i="15"/>
  <c r="AH75" i="15"/>
  <c r="BE75" i="15"/>
  <c r="BL62" i="15"/>
  <c r="BF62" i="15"/>
  <c r="AT62" i="15"/>
  <c r="AH62" i="15"/>
  <c r="V62" i="15"/>
  <c r="I62" i="15"/>
  <c r="BM62" i="15"/>
  <c r="BE62" i="15"/>
  <c r="AS62" i="15"/>
  <c r="AG62" i="15"/>
  <c r="U62" i="15"/>
  <c r="H62" i="15"/>
  <c r="BN62" i="15"/>
  <c r="BD62" i="15"/>
  <c r="AR62" i="15"/>
  <c r="AF62" i="15"/>
  <c r="T62" i="15"/>
  <c r="BO62" i="15"/>
  <c r="BC62" i="15"/>
  <c r="AQ62" i="15"/>
  <c r="AE62" i="15"/>
  <c r="S62" i="15"/>
  <c r="BB62" i="15"/>
  <c r="AP62" i="15"/>
  <c r="AD62" i="15"/>
  <c r="R62" i="15"/>
  <c r="BA62" i="15"/>
  <c r="AO62" i="15"/>
  <c r="AC62" i="15"/>
  <c r="Q62" i="15"/>
  <c r="AZ62" i="15"/>
  <c r="AN62" i="15"/>
  <c r="AB62" i="15"/>
  <c r="P62" i="15"/>
  <c r="AY62" i="15"/>
  <c r="AM62" i="15"/>
  <c r="AA62" i="15"/>
  <c r="O62" i="15"/>
  <c r="AX62" i="15"/>
  <c r="AL62" i="15"/>
  <c r="Z62" i="15"/>
  <c r="N62" i="15"/>
  <c r="BH62" i="15"/>
  <c r="AW62" i="15"/>
  <c r="AK62" i="15"/>
  <c r="Y62" i="15"/>
  <c r="L62" i="15"/>
  <c r="BI62" i="15"/>
  <c r="AV62" i="15"/>
  <c r="AJ62" i="15"/>
  <c r="X62" i="15"/>
  <c r="K62" i="15"/>
  <c r="BJ62" i="15"/>
  <c r="BG62" i="15"/>
  <c r="AU62" i="15"/>
  <c r="AI62" i="15"/>
  <c r="W62" i="15"/>
  <c r="J62" i="15"/>
  <c r="I83" i="20"/>
  <c r="I58" i="15"/>
  <c r="I380" i="20"/>
  <c r="I73" i="15"/>
  <c r="BO60" i="15"/>
  <c r="AN60" i="15"/>
  <c r="I60" i="15"/>
  <c r="AM60" i="15"/>
  <c r="J60" i="15"/>
  <c r="AD60" i="15"/>
  <c r="AG371" i="20"/>
  <c r="AG60" i="15"/>
  <c r="BD60" i="15"/>
  <c r="AJ371" i="20"/>
  <c r="AJ60" i="15"/>
  <c r="AD371" i="20"/>
  <c r="AD372" i="20" s="1"/>
  <c r="AD374" i="20" s="1"/>
  <c r="Q371" i="20"/>
  <c r="Q60" i="15"/>
  <c r="AB60" i="15"/>
  <c r="BE60" i="15"/>
  <c r="AK60" i="15"/>
  <c r="BD371" i="20"/>
  <c r="W60" i="15"/>
  <c r="BA60" i="15"/>
  <c r="AA60" i="15"/>
  <c r="BF371" i="20"/>
  <c r="BF60" i="15"/>
  <c r="I371" i="20"/>
  <c r="BH371" i="20"/>
  <c r="BH60" i="15"/>
  <c r="H60" i="15"/>
  <c r="R60" i="15"/>
  <c r="S60" i="15"/>
  <c r="AU60" i="15"/>
  <c r="N60" i="15"/>
  <c r="AN371" i="20"/>
  <c r="BI60" i="15"/>
  <c r="AF60" i="15"/>
  <c r="P371" i="20"/>
  <c r="P60" i="15"/>
  <c r="T371" i="20"/>
  <c r="T60" i="15"/>
  <c r="AO60" i="15"/>
  <c r="K60" i="15"/>
  <c r="AV60" i="15"/>
  <c r="Z371" i="20"/>
  <c r="Z60" i="15"/>
  <c r="AI60" i="15"/>
  <c r="G140" i="20"/>
  <c r="G151" i="20"/>
  <c r="BB60" i="15"/>
  <c r="O60" i="15"/>
  <c r="U60" i="15"/>
  <c r="AQ60" i="15"/>
  <c r="BJ60" i="15"/>
  <c r="BK60" i="15"/>
  <c r="AE60" i="15"/>
  <c r="AH60" i="15"/>
  <c r="AZ60" i="15"/>
  <c r="V60" i="15"/>
  <c r="AR60" i="15"/>
  <c r="M60" i="15"/>
  <c r="AL60" i="15"/>
  <c r="BL371" i="20"/>
  <c r="BL372" i="20" s="1"/>
  <c r="BL374" i="20" s="1"/>
  <c r="BL60" i="15"/>
  <c r="L60" i="15"/>
  <c r="AY60" i="15"/>
  <c r="AS60" i="15"/>
  <c r="BG60" i="15"/>
  <c r="BM371" i="20"/>
  <c r="BM372" i="20" s="1"/>
  <c r="BM374" i="20" s="1"/>
  <c r="BM60" i="15"/>
  <c r="AW60" i="15"/>
  <c r="AX371" i="20"/>
  <c r="AX60" i="15"/>
  <c r="G60" i="15"/>
  <c r="AT371" i="20"/>
  <c r="AT60" i="15"/>
  <c r="BC60" i="15"/>
  <c r="BO371" i="20"/>
  <c r="J371" i="20"/>
  <c r="J372" i="20" s="1"/>
  <c r="J374" i="20" s="1"/>
  <c r="BN371" i="20"/>
  <c r="BN60" i="15"/>
  <c r="Y60" i="15"/>
  <c r="AP60" i="15"/>
  <c r="AC60" i="15"/>
  <c r="X60" i="15"/>
  <c r="K70" i="15"/>
  <c r="AI70" i="15"/>
  <c r="BG70" i="15"/>
  <c r="Z61" i="15"/>
  <c r="L70" i="15"/>
  <c r="X70" i="15"/>
  <c r="AJ70" i="15"/>
  <c r="AV70" i="15"/>
  <c r="BH70" i="15"/>
  <c r="BI61" i="15"/>
  <c r="AD61" i="15"/>
  <c r="AL61" i="15"/>
  <c r="AA61" i="15"/>
  <c r="M70" i="15"/>
  <c r="Y70" i="15"/>
  <c r="AK70" i="15"/>
  <c r="AW70" i="15"/>
  <c r="BI70" i="15"/>
  <c r="BH61" i="15"/>
  <c r="BB61" i="15"/>
  <c r="AW61" i="15"/>
  <c r="AE61" i="15"/>
  <c r="N70" i="15"/>
  <c r="Z70" i="15"/>
  <c r="AL70" i="15"/>
  <c r="AX70" i="15"/>
  <c r="BJ70" i="15"/>
  <c r="AY61" i="15"/>
  <c r="AV61" i="15"/>
  <c r="AH61" i="15"/>
  <c r="O70" i="15"/>
  <c r="AA70" i="15"/>
  <c r="AM70" i="15"/>
  <c r="AY377" i="20"/>
  <c r="AY70" i="15"/>
  <c r="BK70" i="15"/>
  <c r="V61" i="15"/>
  <c r="I61" i="15"/>
  <c r="AI61" i="15"/>
  <c r="S61" i="15"/>
  <c r="P70" i="15"/>
  <c r="AB70" i="15"/>
  <c r="AN70" i="15"/>
  <c r="AZ70" i="15"/>
  <c r="BL70" i="15"/>
  <c r="P61" i="15"/>
  <c r="AM61" i="15"/>
  <c r="T61" i="15"/>
  <c r="AQ61" i="15"/>
  <c r="AS61" i="15"/>
  <c r="Q70" i="15"/>
  <c r="AC70" i="15"/>
  <c r="AO70" i="15"/>
  <c r="BA142" i="20"/>
  <c r="BA70" i="15"/>
  <c r="BM70" i="15"/>
  <c r="AB61" i="15"/>
  <c r="M61" i="15"/>
  <c r="U61" i="15"/>
  <c r="AT61" i="15"/>
  <c r="AP70" i="15"/>
  <c r="AN61" i="15"/>
  <c r="BC61" i="15"/>
  <c r="BE61" i="15"/>
  <c r="AJ61" i="15"/>
  <c r="AU61" i="15"/>
  <c r="AC61" i="15"/>
  <c r="BB175" i="20"/>
  <c r="BB70" i="15"/>
  <c r="S70" i="15"/>
  <c r="AE70" i="15"/>
  <c r="AQ70" i="15"/>
  <c r="BC70" i="15"/>
  <c r="BO70" i="15"/>
  <c r="BN61" i="15"/>
  <c r="AZ61" i="15"/>
  <c r="AG61" i="15"/>
  <c r="AR61" i="15"/>
  <c r="AP61" i="15"/>
  <c r="AK61" i="15"/>
  <c r="BD61" i="15"/>
  <c r="H142" i="20"/>
  <c r="H70" i="15"/>
  <c r="T70" i="15"/>
  <c r="AF70" i="15"/>
  <c r="AR70" i="15"/>
  <c r="BD70" i="15"/>
  <c r="K142" i="20"/>
  <c r="BM61" i="15"/>
  <c r="G175" i="20"/>
  <c r="G70" i="15"/>
  <c r="G142" i="20"/>
  <c r="Q61" i="15"/>
  <c r="H61" i="15"/>
  <c r="N61" i="15"/>
  <c r="L61" i="15"/>
  <c r="BF61" i="15"/>
  <c r="AO61" i="15"/>
  <c r="BG61" i="15"/>
  <c r="R70" i="15"/>
  <c r="I142" i="20"/>
  <c r="I70" i="15"/>
  <c r="U70" i="15"/>
  <c r="AG70" i="15"/>
  <c r="AS70" i="15"/>
  <c r="BE70" i="15"/>
  <c r="BL61" i="15"/>
  <c r="BA61" i="15"/>
  <c r="W61" i="15"/>
  <c r="AX61" i="15"/>
  <c r="W70" i="15"/>
  <c r="AU70" i="15"/>
  <c r="BJ61" i="15"/>
  <c r="R61" i="15"/>
  <c r="AF61" i="15"/>
  <c r="AD70" i="15"/>
  <c r="BN70" i="15"/>
  <c r="BL140" i="20"/>
  <c r="AU372" i="20"/>
  <c r="J70" i="15"/>
  <c r="V70" i="15"/>
  <c r="AH70" i="15"/>
  <c r="AT70" i="15"/>
  <c r="BF70" i="15"/>
  <c r="BK61" i="15"/>
  <c r="Y61" i="15"/>
  <c r="O61" i="15"/>
  <c r="K61" i="15"/>
  <c r="X61" i="15"/>
  <c r="N64" i="15"/>
  <c r="G77" i="15"/>
  <c r="W64" i="15"/>
  <c r="BA64" i="15"/>
  <c r="K64" i="15"/>
  <c r="L64" i="15"/>
  <c r="BI64" i="15"/>
  <c r="AB64" i="15"/>
  <c r="BB64" i="15"/>
  <c r="BO64" i="15"/>
  <c r="AD64" i="15"/>
  <c r="I64" i="15"/>
  <c r="AG64" i="15"/>
  <c r="AT64" i="15"/>
  <c r="J71" i="15"/>
  <c r="J80" i="15"/>
  <c r="G75" i="15"/>
  <c r="BG372" i="20"/>
  <c r="AF139" i="20"/>
  <c r="AL395" i="20"/>
  <c r="M356" i="20"/>
  <c r="M360" i="20" s="1"/>
  <c r="AT397" i="20"/>
  <c r="BO175" i="20"/>
  <c r="BA141" i="20"/>
  <c r="BO378" i="20"/>
  <c r="AQ378" i="20"/>
  <c r="BM377" i="20"/>
  <c r="BO141" i="20"/>
  <c r="BA140" i="20"/>
  <c r="BM140" i="20"/>
  <c r="AQ322" i="20"/>
  <c r="L29" i="19"/>
  <c r="S29" i="19" s="1"/>
  <c r="Z29" i="19" s="1"/>
  <c r="AX140" i="20"/>
  <c r="BF151" i="20"/>
  <c r="M142" i="20"/>
  <c r="BH141" i="20"/>
  <c r="Z377" i="20"/>
  <c r="AU379" i="20"/>
  <c r="S377" i="20"/>
  <c r="AQ377" i="20"/>
  <c r="BC377" i="20"/>
  <c r="BA378" i="20"/>
  <c r="T378" i="20"/>
  <c r="U378" i="20"/>
  <c r="AB378" i="20"/>
  <c r="AH378" i="20"/>
  <c r="AH141" i="20"/>
  <c r="J379" i="20"/>
  <c r="H139" i="20"/>
  <c r="H175" i="20"/>
  <c r="AF175" i="20"/>
  <c r="Z372" i="20"/>
  <c r="Z374" i="20" s="1"/>
  <c r="H379" i="20"/>
  <c r="AX372" i="20"/>
  <c r="AX374" i="20" s="1"/>
  <c r="K377" i="20"/>
  <c r="G371" i="20"/>
  <c r="G372" i="20" s="1"/>
  <c r="W377" i="20"/>
  <c r="G62" i="20"/>
  <c r="K371" i="20"/>
  <c r="K372" i="20" s="1"/>
  <c r="G312" i="20"/>
  <c r="K140" i="20"/>
  <c r="N31" i="20"/>
  <c r="N128" i="20" s="1"/>
  <c r="BG374" i="20"/>
  <c r="BH222" i="20"/>
  <c r="BH223" i="20" s="1"/>
  <c r="BH270" i="20" s="1"/>
  <c r="J151" i="20"/>
  <c r="BG377" i="20"/>
  <c r="L247" i="20"/>
  <c r="K265" i="20"/>
  <c r="K257" i="20"/>
  <c r="K243" i="20" s="1"/>
  <c r="K263" i="20"/>
  <c r="K264" i="20"/>
  <c r="S378" i="20"/>
  <c r="J141" i="20"/>
  <c r="T141" i="20"/>
  <c r="AS378" i="20"/>
  <c r="H62" i="20"/>
  <c r="AU377" i="20"/>
  <c r="H397" i="20"/>
  <c r="K396" i="20"/>
  <c r="AQ396" i="20"/>
  <c r="BK390" i="20"/>
  <c r="K379" i="20"/>
  <c r="R378" i="20"/>
  <c r="AC377" i="20"/>
  <c r="BN322" i="20"/>
  <c r="BF390" i="20"/>
  <c r="AG390" i="20"/>
  <c r="G41" i="20"/>
  <c r="G31" i="20"/>
  <c r="G128" i="20" s="1"/>
  <c r="G131" i="20" s="1"/>
  <c r="AW141" i="20"/>
  <c r="AA321" i="20"/>
  <c r="W372" i="20"/>
  <c r="W374" i="20" s="1"/>
  <c r="AQ390" i="20"/>
  <c r="AS151" i="20"/>
  <c r="I378" i="20"/>
  <c r="AS390" i="20"/>
  <c r="AY390" i="20"/>
  <c r="R41" i="20"/>
  <c r="R42" i="20" s="1"/>
  <c r="AF140" i="20"/>
  <c r="BL377" i="20"/>
  <c r="L378" i="20"/>
  <c r="P140" i="20"/>
  <c r="AH142" i="20"/>
  <c r="BL323" i="20"/>
  <c r="K323" i="20"/>
  <c r="K151" i="20"/>
  <c r="BM141" i="20"/>
  <c r="L395" i="20"/>
  <c r="S396" i="20"/>
  <c r="BC390" i="20"/>
  <c r="N321" i="20"/>
  <c r="AZ396" i="20"/>
  <c r="Q372" i="20"/>
  <c r="P390" i="20"/>
  <c r="G390" i="20"/>
  <c r="G392" i="20" s="1"/>
  <c r="AT390" i="20"/>
  <c r="AT392" i="20" s="1"/>
  <c r="BH392" i="20"/>
  <c r="AN312" i="20"/>
  <c r="AN313" i="20" s="1"/>
  <c r="AN400" i="20" s="1"/>
  <c r="M312" i="20"/>
  <c r="N131" i="20"/>
  <c r="N132" i="20" s="1"/>
  <c r="AX312" i="20"/>
  <c r="AX313" i="20" s="1"/>
  <c r="J390" i="20"/>
  <c r="J392" i="20" s="1"/>
  <c r="K378" i="20"/>
  <c r="I84" i="20"/>
  <c r="I76" i="20"/>
  <c r="I62" i="20" s="1"/>
  <c r="I82" i="20"/>
  <c r="J66" i="20"/>
  <c r="J347" i="20"/>
  <c r="K337" i="20"/>
  <c r="H395" i="20"/>
  <c r="I332" i="20"/>
  <c r="I398" i="20" s="1"/>
  <c r="W332" i="20"/>
  <c r="W398" i="20" s="1"/>
  <c r="G332" i="20"/>
  <c r="G398" i="20" s="1"/>
  <c r="G322" i="20"/>
  <c r="BD321" i="20"/>
  <c r="BO322" i="20"/>
  <c r="AE332" i="20"/>
  <c r="AE398" i="20" s="1"/>
  <c r="AU332" i="20"/>
  <c r="BL322" i="20"/>
  <c r="X321" i="20"/>
  <c r="AZ322" i="20"/>
  <c r="AA323" i="20"/>
  <c r="AN321" i="20"/>
  <c r="L332" i="20"/>
  <c r="L398" i="20" s="1"/>
  <c r="BJ395" i="20"/>
  <c r="BC322" i="20"/>
  <c r="J166" i="20"/>
  <c r="K156" i="20"/>
  <c r="J332" i="20"/>
  <c r="J398" i="20" s="1"/>
  <c r="K332" i="20"/>
  <c r="K398" i="20" s="1"/>
  <c r="L140" i="20"/>
  <c r="H151" i="20"/>
  <c r="H152" i="20" s="1"/>
  <c r="H377" i="20"/>
  <c r="BD175" i="20"/>
  <c r="AP378" i="20"/>
  <c r="BF378" i="20"/>
  <c r="L175" i="20"/>
  <c r="H332" i="20"/>
  <c r="I397" i="20"/>
  <c r="L142" i="20"/>
  <c r="AD378" i="20"/>
  <c r="L377" i="20"/>
  <c r="J140" i="20"/>
  <c r="S142" i="20"/>
  <c r="BF175" i="20"/>
  <c r="AI377" i="20"/>
  <c r="G380" i="20"/>
  <c r="AV377" i="20"/>
  <c r="AG378" i="20"/>
  <c r="AI140" i="20"/>
  <c r="I175" i="20"/>
  <c r="BI175" i="20"/>
  <c r="AX377" i="20"/>
  <c r="BN141" i="20"/>
  <c r="I141" i="20"/>
  <c r="AF377" i="20"/>
  <c r="I379" i="20"/>
  <c r="P377" i="20"/>
  <c r="H141" i="20"/>
  <c r="BN151" i="20"/>
  <c r="Z140" i="20"/>
  <c r="AN140" i="20"/>
  <c r="BA377" i="20"/>
  <c r="H140" i="20"/>
  <c r="BE141" i="20"/>
  <c r="BO396" i="20"/>
  <c r="BN396" i="20"/>
  <c r="BJ321" i="20"/>
  <c r="O395" i="20"/>
  <c r="AI395" i="20"/>
  <c r="AP396" i="20"/>
  <c r="Z395" i="20"/>
  <c r="BM396" i="20"/>
  <c r="P321" i="20"/>
  <c r="AO396" i="20"/>
  <c r="BC396" i="20"/>
  <c r="BL395" i="20"/>
  <c r="AG397" i="20"/>
  <c r="AE396" i="20"/>
  <c r="AN323" i="20"/>
  <c r="AA395" i="20"/>
  <c r="AM395" i="20"/>
  <c r="AN395" i="20"/>
  <c r="AX395" i="20"/>
  <c r="AJ321" i="20"/>
  <c r="AY395" i="20"/>
  <c r="BK395" i="20"/>
  <c r="P396" i="20"/>
  <c r="AL396" i="20"/>
  <c r="BI321" i="20"/>
  <c r="Q322" i="20"/>
  <c r="BG396" i="20"/>
  <c r="R396" i="20"/>
  <c r="BJ323" i="20"/>
  <c r="AI332" i="20"/>
  <c r="AI398" i="20" s="1"/>
  <c r="BK332" i="20"/>
  <c r="BK398" i="20" s="1"/>
  <c r="BE332" i="20"/>
  <c r="BE398" i="20" s="1"/>
  <c r="BO332" i="20"/>
  <c r="BO398" i="20" s="1"/>
  <c r="P322" i="20"/>
  <c r="AH397" i="20"/>
  <c r="AW332" i="20"/>
  <c r="P332" i="20"/>
  <c r="P398" i="20" s="1"/>
  <c r="BG332" i="20"/>
  <c r="BG398" i="20" s="1"/>
  <c r="AA332" i="20"/>
  <c r="AA398" i="20" s="1"/>
  <c r="AT332" i="20"/>
  <c r="AT398" i="20" s="1"/>
  <c r="AG332" i="20"/>
  <c r="AG398" i="20" s="1"/>
  <c r="S332" i="20"/>
  <c r="S398" i="20" s="1"/>
  <c r="BG323" i="20"/>
  <c r="BF332" i="20"/>
  <c r="BF398" i="20" s="1"/>
  <c r="BF397" i="20"/>
  <c r="BA396" i="20"/>
  <c r="BA322" i="20"/>
  <c r="AC396" i="20"/>
  <c r="AC322" i="20"/>
  <c r="AZ395" i="20"/>
  <c r="AZ321" i="20"/>
  <c r="AR395" i="20"/>
  <c r="AR321" i="20"/>
  <c r="AB395" i="20"/>
  <c r="AB323" i="20"/>
  <c r="AB321" i="20"/>
  <c r="AZ320" i="20"/>
  <c r="BB322" i="20"/>
  <c r="BB396" i="20"/>
  <c r="AD322" i="20"/>
  <c r="AD396" i="20"/>
  <c r="AK321" i="20"/>
  <c r="AK395" i="20"/>
  <c r="R322" i="20"/>
  <c r="Q396" i="20"/>
  <c r="AM332" i="20"/>
  <c r="AM398" i="20" s="1"/>
  <c r="AM321" i="20"/>
  <c r="BK321" i="20"/>
  <c r="AO322" i="20"/>
  <c r="AP322" i="20"/>
  <c r="AX321" i="20"/>
  <c r="AY321" i="20"/>
  <c r="Z321" i="20"/>
  <c r="BO142" i="20"/>
  <c r="AE140" i="20"/>
  <c r="BF141" i="20"/>
  <c r="BM139" i="20"/>
  <c r="BD139" i="20"/>
  <c r="AP151" i="20"/>
  <c r="AO142" i="20"/>
  <c r="AU151" i="20"/>
  <c r="AE379" i="20"/>
  <c r="AC379" i="20"/>
  <c r="BM142" i="20"/>
  <c r="BO140" i="20"/>
  <c r="AO379" i="20"/>
  <c r="BG151" i="20"/>
  <c r="R151" i="20"/>
  <c r="U151" i="20"/>
  <c r="AT151" i="20"/>
  <c r="BC378" i="20"/>
  <c r="BC141" i="20"/>
  <c r="AE141" i="20"/>
  <c r="AE378" i="20"/>
  <c r="BJ377" i="20"/>
  <c r="BJ140" i="20"/>
  <c r="AL377" i="20"/>
  <c r="AL140" i="20"/>
  <c r="N140" i="20"/>
  <c r="N377" i="20"/>
  <c r="AR151" i="20"/>
  <c r="T151" i="20"/>
  <c r="AT378" i="20"/>
  <c r="AT141" i="20"/>
  <c r="V378" i="20"/>
  <c r="V141" i="20"/>
  <c r="AO378" i="20"/>
  <c r="BA151" i="20"/>
  <c r="BN378" i="20"/>
  <c r="AF379" i="20"/>
  <c r="AC151" i="20"/>
  <c r="AI151" i="20"/>
  <c r="BD379" i="20"/>
  <c r="AC140" i="20"/>
  <c r="BC151" i="20"/>
  <c r="AC142" i="20"/>
  <c r="BD151" i="20"/>
  <c r="AR379" i="20"/>
  <c r="Q141" i="20"/>
  <c r="V151" i="20"/>
  <c r="AE151" i="20"/>
  <c r="AD141" i="20"/>
  <c r="BM378" i="20"/>
  <c r="M151" i="20"/>
  <c r="AD151" i="20"/>
  <c r="S151" i="20"/>
  <c r="AA379" i="20"/>
  <c r="BC139" i="20"/>
  <c r="T140" i="20"/>
  <c r="AJ377" i="20"/>
  <c r="AR377" i="20"/>
  <c r="AZ140" i="20"/>
  <c r="BB142" i="20"/>
  <c r="P151" i="20"/>
  <c r="BL151" i="20"/>
  <c r="W151" i="20"/>
  <c r="AF151" i="20"/>
  <c r="AO151" i="20"/>
  <c r="BE151" i="20"/>
  <c r="AG151" i="20"/>
  <c r="V377" i="20"/>
  <c r="AT377" i="20"/>
  <c r="AM151" i="20"/>
  <c r="AB151" i="20"/>
  <c r="Q151" i="20"/>
  <c r="AH151" i="20"/>
  <c r="AQ151" i="20"/>
  <c r="BO151" i="20"/>
  <c r="BB151" i="20"/>
  <c r="BB141" i="20"/>
  <c r="R141" i="20"/>
  <c r="AR175" i="20"/>
  <c r="AI379" i="20"/>
  <c r="BO377" i="20"/>
  <c r="AE377" i="20"/>
  <c r="BG140" i="20"/>
  <c r="AQ142" i="20"/>
  <c r="BD140" i="20"/>
  <c r="AQ140" i="20"/>
  <c r="M379" i="20"/>
  <c r="BO379" i="20"/>
  <c r="AL379" i="20"/>
  <c r="S140" i="20"/>
  <c r="AN142" i="20"/>
  <c r="AR140" i="20"/>
  <c r="T139" i="20"/>
  <c r="AQ379" i="20"/>
  <c r="BF142" i="20"/>
  <c r="BD141" i="20"/>
  <c r="BD378" i="20"/>
  <c r="AV378" i="20"/>
  <c r="AV142" i="20"/>
  <c r="AV141" i="20"/>
  <c r="AF378" i="20"/>
  <c r="AF141" i="20"/>
  <c r="X142" i="20"/>
  <c r="X378" i="20"/>
  <c r="X141" i="20"/>
  <c r="P141" i="20"/>
  <c r="P378" i="20"/>
  <c r="AR141" i="20"/>
  <c r="AJ142" i="20"/>
  <c r="BC142" i="20"/>
  <c r="W140" i="20"/>
  <c r="AR378" i="20"/>
  <c r="BC140" i="20"/>
  <c r="N175" i="20"/>
  <c r="AJ141" i="20"/>
  <c r="AB142" i="20"/>
  <c r="AJ378" i="20"/>
  <c r="BH142" i="20"/>
  <c r="AU140" i="20"/>
  <c r="AQ139" i="20"/>
  <c r="AW377" i="20"/>
  <c r="M141" i="20"/>
  <c r="BG379" i="20"/>
  <c r="AB141" i="20"/>
  <c r="T142" i="20"/>
  <c r="AE142" i="20"/>
  <c r="AR142" i="20"/>
  <c r="I353" i="20"/>
  <c r="I355" i="20"/>
  <c r="I354" i="20"/>
  <c r="M332" i="20"/>
  <c r="Z332" i="20"/>
  <c r="BJ332" i="20"/>
  <c r="BJ398" i="20" s="1"/>
  <c r="AY332" i="20"/>
  <c r="Y332" i="20"/>
  <c r="Y398" i="20" s="1"/>
  <c r="AX332" i="20"/>
  <c r="AL332" i="20"/>
  <c r="BH332" i="20"/>
  <c r="AV332" i="20"/>
  <c r="AK332" i="20"/>
  <c r="O332" i="20"/>
  <c r="O398" i="20" s="1"/>
  <c r="AU398" i="20"/>
  <c r="BM332" i="20"/>
  <c r="BM398" i="20" s="1"/>
  <c r="N332" i="20"/>
  <c r="AW398" i="20"/>
  <c r="AQ332" i="20"/>
  <c r="AN332" i="20"/>
  <c r="BA332" i="20"/>
  <c r="T332" i="20"/>
  <c r="AP332" i="20"/>
  <c r="AF332" i="20"/>
  <c r="BC332" i="20"/>
  <c r="AD332" i="20"/>
  <c r="BN332" i="20"/>
  <c r="R332" i="20"/>
  <c r="X332" i="20"/>
  <c r="V332" i="20"/>
  <c r="AS332" i="20"/>
  <c r="AH332" i="20"/>
  <c r="AO332" i="20"/>
  <c r="AC332" i="20"/>
  <c r="AR332" i="20"/>
  <c r="AZ332" i="20"/>
  <c r="BL332" i="20"/>
  <c r="U332" i="20"/>
  <c r="Q332" i="20"/>
  <c r="BD332" i="20"/>
  <c r="BB332" i="20"/>
  <c r="AB332" i="20"/>
  <c r="BI332" i="20"/>
  <c r="AJ332" i="20"/>
  <c r="AH321" i="20"/>
  <c r="AI322" i="20"/>
  <c r="BL396" i="20"/>
  <c r="AW395" i="20"/>
  <c r="BK323" i="20"/>
  <c r="T321" i="20"/>
  <c r="AX396" i="20"/>
  <c r="M397" i="20"/>
  <c r="AI396" i="20"/>
  <c r="BI395" i="20"/>
  <c r="T395" i="20"/>
  <c r="AF397" i="20"/>
  <c r="V397" i="20"/>
  <c r="AL322" i="20"/>
  <c r="W322" i="20"/>
  <c r="BN323" i="20"/>
  <c r="AN322" i="20"/>
  <c r="Y321" i="20"/>
  <c r="BK396" i="20"/>
  <c r="P323" i="20"/>
  <c r="W321" i="20"/>
  <c r="AQ321" i="20"/>
  <c r="M321" i="20"/>
  <c r="O322" i="20"/>
  <c r="AO397" i="20"/>
  <c r="Q397" i="20"/>
  <c r="BC320" i="20"/>
  <c r="AK396" i="20"/>
  <c r="BD397" i="20"/>
  <c r="AN396" i="20"/>
  <c r="Y395" i="20"/>
  <c r="BC395" i="20"/>
  <c r="AI321" i="20"/>
  <c r="AZ323" i="20"/>
  <c r="M395" i="20"/>
  <c r="AB396" i="20"/>
  <c r="AT396" i="20"/>
  <c r="BO320" i="20"/>
  <c r="AK397" i="20"/>
  <c r="AW322" i="20"/>
  <c r="AE320" i="20"/>
  <c r="BI397" i="20"/>
  <c r="AH356" i="20"/>
  <c r="AW397" i="20"/>
  <c r="BC397" i="20"/>
  <c r="AS356" i="20"/>
  <c r="AT395" i="20"/>
  <c r="W359" i="20"/>
  <c r="J359" i="20"/>
  <c r="BM359" i="20"/>
  <c r="AO359" i="20"/>
  <c r="V359" i="20"/>
  <c r="AF359" i="20"/>
  <c r="Y359" i="20"/>
  <c r="AW359" i="20"/>
  <c r="AI359" i="20"/>
  <c r="U359" i="20"/>
  <c r="AG359" i="20"/>
  <c r="AD359" i="20"/>
  <c r="AA359" i="20"/>
  <c r="BL359" i="20"/>
  <c r="BH359" i="20"/>
  <c r="BD359" i="20"/>
  <c r="AZ359" i="20"/>
  <c r="AV359" i="20"/>
  <c r="AR359" i="20"/>
  <c r="AN359" i="20"/>
  <c r="AJ359" i="20"/>
  <c r="X359" i="20"/>
  <c r="R359" i="20"/>
  <c r="O359" i="20"/>
  <c r="L359" i="20"/>
  <c r="I359" i="20"/>
  <c r="BO359" i="20"/>
  <c r="BK359" i="20"/>
  <c r="BG359" i="20"/>
  <c r="BC359" i="20"/>
  <c r="AY359" i="20"/>
  <c r="AU359" i="20"/>
  <c r="AQ359" i="20"/>
  <c r="AM359" i="20"/>
  <c r="Z359" i="20"/>
  <c r="H359" i="20"/>
  <c r="AF322" i="20"/>
  <c r="BC323" i="20"/>
  <c r="AG322" i="20"/>
  <c r="AP395" i="20"/>
  <c r="AN397" i="20"/>
  <c r="V356" i="20"/>
  <c r="BC392" i="20"/>
  <c r="AO323" i="20"/>
  <c r="U320" i="20"/>
  <c r="BD390" i="20"/>
  <c r="BD392" i="20" s="1"/>
  <c r="AI390" i="20"/>
  <c r="AI392" i="20" s="1"/>
  <c r="BE390" i="20"/>
  <c r="BE392" i="20" s="1"/>
  <c r="BO323" i="20"/>
  <c r="AI397" i="20"/>
  <c r="BD395" i="20"/>
  <c r="BO321" i="20"/>
  <c r="K321" i="20"/>
  <c r="BB390" i="20"/>
  <c r="BB392" i="20" s="1"/>
  <c r="T396" i="20"/>
  <c r="U396" i="20"/>
  <c r="BB323" i="20"/>
  <c r="AU396" i="20"/>
  <c r="O323" i="20"/>
  <c r="Z322" i="20"/>
  <c r="BO395" i="20"/>
  <c r="M390" i="20"/>
  <c r="M392" i="20" s="1"/>
  <c r="AU322" i="20"/>
  <c r="AJ395" i="20"/>
  <c r="J323" i="20"/>
  <c r="V322" i="20"/>
  <c r="AM322" i="20"/>
  <c r="BD356" i="20"/>
  <c r="AM396" i="20"/>
  <c r="BH321" i="20"/>
  <c r="Y320" i="20"/>
  <c r="Z396" i="20"/>
  <c r="AC321" i="20"/>
  <c r="AF321" i="20"/>
  <c r="AC356" i="20"/>
  <c r="AI320" i="20"/>
  <c r="Q321" i="20"/>
  <c r="AG396" i="20"/>
  <c r="AJ397" i="20"/>
  <c r="I323" i="20"/>
  <c r="L356" i="20"/>
  <c r="L360" i="20" s="1"/>
  <c r="W390" i="20"/>
  <c r="W392" i="20" s="1"/>
  <c r="J320" i="20"/>
  <c r="AG392" i="20"/>
  <c r="AE323" i="20"/>
  <c r="AE395" i="20"/>
  <c r="AL323" i="20"/>
  <c r="AH396" i="20"/>
  <c r="R395" i="20"/>
  <c r="AT322" i="20"/>
  <c r="AF323" i="20"/>
  <c r="G323" i="20"/>
  <c r="X390" i="20"/>
  <c r="X392" i="20" s="1"/>
  <c r="BI396" i="20"/>
  <c r="M396" i="20"/>
  <c r="BH395" i="20"/>
  <c r="AN356" i="20"/>
  <c r="AR390" i="20"/>
  <c r="AR392" i="20" s="1"/>
  <c r="AU390" i="20"/>
  <c r="AU392" i="20" s="1"/>
  <c r="Y356" i="20"/>
  <c r="I390" i="20"/>
  <c r="I392" i="20" s="1"/>
  <c r="AS392" i="20"/>
  <c r="O392" i="20"/>
  <c r="AX397" i="20"/>
  <c r="W397" i="20"/>
  <c r="N397" i="20"/>
  <c r="AH390" i="20"/>
  <c r="AH392" i="20" s="1"/>
  <c r="BF392" i="20"/>
  <c r="W396" i="20"/>
  <c r="AF395" i="20"/>
  <c r="G395" i="20"/>
  <c r="AQ323" i="20"/>
  <c r="BJ320" i="20"/>
  <c r="BG322" i="20"/>
  <c r="K322" i="20"/>
  <c r="AU321" i="20"/>
  <c r="AB356" i="20"/>
  <c r="AA356" i="20"/>
  <c r="AA320" i="20"/>
  <c r="AA397" i="20"/>
  <c r="BK397" i="20"/>
  <c r="BK356" i="20"/>
  <c r="BK320" i="20"/>
  <c r="AP356" i="20"/>
  <c r="AP397" i="20"/>
  <c r="BE395" i="20"/>
  <c r="BE323" i="20"/>
  <c r="BE321" i="20"/>
  <c r="X396" i="20"/>
  <c r="X322" i="20"/>
  <c r="X323" i="20"/>
  <c r="V392" i="20"/>
  <c r="O320" i="20"/>
  <c r="O397" i="20"/>
  <c r="AM356" i="20"/>
  <c r="AM320" i="20"/>
  <c r="AM397" i="20"/>
  <c r="BB356" i="20"/>
  <c r="BB320" i="20"/>
  <c r="AG321" i="20"/>
  <c r="AG323" i="20"/>
  <c r="AG395" i="20"/>
  <c r="AG356" i="20"/>
  <c r="AV396" i="20"/>
  <c r="AV356" i="20"/>
  <c r="H390" i="20"/>
  <c r="H392" i="20" s="1"/>
  <c r="AS395" i="20"/>
  <c r="AS323" i="20"/>
  <c r="AS321" i="20"/>
  <c r="AJ396" i="20"/>
  <c r="AJ322" i="20"/>
  <c r="T390" i="20"/>
  <c r="T392" i="20" s="1"/>
  <c r="R356" i="20"/>
  <c r="R397" i="20"/>
  <c r="AV320" i="20"/>
  <c r="AY397" i="20"/>
  <c r="AY356" i="20"/>
  <c r="AY320" i="20"/>
  <c r="AD356" i="20"/>
  <c r="AD397" i="20"/>
  <c r="AD320" i="20"/>
  <c r="U395" i="20"/>
  <c r="U323" i="20"/>
  <c r="U321" i="20"/>
  <c r="U356" i="20"/>
  <c r="L396" i="20"/>
  <c r="L322" i="20"/>
  <c r="AF390" i="20"/>
  <c r="AF392" i="20" s="1"/>
  <c r="Z390" i="20"/>
  <c r="Z392" i="20" s="1"/>
  <c r="O356" i="20"/>
  <c r="I395" i="20"/>
  <c r="I321" i="20"/>
  <c r="I320" i="20"/>
  <c r="BH323" i="20"/>
  <c r="BH396" i="20"/>
  <c r="BH322" i="20"/>
  <c r="AP320" i="20"/>
  <c r="AV322" i="20"/>
  <c r="AW323" i="20"/>
  <c r="Q323" i="20"/>
  <c r="BG320" i="20"/>
  <c r="AU397" i="20"/>
  <c r="AH320" i="20"/>
  <c r="Q320" i="20"/>
  <c r="AC320" i="20"/>
  <c r="AN320" i="20"/>
  <c r="AW396" i="20"/>
  <c r="J321" i="20"/>
  <c r="AA390" i="20"/>
  <c r="AA392" i="20" s="1"/>
  <c r="AK390" i="20"/>
  <c r="AK392" i="20" s="1"/>
  <c r="AV390" i="20"/>
  <c r="AV392" i="20" s="1"/>
  <c r="AW390" i="20"/>
  <c r="AW392" i="20" s="1"/>
  <c r="AR322" i="20"/>
  <c r="AZ397" i="20"/>
  <c r="AL397" i="20"/>
  <c r="BI356" i="20"/>
  <c r="Q356" i="20"/>
  <c r="AX356" i="20"/>
  <c r="P392" i="20"/>
  <c r="AD323" i="20"/>
  <c r="Q395" i="20"/>
  <c r="S397" i="20"/>
  <c r="W323" i="20"/>
  <c r="AK323" i="20"/>
  <c r="Z320" i="20"/>
  <c r="K395" i="20"/>
  <c r="AC397" i="20"/>
  <c r="X320" i="20"/>
  <c r="AP323" i="20"/>
  <c r="J395" i="20"/>
  <c r="S390" i="20"/>
  <c r="S392" i="20" s="1"/>
  <c r="AC390" i="20"/>
  <c r="AC392" i="20" s="1"/>
  <c r="BJ390" i="20"/>
  <c r="BJ392" i="20" s="1"/>
  <c r="N390" i="20"/>
  <c r="N392" i="20" s="1"/>
  <c r="AN390" i="20"/>
  <c r="AN392" i="20" s="1"/>
  <c r="BN390" i="20"/>
  <c r="BN392" i="20" s="1"/>
  <c r="R390" i="20"/>
  <c r="R392" i="20" s="1"/>
  <c r="W320" i="20"/>
  <c r="AR396" i="20"/>
  <c r="AD321" i="20"/>
  <c r="AM390" i="20"/>
  <c r="AM392" i="20" s="1"/>
  <c r="AV397" i="20"/>
  <c r="AI323" i="20"/>
  <c r="AW356" i="20"/>
  <c r="BL356" i="20"/>
  <c r="BF356" i="20"/>
  <c r="AJ356" i="20"/>
  <c r="BK392" i="20"/>
  <c r="AY392" i="20"/>
  <c r="AO321" i="20"/>
  <c r="K397" i="20"/>
  <c r="X395" i="20"/>
  <c r="Z397" i="20"/>
  <c r="BJ396" i="20"/>
  <c r="W395" i="20"/>
  <c r="Y397" i="20"/>
  <c r="BH320" i="20"/>
  <c r="L323" i="20"/>
  <c r="AQ320" i="20"/>
  <c r="AE397" i="20"/>
  <c r="R320" i="20"/>
  <c r="AH322" i="20"/>
  <c r="AQ395" i="20"/>
  <c r="M320" i="20"/>
  <c r="P320" i="20"/>
  <c r="AP321" i="20"/>
  <c r="K390" i="20"/>
  <c r="K392" i="20" s="1"/>
  <c r="U390" i="20"/>
  <c r="U392" i="20" s="1"/>
  <c r="AO390" i="20"/>
  <c r="AO392" i="20" s="1"/>
  <c r="V320" i="20"/>
  <c r="BI322" i="20"/>
  <c r="AK322" i="20"/>
  <c r="M322" i="20"/>
  <c r="AT323" i="20"/>
  <c r="AD395" i="20"/>
  <c r="L321" i="20"/>
  <c r="AE390" i="20"/>
  <c r="AE392" i="20" s="1"/>
  <c r="AH323" i="20"/>
  <c r="AR397" i="20"/>
  <c r="BJ322" i="20"/>
  <c r="AE321" i="20"/>
  <c r="V395" i="20"/>
  <c r="AK356" i="20"/>
  <c r="I356" i="20"/>
  <c r="AZ356" i="20"/>
  <c r="AT356" i="20"/>
  <c r="X356" i="20"/>
  <c r="N356" i="20"/>
  <c r="AF396" i="20"/>
  <c r="AL356" i="20"/>
  <c r="BM321" i="20"/>
  <c r="H320" i="20"/>
  <c r="AQ392" i="20"/>
  <c r="BM323" i="20"/>
  <c r="BM395" i="20"/>
  <c r="BO397" i="20"/>
  <c r="U322" i="20"/>
  <c r="AV323" i="20"/>
  <c r="BA323" i="20"/>
  <c r="V396" i="20"/>
  <c r="AU323" i="20"/>
  <c r="T320" i="20"/>
  <c r="AT321" i="20"/>
  <c r="BG321" i="20"/>
  <c r="BA397" i="20"/>
  <c r="BE320" i="20"/>
  <c r="BF323" i="20"/>
  <c r="BO390" i="20"/>
  <c r="BO392" i="20" s="1"/>
  <c r="AL390" i="20"/>
  <c r="AL392" i="20" s="1"/>
  <c r="AP390" i="20"/>
  <c r="AP392" i="20" s="1"/>
  <c r="AB390" i="20"/>
  <c r="AB392" i="20" s="1"/>
  <c r="AT320" i="20"/>
  <c r="BB321" i="20"/>
  <c r="AR323" i="20"/>
  <c r="X397" i="20"/>
  <c r="N322" i="20"/>
  <c r="U397" i="20"/>
  <c r="AI356" i="20"/>
  <c r="H356" i="20"/>
  <c r="AQ356" i="20"/>
  <c r="BN356" i="20"/>
  <c r="AZ390" i="20"/>
  <c r="AZ392" i="20" s="1"/>
  <c r="Y322" i="20"/>
  <c r="AF356" i="20"/>
  <c r="P356" i="20"/>
  <c r="K320" i="20"/>
  <c r="Y396" i="20"/>
  <c r="Y390" i="20"/>
  <c r="Y392" i="20" s="1"/>
  <c r="AB397" i="20"/>
  <c r="T356" i="20"/>
  <c r="BO356" i="20"/>
  <c r="BG397" i="20"/>
  <c r="AV395" i="20"/>
  <c r="N323" i="20"/>
  <c r="N396" i="20"/>
  <c r="AU395" i="20"/>
  <c r="V321" i="20"/>
  <c r="L320" i="20"/>
  <c r="BI323" i="20"/>
  <c r="BN320" i="20"/>
  <c r="BM320" i="20"/>
  <c r="BF322" i="20"/>
  <c r="J322" i="20"/>
  <c r="BG395" i="20"/>
  <c r="S323" i="20"/>
  <c r="AS320" i="20"/>
  <c r="BF321" i="20"/>
  <c r="BG390" i="20"/>
  <c r="BG392" i="20" s="1"/>
  <c r="BM390" i="20"/>
  <c r="BM392" i="20" s="1"/>
  <c r="Q390" i="20"/>
  <c r="Q392" i="20" s="1"/>
  <c r="AA322" i="20"/>
  <c r="BB395" i="20"/>
  <c r="T397" i="20"/>
  <c r="W356" i="20"/>
  <c r="BM356" i="20"/>
  <c r="AE356" i="20"/>
  <c r="BH356" i="20"/>
  <c r="AC323" i="20"/>
  <c r="AR320" i="20"/>
  <c r="BD323" i="20"/>
  <c r="H323" i="20"/>
  <c r="AH395" i="20"/>
  <c r="AX390" i="20"/>
  <c r="AX392" i="20" s="1"/>
  <c r="BG356" i="20"/>
  <c r="BJ356" i="20"/>
  <c r="AB320" i="20"/>
  <c r="BA320" i="20"/>
  <c r="Z323" i="20"/>
  <c r="BD322" i="20"/>
  <c r="H322" i="20"/>
  <c r="Y323" i="20"/>
  <c r="O396" i="20"/>
  <c r="BN397" i="20"/>
  <c r="AS322" i="20"/>
  <c r="AM323" i="20"/>
  <c r="BM397" i="20"/>
  <c r="AJ323" i="20"/>
  <c r="BF320" i="20"/>
  <c r="AW320" i="20"/>
  <c r="BF396" i="20"/>
  <c r="J396" i="20"/>
  <c r="AY323" i="20"/>
  <c r="S321" i="20"/>
  <c r="AS397" i="20"/>
  <c r="BL320" i="20"/>
  <c r="BE322" i="20"/>
  <c r="I322" i="20"/>
  <c r="BF395" i="20"/>
  <c r="R323" i="20"/>
  <c r="BI390" i="20"/>
  <c r="BI392" i="20" s="1"/>
  <c r="AD390" i="20"/>
  <c r="AD392" i="20" s="1"/>
  <c r="L390" i="20"/>
  <c r="L392" i="20" s="1"/>
  <c r="AL320" i="20"/>
  <c r="AA396" i="20"/>
  <c r="BA321" i="20"/>
  <c r="BL397" i="20"/>
  <c r="P397" i="20"/>
  <c r="BJ397" i="20"/>
  <c r="AV321" i="20"/>
  <c r="K356" i="20"/>
  <c r="BA356" i="20"/>
  <c r="S356" i="20"/>
  <c r="Z356" i="20"/>
  <c r="AO395" i="20"/>
  <c r="AC395" i="20"/>
  <c r="AR356" i="20"/>
  <c r="AJ320" i="20"/>
  <c r="S320" i="20"/>
  <c r="G397" i="20"/>
  <c r="BI320" i="20"/>
  <c r="BN321" i="20"/>
  <c r="J356" i="20"/>
  <c r="M323" i="20"/>
  <c r="BN395" i="20"/>
  <c r="AJ390" i="20"/>
  <c r="AJ392" i="20" s="1"/>
  <c r="AU320" i="20"/>
  <c r="AU356" i="20"/>
  <c r="BC356" i="20"/>
  <c r="BD396" i="20"/>
  <c r="H396" i="20"/>
  <c r="AQ397" i="20"/>
  <c r="BE397" i="20"/>
  <c r="N320" i="20"/>
  <c r="V323" i="20"/>
  <c r="AX320" i="20"/>
  <c r="AO320" i="20"/>
  <c r="AX322" i="20"/>
  <c r="S395" i="20"/>
  <c r="AK320" i="20"/>
  <c r="BD320" i="20"/>
  <c r="BE396" i="20"/>
  <c r="I396" i="20"/>
  <c r="AX323" i="20"/>
  <c r="R321" i="20"/>
  <c r="BA390" i="20"/>
  <c r="BA392" i="20" s="1"/>
  <c r="BL390" i="20"/>
  <c r="BL392" i="20" s="1"/>
  <c r="AF320" i="20"/>
  <c r="AG320" i="20"/>
  <c r="AY322" i="20"/>
  <c r="T322" i="20"/>
  <c r="BA395" i="20"/>
  <c r="T323" i="20"/>
  <c r="BH397" i="20"/>
  <c r="L397" i="20"/>
  <c r="BB397" i="20"/>
  <c r="BC321" i="20"/>
  <c r="AS396" i="20"/>
  <c r="G320" i="20"/>
  <c r="BE356" i="20"/>
  <c r="AO356" i="20"/>
  <c r="G356" i="20"/>
  <c r="T212" i="20"/>
  <c r="BK212" i="20"/>
  <c r="BB222" i="20"/>
  <c r="BB223" i="20" s="1"/>
  <c r="AZ223" i="20"/>
  <c r="AU222" i="20"/>
  <c r="BI212" i="20"/>
  <c r="AL212" i="20"/>
  <c r="AV223" i="20"/>
  <c r="AR223" i="20"/>
  <c r="AR391" i="20" s="1"/>
  <c r="AC223" i="20"/>
  <c r="AC391" i="20" s="1"/>
  <c r="X223" i="20"/>
  <c r="X391" i="20" s="1"/>
  <c r="U223" i="20"/>
  <c r="U270" i="20" s="1"/>
  <c r="BL222" i="20"/>
  <c r="T223" i="20"/>
  <c r="G391" i="20"/>
  <c r="AR212" i="20"/>
  <c r="AU212" i="20"/>
  <c r="BL212" i="20"/>
  <c r="BL309" i="20" s="1"/>
  <c r="AQ222" i="20"/>
  <c r="AQ223" i="20" s="1"/>
  <c r="AC212" i="20"/>
  <c r="BB212" i="20"/>
  <c r="BC222" i="20"/>
  <c r="BC223" i="20" s="1"/>
  <c r="BC212" i="20"/>
  <c r="AT222" i="20"/>
  <c r="AN222" i="20"/>
  <c r="AL222" i="20"/>
  <c r="AF222" i="20"/>
  <c r="AJ212" i="20"/>
  <c r="AJ309" i="20" s="1"/>
  <c r="AK223" i="20"/>
  <c r="N223" i="20"/>
  <c r="N391" i="20" s="1"/>
  <c r="AK212" i="20"/>
  <c r="L212" i="20"/>
  <c r="W222" i="20"/>
  <c r="BD312" i="20"/>
  <c r="AF309" i="20"/>
  <c r="AQ212" i="20"/>
  <c r="AQ309" i="20" s="1"/>
  <c r="U212" i="20"/>
  <c r="U309" i="20" s="1"/>
  <c r="AD212" i="20"/>
  <c r="AZ212" i="20"/>
  <c r="AJ222" i="20"/>
  <c r="AX391" i="20"/>
  <c r="AX270" i="20"/>
  <c r="AO312" i="20"/>
  <c r="AM312" i="20"/>
  <c r="M391" i="20"/>
  <c r="M270" i="20"/>
  <c r="S212" i="20"/>
  <c r="K222" i="20"/>
  <c r="BJ212" i="20"/>
  <c r="AA223" i="20"/>
  <c r="BA222" i="20"/>
  <c r="BA212" i="20"/>
  <c r="AO391" i="20"/>
  <c r="AO270" i="20"/>
  <c r="AG391" i="20"/>
  <c r="H309" i="20"/>
  <c r="AS222" i="20"/>
  <c r="BE212" i="20"/>
  <c r="AM391" i="20"/>
  <c r="AM270" i="20"/>
  <c r="BG223" i="20"/>
  <c r="Y212" i="20"/>
  <c r="Y222" i="20"/>
  <c r="AH223" i="20"/>
  <c r="AW212" i="20"/>
  <c r="BF223" i="20"/>
  <c r="AE222" i="20"/>
  <c r="AG272" i="20"/>
  <c r="H223" i="20"/>
  <c r="H270" i="20" s="1"/>
  <c r="H272" i="20" s="1"/>
  <c r="BO212" i="20"/>
  <c r="AY309" i="20"/>
  <c r="Q222" i="20"/>
  <c r="Q212" i="20"/>
  <c r="Z223" i="20"/>
  <c r="AH212" i="20"/>
  <c r="BF212" i="20"/>
  <c r="M313" i="20"/>
  <c r="BM212" i="20"/>
  <c r="BM222" i="20"/>
  <c r="BN223" i="20"/>
  <c r="AE212" i="20"/>
  <c r="I309" i="20"/>
  <c r="BE223" i="20"/>
  <c r="AW223" i="20"/>
  <c r="AP270" i="20"/>
  <c r="P223" i="20"/>
  <c r="AI309" i="20"/>
  <c r="BN212" i="20"/>
  <c r="J212" i="20"/>
  <c r="J222" i="20"/>
  <c r="R223" i="20"/>
  <c r="Z212" i="20"/>
  <c r="AI222" i="20"/>
  <c r="BJ223" i="20"/>
  <c r="BO223" i="20"/>
  <c r="N212" i="20"/>
  <c r="V223" i="20"/>
  <c r="AP391" i="20"/>
  <c r="G313" i="20"/>
  <c r="S222" i="20"/>
  <c r="BD223" i="20"/>
  <c r="AS212" i="20"/>
  <c r="AG312" i="20"/>
  <c r="K309" i="20"/>
  <c r="R212" i="20"/>
  <c r="AA212" i="20"/>
  <c r="AP212" i="20"/>
  <c r="AD223" i="20"/>
  <c r="O212" i="20"/>
  <c r="P309" i="20"/>
  <c r="BK222" i="20"/>
  <c r="BG212" i="20"/>
  <c r="AB223" i="20"/>
  <c r="AY222" i="20"/>
  <c r="X309" i="20"/>
  <c r="W212" i="20"/>
  <c r="AV309" i="20"/>
  <c r="BH309" i="20"/>
  <c r="BI222" i="20"/>
  <c r="L223" i="20"/>
  <c r="I223" i="20"/>
  <c r="O222" i="20"/>
  <c r="AB212" i="20"/>
  <c r="AT212" i="20"/>
  <c r="I174" i="20"/>
  <c r="I173" i="20"/>
  <c r="J173" i="20"/>
  <c r="I172" i="20"/>
  <c r="AY141" i="20"/>
  <c r="Y142" i="20"/>
  <c r="AK142" i="20"/>
  <c r="BI377" i="20"/>
  <c r="AT175" i="20"/>
  <c r="Y175" i="20"/>
  <c r="AG141" i="20"/>
  <c r="AS141" i="20"/>
  <c r="BE378" i="20"/>
  <c r="AW175" i="20"/>
  <c r="AW139" i="20"/>
  <c r="BI139" i="20"/>
  <c r="Y378" i="20"/>
  <c r="AK378" i="20"/>
  <c r="W379" i="20"/>
  <c r="T379" i="20"/>
  <c r="BD142" i="20"/>
  <c r="AW378" i="20"/>
  <c r="BI378" i="20"/>
  <c r="AY379" i="20"/>
  <c r="U379" i="20"/>
  <c r="AG139" i="20"/>
  <c r="BE379" i="20"/>
  <c r="AG142" i="20"/>
  <c r="AS377" i="20"/>
  <c r="Z141" i="20"/>
  <c r="N379" i="20"/>
  <c r="BJ379" i="20"/>
  <c r="O142" i="20"/>
  <c r="AM142" i="20"/>
  <c r="AY140" i="20"/>
  <c r="BK377" i="20"/>
  <c r="O378" i="20"/>
  <c r="AN378" i="20"/>
  <c r="AZ142" i="20"/>
  <c r="BL378" i="20"/>
  <c r="Q379" i="20"/>
  <c r="BA379" i="20"/>
  <c r="AI139" i="20"/>
  <c r="V142" i="20"/>
  <c r="AM378" i="20"/>
  <c r="BK378" i="20"/>
  <c r="AB139" i="20"/>
  <c r="AO139" i="20"/>
  <c r="BM379" i="20"/>
  <c r="Q377" i="20"/>
  <c r="AO377" i="20"/>
  <c r="AP141" i="20"/>
  <c r="X377" i="20"/>
  <c r="AJ140" i="20"/>
  <c r="BH377" i="20"/>
  <c r="S139" i="20"/>
  <c r="H178" i="20"/>
  <c r="X178" i="20"/>
  <c r="AV178" i="20"/>
  <c r="Y178" i="20"/>
  <c r="AK178" i="20"/>
  <c r="L178" i="20"/>
  <c r="M178" i="20"/>
  <c r="T178" i="20"/>
  <c r="N29" i="19"/>
  <c r="U29" i="19" s="1"/>
  <c r="AB29" i="19" s="1"/>
  <c r="AR178" i="20"/>
  <c r="BD178" i="20"/>
  <c r="AF178" i="20"/>
  <c r="AT178" i="20"/>
  <c r="BM178" i="20"/>
  <c r="BA178" i="20"/>
  <c r="AO178" i="20"/>
  <c r="BH178" i="20"/>
  <c r="BI178" i="20"/>
  <c r="AJ178" i="20"/>
  <c r="AW178" i="20"/>
  <c r="BC178" i="20"/>
  <c r="AN151" i="20"/>
  <c r="BK140" i="20"/>
  <c r="Z379" i="20"/>
  <c r="P379" i="20"/>
  <c r="AB379" i="20"/>
  <c r="AN175" i="20"/>
  <c r="AZ139" i="20"/>
  <c r="BL175" i="20"/>
  <c r="O141" i="20"/>
  <c r="AA142" i="20"/>
  <c r="AY142" i="20"/>
  <c r="AN141" i="20"/>
  <c r="BL141" i="20"/>
  <c r="AA377" i="20"/>
  <c r="AI372" i="20"/>
  <c r="AI374" i="20" s="1"/>
  <c r="BL142" i="20"/>
  <c r="BJ151" i="20"/>
  <c r="AC378" i="20"/>
  <c r="AO141" i="20"/>
  <c r="O377" i="20"/>
  <c r="AC139" i="20"/>
  <c r="Q140" i="20"/>
  <c r="S175" i="20"/>
  <c r="AE175" i="20"/>
  <c r="AQ175" i="20"/>
  <c r="BC175" i="20"/>
  <c r="BO139" i="20"/>
  <c r="BB378" i="20"/>
  <c r="AZ151" i="20"/>
  <c r="AA140" i="20"/>
  <c r="AZ141" i="20"/>
  <c r="AB377" i="20"/>
  <c r="AN377" i="20"/>
  <c r="AZ377" i="20"/>
  <c r="BA175" i="20"/>
  <c r="AZ378" i="20"/>
  <c r="AM140" i="20"/>
  <c r="AO140" i="20"/>
  <c r="AC372" i="20"/>
  <c r="AC374" i="20" s="1"/>
  <c r="AV175" i="20"/>
  <c r="AD175" i="20"/>
  <c r="AP379" i="20"/>
  <c r="BN379" i="20"/>
  <c r="R140" i="20"/>
  <c r="AD377" i="20"/>
  <c r="AP377" i="20"/>
  <c r="AM377" i="20"/>
  <c r="L151" i="20"/>
  <c r="X151" i="20"/>
  <c r="AJ151" i="20"/>
  <c r="AV151" i="20"/>
  <c r="BH151" i="20"/>
  <c r="Y151" i="20"/>
  <c r="AX151" i="20"/>
  <c r="N151" i="20"/>
  <c r="Z151" i="20"/>
  <c r="AL151" i="20"/>
  <c r="O151" i="20"/>
  <c r="AA151" i="20"/>
  <c r="AY151" i="20"/>
  <c r="BK151" i="20"/>
  <c r="S372" i="20"/>
  <c r="S374" i="20" s="1"/>
  <c r="AE372" i="20"/>
  <c r="AE374" i="20" s="1"/>
  <c r="BC372" i="20"/>
  <c r="BC374" i="20" s="1"/>
  <c r="BM151" i="20"/>
  <c r="N139" i="20"/>
  <c r="BI379" i="20"/>
  <c r="AK151" i="20"/>
  <c r="Y140" i="20"/>
  <c r="O372" i="20"/>
  <c r="O374" i="20" s="1"/>
  <c r="AM372" i="20"/>
  <c r="AM374" i="20" s="1"/>
  <c r="AK379" i="20"/>
  <c r="AW142" i="20"/>
  <c r="Y139" i="20"/>
  <c r="AK139" i="20"/>
  <c r="AW379" i="20"/>
  <c r="M377" i="20"/>
  <c r="AK377" i="20"/>
  <c r="AW140" i="20"/>
  <c r="Y141" i="20"/>
  <c r="BI140" i="20"/>
  <c r="AW151" i="20"/>
  <c r="BI142" i="20"/>
  <c r="BK371" i="20"/>
  <c r="BK372" i="20" s="1"/>
  <c r="BK374" i="20" s="1"/>
  <c r="BI151" i="20"/>
  <c r="Y379" i="20"/>
  <c r="BF380" i="20"/>
  <c r="L379" i="20"/>
  <c r="X139" i="20"/>
  <c r="AJ379" i="20"/>
  <c r="BN140" i="20"/>
  <c r="W378" i="20"/>
  <c r="AI142" i="20"/>
  <c r="AU139" i="20"/>
  <c r="BG139" i="20"/>
  <c r="AP372" i="20"/>
  <c r="AP374" i="20" s="1"/>
  <c r="BB372" i="20"/>
  <c r="BB374" i="20" s="1"/>
  <c r="R372" i="20"/>
  <c r="R374" i="20" s="1"/>
  <c r="Z175" i="20"/>
  <c r="AL175" i="20"/>
  <c r="BJ139" i="20"/>
  <c r="AK141" i="20"/>
  <c r="H372" i="20"/>
  <c r="H374" i="20" s="1"/>
  <c r="T372" i="20"/>
  <c r="T374" i="20" s="1"/>
  <c r="AR372" i="20"/>
  <c r="AR374" i="20" s="1"/>
  <c r="BD372" i="20"/>
  <c r="BD374" i="20" s="1"/>
  <c r="AK140" i="20"/>
  <c r="AX378" i="20"/>
  <c r="J139" i="20"/>
  <c r="V379" i="20"/>
  <c r="AT139" i="20"/>
  <c r="AT372" i="20"/>
  <c r="AT374" i="20" s="1"/>
  <c r="M372" i="20"/>
  <c r="M374" i="20" s="1"/>
  <c r="Y372" i="20"/>
  <c r="Y374" i="20" s="1"/>
  <c r="AK372" i="20"/>
  <c r="AK374" i="20" s="1"/>
  <c r="BI372" i="20"/>
  <c r="BI374" i="20" s="1"/>
  <c r="AB372" i="20"/>
  <c r="AB374" i="20" s="1"/>
  <c r="AZ372" i="20"/>
  <c r="AZ374" i="20" s="1"/>
  <c r="V372" i="20"/>
  <c r="V374" i="20" s="1"/>
  <c r="AH372" i="20"/>
  <c r="AH374" i="20" s="1"/>
  <c r="BB377" i="20"/>
  <c r="BB379" i="20"/>
  <c r="BF377" i="20"/>
  <c r="AU142" i="20"/>
  <c r="AP139" i="20"/>
  <c r="BG175" i="20"/>
  <c r="AT140" i="20"/>
  <c r="W139" i="20"/>
  <c r="BG141" i="20"/>
  <c r="AJ139" i="20"/>
  <c r="AW372" i="20"/>
  <c r="AW374" i="20" s="1"/>
  <c r="AI175" i="20"/>
  <c r="AF372" i="20"/>
  <c r="AF374" i="20" s="1"/>
  <c r="K374" i="20"/>
  <c r="AU374" i="20"/>
  <c r="AT142" i="20"/>
  <c r="BG378" i="20"/>
  <c r="AP142" i="20"/>
  <c r="W175" i="20"/>
  <c r="O175" i="20"/>
  <c r="AA175" i="20"/>
  <c r="AL142" i="20"/>
  <c r="BJ142" i="20"/>
  <c r="U372" i="20"/>
  <c r="U374" i="20" s="1"/>
  <c r="AG372" i="20"/>
  <c r="AG374" i="20" s="1"/>
  <c r="AS372" i="20"/>
  <c r="AS374" i="20" s="1"/>
  <c r="BE372" i="20"/>
  <c r="BE374" i="20" s="1"/>
  <c r="L372" i="20"/>
  <c r="L374" i="20" s="1"/>
  <c r="X372" i="20"/>
  <c r="X374" i="20" s="1"/>
  <c r="AJ372" i="20"/>
  <c r="AJ374" i="20" s="1"/>
  <c r="AV372" i="20"/>
  <c r="AV374" i="20" s="1"/>
  <c r="BH372" i="20"/>
  <c r="BH374" i="20" s="1"/>
  <c r="AA372" i="20"/>
  <c r="AA374" i="20" s="1"/>
  <c r="AY372" i="20"/>
  <c r="AY374" i="20" s="1"/>
  <c r="AV139" i="20"/>
  <c r="BH175" i="20"/>
  <c r="BF379" i="20"/>
  <c r="M378" i="20"/>
  <c r="AY378" i="20"/>
  <c r="V139" i="20"/>
  <c r="AH377" i="20"/>
  <c r="AU141" i="20"/>
  <c r="BF140" i="20"/>
  <c r="AH175" i="20"/>
  <c r="Q175" i="20"/>
  <c r="AC175" i="20"/>
  <c r="AO175" i="20"/>
  <c r="BA139" i="20"/>
  <c r="BM175" i="20"/>
  <c r="K139" i="20"/>
  <c r="AU175" i="20"/>
  <c r="N372" i="20"/>
  <c r="N374" i="20" s="1"/>
  <c r="AL372" i="20"/>
  <c r="AL374" i="20" s="1"/>
  <c r="BJ372" i="20"/>
  <c r="BJ374" i="20" s="1"/>
  <c r="Q374" i="20"/>
  <c r="AO372" i="20"/>
  <c r="AO374" i="20" s="1"/>
  <c r="BA372" i="20"/>
  <c r="BA374" i="20" s="1"/>
  <c r="AN379" i="20"/>
  <c r="P139" i="20"/>
  <c r="M139" i="20"/>
  <c r="AU378" i="20"/>
  <c r="R379" i="20"/>
  <c r="AD379" i="20"/>
  <c r="AP175" i="20"/>
  <c r="BB139" i="20"/>
  <c r="X175" i="20"/>
  <c r="AV379" i="20"/>
  <c r="Q142" i="20"/>
  <c r="AD140" i="20"/>
  <c r="BG142" i="20"/>
  <c r="R142" i="20"/>
  <c r="BK142" i="20"/>
  <c r="L139" i="20"/>
  <c r="BK141" i="20"/>
  <c r="AP140" i="20"/>
  <c r="AD142" i="20"/>
  <c r="AI141" i="20"/>
  <c r="R377" i="20"/>
  <c r="AH140" i="20"/>
  <c r="AI378" i="20"/>
  <c r="J142" i="20"/>
  <c r="AD139" i="20"/>
  <c r="V140" i="20"/>
  <c r="AA141" i="20"/>
  <c r="BN142" i="20"/>
  <c r="J377" i="20"/>
  <c r="W142" i="20"/>
  <c r="BF139" i="20"/>
  <c r="AM141" i="20"/>
  <c r="W141" i="20"/>
  <c r="AJ175" i="20"/>
  <c r="M175" i="20"/>
  <c r="J175" i="20"/>
  <c r="AH139" i="20"/>
  <c r="P175" i="20"/>
  <c r="AB175" i="20"/>
  <c r="AN139" i="20"/>
  <c r="AZ379" i="20"/>
  <c r="BL379" i="20"/>
  <c r="P372" i="20"/>
  <c r="P374" i="20" s="1"/>
  <c r="AN372" i="20"/>
  <c r="AN374" i="20" s="1"/>
  <c r="AQ372" i="20"/>
  <c r="AQ374" i="20" s="1"/>
  <c r="BO372" i="20"/>
  <c r="BO374" i="20" s="1"/>
  <c r="BF372" i="20"/>
  <c r="BF374" i="20" s="1"/>
  <c r="J378" i="20"/>
  <c r="BB140" i="20"/>
  <c r="AA378" i="20"/>
  <c r="BN377" i="20"/>
  <c r="Z378" i="20"/>
  <c r="AG377" i="20"/>
  <c r="AG379" i="20"/>
  <c r="BN372" i="20"/>
  <c r="BN374" i="20" s="1"/>
  <c r="I372" i="20"/>
  <c r="I374" i="20" s="1"/>
  <c r="S379" i="20"/>
  <c r="AX379" i="20"/>
  <c r="X379" i="20"/>
  <c r="T377" i="20"/>
  <c r="AT379" i="20"/>
  <c r="Z142" i="20"/>
  <c r="AL141" i="20"/>
  <c r="AA139" i="20"/>
  <c r="AV140" i="20"/>
  <c r="AF142" i="20"/>
  <c r="P142" i="20"/>
  <c r="BE175" i="20"/>
  <c r="BN175" i="20"/>
  <c r="BK139" i="20"/>
  <c r="O139" i="20"/>
  <c r="AL139" i="20"/>
  <c r="AL378" i="20"/>
  <c r="Z139" i="20"/>
  <c r="G139" i="20"/>
  <c r="T175" i="20"/>
  <c r="AZ175" i="20"/>
  <c r="AX175" i="20"/>
  <c r="BK379" i="20"/>
  <c r="O379" i="20"/>
  <c r="BE142" i="20"/>
  <c r="I139" i="20"/>
  <c r="AX139" i="20"/>
  <c r="U139" i="20"/>
  <c r="I140" i="20"/>
  <c r="AS175" i="20"/>
  <c r="BK175" i="20"/>
  <c r="N142" i="20"/>
  <c r="G379" i="20"/>
  <c r="AS139" i="20"/>
  <c r="AS379" i="20"/>
  <c r="U140" i="20"/>
  <c r="BC379" i="20"/>
  <c r="BL139" i="20"/>
  <c r="Q139" i="20"/>
  <c r="AR139" i="20"/>
  <c r="R139" i="20"/>
  <c r="BE140" i="20"/>
  <c r="Y377" i="20"/>
  <c r="I377" i="20"/>
  <c r="BH379" i="20"/>
  <c r="AX141" i="20"/>
  <c r="AG175" i="20"/>
  <c r="K175" i="20"/>
  <c r="AK175" i="20"/>
  <c r="V175" i="20"/>
  <c r="AM175" i="20"/>
  <c r="U142" i="20"/>
  <c r="AY139" i="20"/>
  <c r="BE377" i="20"/>
  <c r="X140" i="20"/>
  <c r="BJ175" i="20"/>
  <c r="AX142" i="20"/>
  <c r="BJ141" i="20"/>
  <c r="N141" i="20"/>
  <c r="U175" i="20"/>
  <c r="AY175" i="20"/>
  <c r="U377" i="20"/>
  <c r="AS140" i="20"/>
  <c r="M140" i="20"/>
  <c r="AM139" i="20"/>
  <c r="BH140" i="20"/>
  <c r="AB140" i="20"/>
  <c r="BJ378" i="20"/>
  <c r="N378" i="20"/>
  <c r="BN139" i="20"/>
  <c r="AH379" i="20"/>
  <c r="AS142" i="20"/>
  <c r="AM379" i="20"/>
  <c r="BE139" i="20"/>
  <c r="AG140" i="20"/>
  <c r="R175" i="20"/>
  <c r="AE139" i="20"/>
  <c r="BH139" i="20"/>
  <c r="Q378" i="20"/>
  <c r="Z31" i="20"/>
  <c r="Z128" i="20" s="1"/>
  <c r="AJ41" i="20"/>
  <c r="AJ42" i="20" s="1"/>
  <c r="V31" i="20"/>
  <c r="V128" i="20" s="1"/>
  <c r="V131" i="20" s="1"/>
  <c r="O31" i="20"/>
  <c r="O128" i="20" s="1"/>
  <c r="O131" i="20" s="1"/>
  <c r="AN131" i="20"/>
  <c r="AN132" i="20" s="1"/>
  <c r="BL131" i="20"/>
  <c r="BL132" i="20" s="1"/>
  <c r="AW41" i="20"/>
  <c r="AW42" i="20" s="1"/>
  <c r="AK31" i="20"/>
  <c r="AK128" i="20" s="1"/>
  <c r="AK131" i="20" s="1"/>
  <c r="J41" i="20"/>
  <c r="J42" i="20" s="1"/>
  <c r="AC31" i="20"/>
  <c r="AC128" i="20" s="1"/>
  <c r="AC131" i="20" s="1"/>
  <c r="AX41" i="20"/>
  <c r="AX42" i="20" s="1"/>
  <c r="G42" i="20"/>
  <c r="G373" i="20" s="1"/>
  <c r="AU131" i="20"/>
  <c r="AN41" i="20"/>
  <c r="AN42" i="20" s="1"/>
  <c r="Y131" i="20"/>
  <c r="Y132" i="20" s="1"/>
  <c r="AJ131" i="20"/>
  <c r="AJ132" i="20" s="1"/>
  <c r="BK31" i="20"/>
  <c r="BK128" i="20" s="1"/>
  <c r="BK131" i="20" s="1"/>
  <c r="H131" i="20"/>
  <c r="AE131" i="20"/>
  <c r="AL31" i="20"/>
  <c r="AL128" i="20" s="1"/>
  <c r="AL131" i="20" s="1"/>
  <c r="S31" i="20"/>
  <c r="S128" i="20" s="1"/>
  <c r="S131" i="20" s="1"/>
  <c r="K31" i="20"/>
  <c r="K128" i="20" s="1"/>
  <c r="K131" i="20" s="1"/>
  <c r="U41" i="20"/>
  <c r="U42" i="20" s="1"/>
  <c r="AF131" i="20"/>
  <c r="X131" i="20"/>
  <c r="AW131" i="20"/>
  <c r="AX131" i="20"/>
  <c r="AX132" i="20" s="1"/>
  <c r="BM41" i="20"/>
  <c r="BM42" i="20" s="1"/>
  <c r="Q131" i="20"/>
  <c r="Q132" i="20" s="1"/>
  <c r="AT31" i="20"/>
  <c r="AT128" i="20" s="1"/>
  <c r="AT131" i="20" s="1"/>
  <c r="BF31" i="20"/>
  <c r="BF128" i="20" s="1"/>
  <c r="BF131" i="20" s="1"/>
  <c r="BO31" i="20"/>
  <c r="BO128" i="20" s="1"/>
  <c r="BO131" i="20" s="1"/>
  <c r="BA31" i="20"/>
  <c r="BA128" i="20" s="1"/>
  <c r="BA131" i="20" s="1"/>
  <c r="BA132" i="20" s="1"/>
  <c r="W31" i="20"/>
  <c r="W128" i="20" s="1"/>
  <c r="W131" i="20" s="1"/>
  <c r="W76" i="15" s="1"/>
  <c r="V42" i="20"/>
  <c r="AK42" i="20"/>
  <c r="AY31" i="20"/>
  <c r="AY128" i="20" s="1"/>
  <c r="AY131" i="20" s="1"/>
  <c r="AM41" i="20"/>
  <c r="AM131" i="20"/>
  <c r="AM132" i="20" s="1"/>
  <c r="AD31" i="20"/>
  <c r="AD128" i="20" s="1"/>
  <c r="AD131" i="20" s="1"/>
  <c r="BD31" i="20"/>
  <c r="BD128" i="20" s="1"/>
  <c r="BD131" i="20" s="1"/>
  <c r="BN131" i="20"/>
  <c r="BN132" i="20" s="1"/>
  <c r="AR131" i="20"/>
  <c r="AC42" i="20"/>
  <c r="AS31" i="20"/>
  <c r="AS128" i="20" s="1"/>
  <c r="AS131" i="20" s="1"/>
  <c r="AG131" i="20"/>
  <c r="AG132" i="20" s="1"/>
  <c r="Y41" i="20"/>
  <c r="Y42" i="20" s="1"/>
  <c r="BB31" i="20"/>
  <c r="BB128" i="20" s="1"/>
  <c r="BB131" i="20" s="1"/>
  <c r="P41" i="20"/>
  <c r="P42" i="20" s="1"/>
  <c r="BJ41" i="20"/>
  <c r="BJ42" i="20" s="1"/>
  <c r="BL41" i="20"/>
  <c r="BL42" i="20" s="1"/>
  <c r="Z42" i="20"/>
  <c r="BO89" i="20"/>
  <c r="BO373" i="20"/>
  <c r="S42" i="20"/>
  <c r="AL42" i="20"/>
  <c r="BF42" i="20"/>
  <c r="I89" i="20"/>
  <c r="I373" i="20"/>
  <c r="O42" i="20"/>
  <c r="AB31" i="20"/>
  <c r="AB128" i="20" s="1"/>
  <c r="AB131" i="20" s="1"/>
  <c r="I131" i="20"/>
  <c r="I132" i="20" s="1"/>
  <c r="L31" i="20"/>
  <c r="L128" i="20" s="1"/>
  <c r="L131" i="20" s="1"/>
  <c r="Y26" i="19" s="1"/>
  <c r="Y28" i="19" s="1"/>
  <c r="R131" i="20"/>
  <c r="Z131" i="20"/>
  <c r="Z132" i="20" s="1"/>
  <c r="AO131" i="20"/>
  <c r="AO132" i="20" s="1"/>
  <c r="BI31" i="20"/>
  <c r="BI128" i="20" s="1"/>
  <c r="BI131" i="20" s="1"/>
  <c r="BI132" i="20" s="1"/>
  <c r="AI41" i="20"/>
  <c r="AI42" i="20" s="1"/>
  <c r="AZ41" i="20"/>
  <c r="BN41" i="20"/>
  <c r="AP131" i="20"/>
  <c r="Q41" i="20"/>
  <c r="BJ131" i="20"/>
  <c r="BJ132" i="20" s="1"/>
  <c r="BE41" i="20"/>
  <c r="M31" i="20"/>
  <c r="M128" i="20" s="1"/>
  <c r="M131" i="20" s="1"/>
  <c r="M132" i="20" s="1"/>
  <c r="AU41" i="20"/>
  <c r="AQ31" i="20"/>
  <c r="AQ128" i="20" s="1"/>
  <c r="AQ131" i="20" s="1"/>
  <c r="AE41" i="20"/>
  <c r="AE42" i="20" s="1"/>
  <c r="AV42" i="20"/>
  <c r="R373" i="20"/>
  <c r="R89" i="20"/>
  <c r="K373" i="20"/>
  <c r="K89" i="20"/>
  <c r="BG42" i="20"/>
  <c r="AH42" i="20"/>
  <c r="AY42" i="20"/>
  <c r="BH42" i="20"/>
  <c r="AG373" i="20"/>
  <c r="AG89" i="20"/>
  <c r="L89" i="20"/>
  <c r="L91" i="20" s="1"/>
  <c r="L373" i="20"/>
  <c r="AA42" i="20"/>
  <c r="AP42" i="20"/>
  <c r="T42" i="20"/>
  <c r="AB373" i="20"/>
  <c r="AB89" i="20"/>
  <c r="AQ42" i="20"/>
  <c r="M42" i="20"/>
  <c r="BA373" i="20"/>
  <c r="BA89" i="20"/>
  <c r="N373" i="20"/>
  <c r="N89" i="20"/>
  <c r="AS42" i="20"/>
  <c r="BB89" i="20"/>
  <c r="BB373" i="20"/>
  <c r="AD89" i="20"/>
  <c r="AD373" i="20"/>
  <c r="W89" i="20"/>
  <c r="W373" i="20"/>
  <c r="BC42" i="20"/>
  <c r="BD42" i="20"/>
  <c r="AV31" i="20"/>
  <c r="AV128" i="20" s="1"/>
  <c r="AV131" i="20" s="1"/>
  <c r="BH31" i="20"/>
  <c r="BH128" i="20" s="1"/>
  <c r="BH131" i="20" s="1"/>
  <c r="J131" i="20"/>
  <c r="AO41" i="20"/>
  <c r="U131" i="20"/>
  <c r="AZ131" i="20"/>
  <c r="AZ132" i="20" s="1"/>
  <c r="BE131" i="20"/>
  <c r="BG31" i="20"/>
  <c r="BG128" i="20" s="1"/>
  <c r="BG131" i="20" s="1"/>
  <c r="BG132" i="20" s="1"/>
  <c r="X41" i="20"/>
  <c r="AR41" i="20"/>
  <c r="AH31" i="20"/>
  <c r="AH128" i="20" s="1"/>
  <c r="AH131" i="20" s="1"/>
  <c r="BC31" i="20"/>
  <c r="BC128" i="20" s="1"/>
  <c r="BC131" i="20" s="1"/>
  <c r="AA31" i="20"/>
  <c r="AA128" i="20" s="1"/>
  <c r="AA131" i="20" s="1"/>
  <c r="T31" i="20"/>
  <c r="T128" i="20" s="1"/>
  <c r="T131" i="20" s="1"/>
  <c r="T132" i="20" s="1"/>
  <c r="BM131" i="20"/>
  <c r="AF41" i="20"/>
  <c r="P131" i="20"/>
  <c r="AI131" i="20"/>
  <c r="AI132" i="20" s="1"/>
  <c r="H42" i="20"/>
  <c r="AI89" i="20"/>
  <c r="AT373" i="20"/>
  <c r="AT89" i="20"/>
  <c r="BI373" i="20"/>
  <c r="BI89" i="20"/>
  <c r="BK42" i="20"/>
  <c r="G374" i="20" l="1"/>
  <c r="L362" i="20"/>
  <c r="AF75" i="15"/>
  <c r="BD75" i="15"/>
  <c r="H75" i="15"/>
  <c r="AR75" i="15"/>
  <c r="BC75" i="15"/>
  <c r="AW75" i="15"/>
  <c r="T75" i="15"/>
  <c r="AJ75" i="15"/>
  <c r="M75" i="15"/>
  <c r="BI75" i="15"/>
  <c r="L75" i="15"/>
  <c r="K29" i="19"/>
  <c r="R29" i="19" s="1"/>
  <c r="Y29" i="19" s="1"/>
  <c r="BH75" i="15"/>
  <c r="AK75" i="15"/>
  <c r="Y75" i="15"/>
  <c r="AV75" i="15"/>
  <c r="AT75" i="15"/>
  <c r="AO75" i="15"/>
  <c r="BA75" i="15"/>
  <c r="BM75" i="15"/>
  <c r="X75" i="15"/>
  <c r="J83" i="20"/>
  <c r="J58" i="15"/>
  <c r="AA73" i="15"/>
  <c r="AE73" i="15"/>
  <c r="J380" i="20"/>
  <c r="J73" i="15"/>
  <c r="AL73" i="15"/>
  <c r="AM380" i="20"/>
  <c r="AM73" i="15"/>
  <c r="AK73" i="15"/>
  <c r="Z73" i="15"/>
  <c r="K380" i="20"/>
  <c r="K381" i="20" s="1"/>
  <c r="K383" i="20" s="1"/>
  <c r="K73" i="15"/>
  <c r="G73" i="15"/>
  <c r="N73" i="15"/>
  <c r="BD73" i="15"/>
  <c r="AU73" i="15"/>
  <c r="AX73" i="15"/>
  <c r="AG73" i="15"/>
  <c r="Q73" i="15"/>
  <c r="BM73" i="15"/>
  <c r="Y73" i="15"/>
  <c r="AZ73" i="15"/>
  <c r="BJ73" i="15"/>
  <c r="BE73" i="15"/>
  <c r="BC73" i="15"/>
  <c r="AP73" i="15"/>
  <c r="BN73" i="15"/>
  <c r="BH73" i="15"/>
  <c r="AO73" i="15"/>
  <c r="S380" i="20"/>
  <c r="S381" i="20" s="1"/>
  <c r="S383" i="20" s="1"/>
  <c r="S73" i="15"/>
  <c r="T73" i="15"/>
  <c r="AT73" i="15"/>
  <c r="AV73" i="15"/>
  <c r="BB380" i="20"/>
  <c r="BB73" i="15"/>
  <c r="AF73" i="15"/>
  <c r="AD73" i="15"/>
  <c r="AR73" i="15"/>
  <c r="U73" i="15"/>
  <c r="BF73" i="15"/>
  <c r="AJ73" i="15"/>
  <c r="BO73" i="15"/>
  <c r="W73" i="15"/>
  <c r="M73" i="15"/>
  <c r="AI73" i="15"/>
  <c r="R73" i="15"/>
  <c r="AB73" i="15"/>
  <c r="BI73" i="15"/>
  <c r="X73" i="15"/>
  <c r="AQ380" i="20"/>
  <c r="AQ381" i="20" s="1"/>
  <c r="AQ383" i="20" s="1"/>
  <c r="AQ73" i="15"/>
  <c r="BL380" i="20"/>
  <c r="BL73" i="15"/>
  <c r="AC73" i="15"/>
  <c r="H73" i="15"/>
  <c r="AS380" i="20"/>
  <c r="AS381" i="20" s="1"/>
  <c r="AS383" i="20" s="1"/>
  <c r="AS73" i="15"/>
  <c r="AW73" i="15"/>
  <c r="O73" i="15"/>
  <c r="V73" i="15"/>
  <c r="BA73" i="15"/>
  <c r="BK73" i="15"/>
  <c r="AN73" i="15"/>
  <c r="BG73" i="15"/>
  <c r="AY73" i="15"/>
  <c r="L73" i="15"/>
  <c r="AH73" i="15"/>
  <c r="P380" i="20"/>
  <c r="P381" i="20" s="1"/>
  <c r="P383" i="20" s="1"/>
  <c r="P73" i="15"/>
  <c r="AM74" i="15"/>
  <c r="V74" i="15"/>
  <c r="S74" i="15"/>
  <c r="J74" i="15"/>
  <c r="Q74" i="15"/>
  <c r="AA74" i="15"/>
  <c r="BA74" i="15"/>
  <c r="AY74" i="15"/>
  <c r="AK74" i="15"/>
  <c r="BN74" i="15"/>
  <c r="M74" i="15"/>
  <c r="AH74" i="15"/>
  <c r="O74" i="15"/>
  <c r="W74" i="15"/>
  <c r="AF74" i="15"/>
  <c r="AW74" i="15"/>
  <c r="BI74" i="15"/>
  <c r="AG74" i="15"/>
  <c r="X74" i="15"/>
  <c r="BG74" i="15"/>
  <c r="BL74" i="15"/>
  <c r="I74" i="15"/>
  <c r="H74" i="15"/>
  <c r="G74" i="15"/>
  <c r="U74" i="15"/>
  <c r="AX74" i="15"/>
  <c r="AE74" i="15"/>
  <c r="K74" i="15"/>
  <c r="AN74" i="15"/>
  <c r="AR74" i="15"/>
  <c r="L74" i="15"/>
  <c r="AU74" i="15"/>
  <c r="AL74" i="15"/>
  <c r="AD74" i="15"/>
  <c r="Y74" i="15"/>
  <c r="N74" i="15"/>
  <c r="AT74" i="15"/>
  <c r="BO74" i="15"/>
  <c r="AJ74" i="15"/>
  <c r="Z74" i="15"/>
  <c r="AV74" i="15"/>
  <c r="AS74" i="15"/>
  <c r="BM74" i="15"/>
  <c r="BD74" i="15"/>
  <c r="AZ74" i="15"/>
  <c r="AP74" i="15"/>
  <c r="T74" i="15"/>
  <c r="BK74" i="15"/>
  <c r="AB74" i="15"/>
  <c r="BH74" i="15"/>
  <c r="AI74" i="15"/>
  <c r="BC74" i="15"/>
  <c r="BF74" i="15"/>
  <c r="BB74" i="15"/>
  <c r="AC74" i="15"/>
  <c r="BE74" i="15"/>
  <c r="BJ74" i="15"/>
  <c r="R74" i="15"/>
  <c r="P74" i="15"/>
  <c r="AO74" i="15"/>
  <c r="AQ74" i="15"/>
  <c r="Z77" i="15"/>
  <c r="AQ64" i="15"/>
  <c r="AH64" i="15"/>
  <c r="I179" i="20"/>
  <c r="I77" i="15"/>
  <c r="BJ64" i="15"/>
  <c r="AN64" i="15"/>
  <c r="AJ64" i="15"/>
  <c r="Q77" i="15"/>
  <c r="BH64" i="15"/>
  <c r="AJ77" i="15"/>
  <c r="M64" i="15"/>
  <c r="M77" i="15"/>
  <c r="BL373" i="20"/>
  <c r="BL64" i="15"/>
  <c r="AX77" i="15"/>
  <c r="P64" i="15"/>
  <c r="N382" i="20"/>
  <c r="N77" i="15"/>
  <c r="BG77" i="15"/>
  <c r="O89" i="20"/>
  <c r="O91" i="20" s="1"/>
  <c r="O64" i="15"/>
  <c r="AK89" i="20"/>
  <c r="AK91" i="20" s="1"/>
  <c r="AK64" i="15"/>
  <c r="G89" i="20"/>
  <c r="G91" i="20" s="1"/>
  <c r="G64" i="15"/>
  <c r="R64" i="15"/>
  <c r="Z373" i="20"/>
  <c r="Z64" i="15"/>
  <c r="V64" i="15"/>
  <c r="BC64" i="15"/>
  <c r="AG77" i="15"/>
  <c r="BD64" i="15"/>
  <c r="BG64" i="15"/>
  <c r="AZ77" i="15"/>
  <c r="BJ77" i="15"/>
  <c r="U373" i="20"/>
  <c r="U64" i="15"/>
  <c r="AL373" i="20"/>
  <c r="AL64" i="15"/>
  <c r="AY89" i="20"/>
  <c r="AY91" i="20" s="1"/>
  <c r="AY64" i="15"/>
  <c r="AA64" i="15"/>
  <c r="AN77" i="15"/>
  <c r="BM64" i="15"/>
  <c r="AM77" i="15"/>
  <c r="Y77" i="15"/>
  <c r="H373" i="20"/>
  <c r="H64" i="15"/>
  <c r="T64" i="15"/>
  <c r="Y373" i="20"/>
  <c r="Y64" i="15"/>
  <c r="AX89" i="20"/>
  <c r="AX91" i="20" s="1"/>
  <c r="AX64" i="15"/>
  <c r="AI77" i="15"/>
  <c r="AP64" i="15"/>
  <c r="BF64" i="15"/>
  <c r="BA77" i="15"/>
  <c r="J64" i="15"/>
  <c r="AS64" i="15"/>
  <c r="AV64" i="15"/>
  <c r="AI64" i="15"/>
  <c r="AC64" i="15"/>
  <c r="L65" i="15"/>
  <c r="J373" i="20"/>
  <c r="BI77" i="15"/>
  <c r="S64" i="15"/>
  <c r="AW64" i="15"/>
  <c r="BK64" i="15"/>
  <c r="T77" i="15"/>
  <c r="AE89" i="20"/>
  <c r="AE91" i="20" s="1"/>
  <c r="AE64" i="15"/>
  <c r="AO77" i="15"/>
  <c r="BN77" i="15"/>
  <c r="BL77" i="15"/>
  <c r="M179" i="20"/>
  <c r="M181" i="20" s="1"/>
  <c r="K71" i="15"/>
  <c r="K80" i="15"/>
  <c r="U26" i="19"/>
  <c r="U28" i="19" s="1"/>
  <c r="AC26" i="19"/>
  <c r="AC28" i="19" s="1"/>
  <c r="AC31" i="19" s="1"/>
  <c r="T26" i="19"/>
  <c r="T28" i="19" s="1"/>
  <c r="M380" i="20"/>
  <c r="M381" i="20" s="1"/>
  <c r="M383" i="20" s="1"/>
  <c r="O25" i="19"/>
  <c r="AC25" i="19" s="1"/>
  <c r="BG380" i="20"/>
  <c r="BG381" i="20" s="1"/>
  <c r="BG383" i="20" s="1"/>
  <c r="N380" i="20"/>
  <c r="N381" i="20" s="1"/>
  <c r="N383" i="20" s="1"/>
  <c r="BJ380" i="20"/>
  <c r="BJ381" i="20" s="1"/>
  <c r="BJ383" i="20" s="1"/>
  <c r="BA380" i="20"/>
  <c r="BA381" i="20" s="1"/>
  <c r="BA383" i="20" s="1"/>
  <c r="AG380" i="20"/>
  <c r="AG381" i="20" s="1"/>
  <c r="AG383" i="20" s="1"/>
  <c r="BK380" i="20"/>
  <c r="BK381" i="20" s="1"/>
  <c r="BK383" i="20" s="1"/>
  <c r="X380" i="20"/>
  <c r="X381" i="20" s="1"/>
  <c r="X383" i="20" s="1"/>
  <c r="AY380" i="20"/>
  <c r="AY381" i="20" s="1"/>
  <c r="AY383" i="20" s="1"/>
  <c r="AO380" i="20"/>
  <c r="AO381" i="20" s="1"/>
  <c r="AO383" i="20" s="1"/>
  <c r="AU380" i="20"/>
  <c r="AU381" i="20" s="1"/>
  <c r="AU383" i="20" s="1"/>
  <c r="AA380" i="20"/>
  <c r="AA381" i="20" s="1"/>
  <c r="AA383" i="20" s="1"/>
  <c r="AF380" i="20"/>
  <c r="AF381" i="20" s="1"/>
  <c r="AF383" i="20" s="1"/>
  <c r="BO380" i="20"/>
  <c r="BO381" i="20" s="1"/>
  <c r="BO383" i="20" s="1"/>
  <c r="AI380" i="20"/>
  <c r="AI381" i="20" s="1"/>
  <c r="AI383" i="20" s="1"/>
  <c r="BE380" i="20"/>
  <c r="BE381" i="20" s="1"/>
  <c r="BE383" i="20" s="1"/>
  <c r="AC380" i="20"/>
  <c r="AC381" i="20" s="1"/>
  <c r="AC383" i="20" s="1"/>
  <c r="AT380" i="20"/>
  <c r="AT381" i="20" s="1"/>
  <c r="AT383" i="20" s="1"/>
  <c r="Z380" i="20"/>
  <c r="Z381" i="20" s="1"/>
  <c r="Z383" i="20" s="1"/>
  <c r="BC380" i="20"/>
  <c r="BC381" i="20" s="1"/>
  <c r="BC383" i="20" s="1"/>
  <c r="U380" i="20"/>
  <c r="U381" i="20" s="1"/>
  <c r="U383" i="20" s="1"/>
  <c r="K25" i="19"/>
  <c r="K31" i="19" s="1"/>
  <c r="I181" i="20"/>
  <c r="BO91" i="20"/>
  <c r="BA91" i="20"/>
  <c r="AD91" i="20"/>
  <c r="W91" i="20"/>
  <c r="I91" i="20"/>
  <c r="BI91" i="20"/>
  <c r="BB91" i="20"/>
  <c r="AT91" i="20"/>
  <c r="AB91" i="20"/>
  <c r="AG91" i="20"/>
  <c r="K91" i="20"/>
  <c r="AI91" i="20"/>
  <c r="N91" i="20"/>
  <c r="R91" i="20"/>
  <c r="AB380" i="20"/>
  <c r="AB381" i="20" s="1"/>
  <c r="AB383" i="20" s="1"/>
  <c r="G152" i="20"/>
  <c r="I381" i="20"/>
  <c r="I383" i="20" s="1"/>
  <c r="Y380" i="20"/>
  <c r="Y381" i="20" s="1"/>
  <c r="Y383" i="20" s="1"/>
  <c r="M247" i="20"/>
  <c r="L265" i="20"/>
  <c r="L264" i="20"/>
  <c r="L263" i="20"/>
  <c r="L257" i="20"/>
  <c r="L243" i="20" s="1"/>
  <c r="BH391" i="20"/>
  <c r="G333" i="20"/>
  <c r="J89" i="20"/>
  <c r="V380" i="20"/>
  <c r="V381" i="20" s="1"/>
  <c r="V383" i="20" s="1"/>
  <c r="W380" i="20"/>
  <c r="W381" i="20" s="1"/>
  <c r="W383" i="20" s="1"/>
  <c r="AX373" i="20"/>
  <c r="AJ89" i="20"/>
  <c r="V89" i="20"/>
  <c r="AW373" i="20"/>
  <c r="U89" i="20"/>
  <c r="P29" i="19"/>
  <c r="W29" i="19" s="1"/>
  <c r="AD29" i="19" s="1"/>
  <c r="AX380" i="20"/>
  <c r="AX381" i="20" s="1"/>
  <c r="AX383" i="20" s="1"/>
  <c r="T380" i="20"/>
  <c r="T381" i="20" s="1"/>
  <c r="T383" i="20" s="1"/>
  <c r="O373" i="20"/>
  <c r="AJ373" i="20"/>
  <c r="AP380" i="20"/>
  <c r="AP381" i="20" s="1"/>
  <c r="AP383" i="20" s="1"/>
  <c r="J82" i="20"/>
  <c r="X132" i="20"/>
  <c r="X382" i="20" s="1"/>
  <c r="AU132" i="20"/>
  <c r="AF132" i="20"/>
  <c r="N179" i="20"/>
  <c r="K132" i="20"/>
  <c r="J76" i="20"/>
  <c r="J62" i="20" s="1"/>
  <c r="J84" i="20"/>
  <c r="K66" i="20"/>
  <c r="K347" i="20"/>
  <c r="L337" i="20"/>
  <c r="K166" i="20"/>
  <c r="L156" i="20"/>
  <c r="AE380" i="20"/>
  <c r="AE381" i="20" s="1"/>
  <c r="AE383" i="20" s="1"/>
  <c r="BN380" i="20"/>
  <c r="BN381" i="20" s="1"/>
  <c r="BN383" i="20" s="1"/>
  <c r="H380" i="20"/>
  <c r="H381" i="20" s="1"/>
  <c r="H398" i="20"/>
  <c r="H399" i="20" s="1"/>
  <c r="H401" i="20" s="1"/>
  <c r="H333" i="20"/>
  <c r="AD380" i="20"/>
  <c r="AD381" i="20" s="1"/>
  <c r="AD383" i="20" s="1"/>
  <c r="R380" i="20"/>
  <c r="R381" i="20" s="1"/>
  <c r="R383" i="20" s="1"/>
  <c r="AH380" i="20"/>
  <c r="AH381" i="20" s="1"/>
  <c r="AH383" i="20" s="1"/>
  <c r="AR380" i="20"/>
  <c r="AR381" i="20" s="1"/>
  <c r="AR383" i="20" s="1"/>
  <c r="BD380" i="20"/>
  <c r="BD381" i="20" s="1"/>
  <c r="BD383" i="20" s="1"/>
  <c r="Q380" i="20"/>
  <c r="Q381" i="20" s="1"/>
  <c r="Q383" i="20" s="1"/>
  <c r="AL380" i="20"/>
  <c r="AL381" i="20" s="1"/>
  <c r="AL383" i="20" s="1"/>
  <c r="AV380" i="20"/>
  <c r="AV381" i="20" s="1"/>
  <c r="AV383" i="20" s="1"/>
  <c r="AJ380" i="20"/>
  <c r="AJ381" i="20" s="1"/>
  <c r="AJ383" i="20" s="1"/>
  <c r="BH380" i="20"/>
  <c r="BH381" i="20" s="1"/>
  <c r="BH383" i="20" s="1"/>
  <c r="BF381" i="20"/>
  <c r="BF383" i="20" s="1"/>
  <c r="J354" i="20"/>
  <c r="J355" i="20"/>
  <c r="J353" i="20"/>
  <c r="I333" i="20"/>
  <c r="AY398" i="20"/>
  <c r="AY399" i="20" s="1"/>
  <c r="AY401" i="20" s="1"/>
  <c r="N398" i="20"/>
  <c r="N399" i="20" s="1"/>
  <c r="N401" i="20" s="1"/>
  <c r="AK398" i="20"/>
  <c r="AK399" i="20" s="1"/>
  <c r="AK401" i="20" s="1"/>
  <c r="AV398" i="20"/>
  <c r="AV399" i="20" s="1"/>
  <c r="AV401" i="20" s="1"/>
  <c r="AL398" i="20"/>
  <c r="AL399" i="20" s="1"/>
  <c r="AL401" i="20" s="1"/>
  <c r="AX398" i="20"/>
  <c r="AX399" i="20" s="1"/>
  <c r="AX401" i="20" s="1"/>
  <c r="M398" i="20"/>
  <c r="M399" i="20" s="1"/>
  <c r="M401" i="20" s="1"/>
  <c r="BH398" i="20"/>
  <c r="BH399" i="20" s="1"/>
  <c r="BH401" i="20" s="1"/>
  <c r="Z398" i="20"/>
  <c r="Z399" i="20" s="1"/>
  <c r="Z401" i="20" s="1"/>
  <c r="AC398" i="20"/>
  <c r="AC399" i="20" s="1"/>
  <c r="AC401" i="20" s="1"/>
  <c r="R398" i="20"/>
  <c r="R399" i="20" s="1"/>
  <c r="R401" i="20" s="1"/>
  <c r="AO398" i="20"/>
  <c r="AO399" i="20" s="1"/>
  <c r="AO401" i="20" s="1"/>
  <c r="BN398" i="20"/>
  <c r="BN399" i="20" s="1"/>
  <c r="BN401" i="20" s="1"/>
  <c r="AP398" i="20"/>
  <c r="AP399" i="20" s="1"/>
  <c r="AP401" i="20" s="1"/>
  <c r="U398" i="20"/>
  <c r="U399" i="20" s="1"/>
  <c r="U401" i="20" s="1"/>
  <c r="AD398" i="20"/>
  <c r="AD399" i="20" s="1"/>
  <c r="AD401" i="20" s="1"/>
  <c r="T398" i="20"/>
  <c r="T399" i="20" s="1"/>
  <c r="T401" i="20" s="1"/>
  <c r="AJ398" i="20"/>
  <c r="AJ399" i="20" s="1"/>
  <c r="AJ401" i="20" s="1"/>
  <c r="BL398" i="20"/>
  <c r="BL399" i="20" s="1"/>
  <c r="BL401" i="20" s="1"/>
  <c r="BC398" i="20"/>
  <c r="BC399" i="20" s="1"/>
  <c r="BC401" i="20" s="1"/>
  <c r="BA398" i="20"/>
  <c r="BA399" i="20" s="1"/>
  <c r="BA401" i="20" s="1"/>
  <c r="BI398" i="20"/>
  <c r="BI399" i="20" s="1"/>
  <c r="BI401" i="20" s="1"/>
  <c r="AF398" i="20"/>
  <c r="AF399" i="20" s="1"/>
  <c r="AF401" i="20" s="1"/>
  <c r="AN398" i="20"/>
  <c r="AN399" i="20" s="1"/>
  <c r="AN401" i="20" s="1"/>
  <c r="AB398" i="20"/>
  <c r="AB399" i="20" s="1"/>
  <c r="AB401" i="20" s="1"/>
  <c r="AH398" i="20"/>
  <c r="AH399" i="20" s="1"/>
  <c r="AH401" i="20" s="1"/>
  <c r="BB398" i="20"/>
  <c r="BB399" i="20" s="1"/>
  <c r="BB401" i="20" s="1"/>
  <c r="AQ398" i="20"/>
  <c r="AQ399" i="20" s="1"/>
  <c r="AQ401" i="20" s="1"/>
  <c r="BD398" i="20"/>
  <c r="BD399" i="20" s="1"/>
  <c r="BD401" i="20" s="1"/>
  <c r="AZ398" i="20"/>
  <c r="AZ399" i="20" s="1"/>
  <c r="AZ401" i="20" s="1"/>
  <c r="AS398" i="20"/>
  <c r="AS399" i="20" s="1"/>
  <c r="AS401" i="20" s="1"/>
  <c r="Q398" i="20"/>
  <c r="Q399" i="20" s="1"/>
  <c r="Q401" i="20" s="1"/>
  <c r="AR398" i="20"/>
  <c r="AR399" i="20" s="1"/>
  <c r="AR401" i="20" s="1"/>
  <c r="V398" i="20"/>
  <c r="V399" i="20" s="1"/>
  <c r="X398" i="20"/>
  <c r="X399" i="20" s="1"/>
  <c r="X401" i="20" s="1"/>
  <c r="Y399" i="20"/>
  <c r="Y401" i="20" s="1"/>
  <c r="L399" i="20"/>
  <c r="L401" i="20" s="1"/>
  <c r="AN360" i="20"/>
  <c r="S399" i="20"/>
  <c r="S401" i="20" s="1"/>
  <c r="AE399" i="20"/>
  <c r="AE401" i="20" s="1"/>
  <c r="BM399" i="20"/>
  <c r="BM401" i="20" s="1"/>
  <c r="J399" i="20"/>
  <c r="J401" i="20" s="1"/>
  <c r="K399" i="20"/>
  <c r="K401" i="20" s="1"/>
  <c r="W399" i="20"/>
  <c r="W401" i="20" s="1"/>
  <c r="AT399" i="20"/>
  <c r="AT401" i="20" s="1"/>
  <c r="AA399" i="20"/>
  <c r="AA401" i="20" s="1"/>
  <c r="BE399" i="20"/>
  <c r="BE401" i="20" s="1"/>
  <c r="BJ399" i="20"/>
  <c r="BJ401" i="20" s="1"/>
  <c r="AI399" i="20"/>
  <c r="AI401" i="20" s="1"/>
  <c r="AW399" i="20"/>
  <c r="AW401" i="20" s="1"/>
  <c r="AU399" i="20"/>
  <c r="AU401" i="20" s="1"/>
  <c r="AM399" i="20"/>
  <c r="AM401" i="20" s="1"/>
  <c r="BK399" i="20"/>
  <c r="BK401" i="20" s="1"/>
  <c r="BG399" i="20"/>
  <c r="BG401" i="20" s="1"/>
  <c r="BO399" i="20"/>
  <c r="BO401" i="20" s="1"/>
  <c r="I399" i="20"/>
  <c r="I401" i="20" s="1"/>
  <c r="BF399" i="20"/>
  <c r="BF401" i="20" s="1"/>
  <c r="O399" i="20"/>
  <c r="O401" i="20" s="1"/>
  <c r="G399" i="20"/>
  <c r="G401" i="20" s="1"/>
  <c r="P399" i="20"/>
  <c r="P401" i="20" s="1"/>
  <c r="AG399" i="20"/>
  <c r="AG401" i="20" s="1"/>
  <c r="AF312" i="20"/>
  <c r="W223" i="20"/>
  <c r="W270" i="20" s="1"/>
  <c r="BC309" i="20"/>
  <c r="U391" i="20"/>
  <c r="AC309" i="20"/>
  <c r="L309" i="20"/>
  <c r="X270" i="20"/>
  <c r="U272" i="20"/>
  <c r="AK391" i="20"/>
  <c r="AK270" i="20"/>
  <c r="N270" i="20"/>
  <c r="AR309" i="20"/>
  <c r="AZ309" i="20"/>
  <c r="AZ391" i="20"/>
  <c r="AZ270" i="20"/>
  <c r="BI309" i="20"/>
  <c r="BI312" i="20" s="1"/>
  <c r="AV391" i="20"/>
  <c r="AD309" i="20"/>
  <c r="AL223" i="20"/>
  <c r="T270" i="20"/>
  <c r="T391" i="20"/>
  <c r="BD313" i="20"/>
  <c r="AK309" i="20"/>
  <c r="AC270" i="20"/>
  <c r="AU309" i="20"/>
  <c r="AJ223" i="20"/>
  <c r="AL309" i="20"/>
  <c r="AL312" i="20" s="1"/>
  <c r="AV270" i="20"/>
  <c r="AN223" i="20"/>
  <c r="BK309" i="20"/>
  <c r="BB309" i="20"/>
  <c r="AR270" i="20"/>
  <c r="AU223" i="20"/>
  <c r="AF223" i="20"/>
  <c r="AT223" i="20"/>
  <c r="BL223" i="20"/>
  <c r="T309" i="20"/>
  <c r="BI223" i="20"/>
  <c r="I312" i="20"/>
  <c r="AQ270" i="20"/>
  <c r="AQ391" i="20"/>
  <c r="AA270" i="20"/>
  <c r="AA391" i="20"/>
  <c r="U312" i="20"/>
  <c r="BG309" i="20"/>
  <c r="AA309" i="20"/>
  <c r="V309" i="20"/>
  <c r="Y223" i="20"/>
  <c r="BK223" i="20"/>
  <c r="AX400" i="20"/>
  <c r="AX360" i="20"/>
  <c r="AY312" i="20"/>
  <c r="Y309" i="20"/>
  <c r="BE309" i="20"/>
  <c r="BH312" i="20"/>
  <c r="R309" i="20"/>
  <c r="BJ270" i="20"/>
  <c r="BJ391" i="20"/>
  <c r="BF309" i="20"/>
  <c r="AO272" i="20"/>
  <c r="AM313" i="20"/>
  <c r="AT309" i="20"/>
  <c r="X312" i="20"/>
  <c r="AS309" i="20"/>
  <c r="O223" i="20"/>
  <c r="BC312" i="20"/>
  <c r="AQ312" i="20"/>
  <c r="N309" i="20"/>
  <c r="BM223" i="20"/>
  <c r="BO309" i="20"/>
  <c r="AS223" i="20"/>
  <c r="BA223" i="20"/>
  <c r="M272" i="20"/>
  <c r="J309" i="20"/>
  <c r="BN309" i="20"/>
  <c r="AE309" i="20"/>
  <c r="K312" i="20"/>
  <c r="AW270" i="20"/>
  <c r="AW391" i="20"/>
  <c r="AO313" i="20"/>
  <c r="O309" i="20"/>
  <c r="AD270" i="20"/>
  <c r="AD391" i="20"/>
  <c r="BA309" i="20"/>
  <c r="AX272" i="20"/>
  <c r="I391" i="20"/>
  <c r="I270" i="20"/>
  <c r="AY223" i="20"/>
  <c r="BD391" i="20"/>
  <c r="BD270" i="20"/>
  <c r="R270" i="20"/>
  <c r="R391" i="20"/>
  <c r="P270" i="20"/>
  <c r="P391" i="20"/>
  <c r="BM309" i="20"/>
  <c r="Q309" i="20"/>
  <c r="AW309" i="20"/>
  <c r="P312" i="20"/>
  <c r="AP272" i="20"/>
  <c r="W309" i="20"/>
  <c r="AI223" i="20"/>
  <c r="BN270" i="20"/>
  <c r="BN391" i="20"/>
  <c r="AB309" i="20"/>
  <c r="Z309" i="20"/>
  <c r="AI312" i="20"/>
  <c r="Z391" i="20"/>
  <c r="Z270" i="20"/>
  <c r="BF391" i="20"/>
  <c r="BF270" i="20"/>
  <c r="K223" i="20"/>
  <c r="L391" i="20"/>
  <c r="L270" i="20"/>
  <c r="BH272" i="20"/>
  <c r="BO270" i="20"/>
  <c r="BO391" i="20"/>
  <c r="BE391" i="20"/>
  <c r="BE270" i="20"/>
  <c r="Q223" i="20"/>
  <c r="H312" i="20"/>
  <c r="AJ312" i="20"/>
  <c r="G360" i="20"/>
  <c r="G362" i="20" s="1"/>
  <c r="G400" i="20"/>
  <c r="AV312" i="20"/>
  <c r="BG270" i="20"/>
  <c r="BG391" i="20"/>
  <c r="S309" i="20"/>
  <c r="BL312" i="20"/>
  <c r="V391" i="20"/>
  <c r="V270" i="20"/>
  <c r="BC270" i="20"/>
  <c r="BC391" i="20"/>
  <c r="AH309" i="20"/>
  <c r="AE223" i="20"/>
  <c r="BJ309" i="20"/>
  <c r="AG313" i="20"/>
  <c r="BB391" i="20"/>
  <c r="BB270" i="20"/>
  <c r="AB391" i="20"/>
  <c r="AB270" i="20"/>
  <c r="AP309" i="20"/>
  <c r="S223" i="20"/>
  <c r="J223" i="20"/>
  <c r="M400" i="20"/>
  <c r="H391" i="20"/>
  <c r="AH270" i="20"/>
  <c r="AH391" i="20"/>
  <c r="AM272" i="20"/>
  <c r="J172" i="20"/>
  <c r="J174" i="20"/>
  <c r="I152" i="20"/>
  <c r="J152" i="20"/>
  <c r="K173" i="20"/>
  <c r="K172" i="20"/>
  <c r="K174" i="20"/>
  <c r="BL381" i="20"/>
  <c r="BL383" i="20" s="1"/>
  <c r="L25" i="19"/>
  <c r="Z25" i="19" s="1"/>
  <c r="O29" i="19"/>
  <c r="V29" i="19" s="1"/>
  <c r="AC29" i="19" s="1"/>
  <c r="L380" i="20"/>
  <c r="L381" i="20" s="1"/>
  <c r="L383" i="20" s="1"/>
  <c r="BB381" i="20"/>
  <c r="BB383" i="20" s="1"/>
  <c r="O380" i="20"/>
  <c r="O381" i="20" s="1"/>
  <c r="O383" i="20" s="1"/>
  <c r="AZ380" i="20"/>
  <c r="AZ381" i="20" s="1"/>
  <c r="AZ383" i="20" s="1"/>
  <c r="BM380" i="20"/>
  <c r="BM381" i="20" s="1"/>
  <c r="BM383" i="20" s="1"/>
  <c r="AN380" i="20"/>
  <c r="AN381" i="20" s="1"/>
  <c r="AN383" i="20" s="1"/>
  <c r="AK380" i="20"/>
  <c r="AK381" i="20" s="1"/>
  <c r="AK383" i="20" s="1"/>
  <c r="J381" i="20"/>
  <c r="J383" i="20" s="1"/>
  <c r="BI380" i="20"/>
  <c r="BI381" i="20" s="1"/>
  <c r="BI383" i="20" s="1"/>
  <c r="AW380" i="20"/>
  <c r="AW381" i="20" s="1"/>
  <c r="AW383" i="20" s="1"/>
  <c r="N25" i="19"/>
  <c r="AB25" i="19" s="1"/>
  <c r="G381" i="20"/>
  <c r="G383" i="20" s="1"/>
  <c r="V25" i="19"/>
  <c r="P25" i="19"/>
  <c r="AM381" i="20"/>
  <c r="AM383" i="20" s="1"/>
  <c r="M25" i="19"/>
  <c r="AW89" i="20"/>
  <c r="AN89" i="20"/>
  <c r="AN373" i="20"/>
  <c r="AW132" i="20"/>
  <c r="V373" i="20"/>
  <c r="H132" i="20"/>
  <c r="AR132" i="20"/>
  <c r="BM373" i="20"/>
  <c r="S132" i="20"/>
  <c r="AL132" i="20"/>
  <c r="BM89" i="20"/>
  <c r="Y89" i="20"/>
  <c r="AE132" i="20"/>
  <c r="BL89" i="20"/>
  <c r="Z26" i="19"/>
  <c r="Z28" i="19" s="1"/>
  <c r="R26" i="19"/>
  <c r="R28" i="19" s="1"/>
  <c r="AY132" i="20"/>
  <c r="P132" i="20"/>
  <c r="I382" i="20"/>
  <c r="AQ132" i="20"/>
  <c r="BJ89" i="20"/>
  <c r="AM42" i="20"/>
  <c r="AD132" i="20"/>
  <c r="BD132" i="20"/>
  <c r="AS132" i="20"/>
  <c r="AE373" i="20"/>
  <c r="AK373" i="20"/>
  <c r="BJ373" i="20"/>
  <c r="U132" i="20"/>
  <c r="AV132" i="20"/>
  <c r="BB132" i="20"/>
  <c r="R132" i="20"/>
  <c r="BK132" i="20"/>
  <c r="AL89" i="20"/>
  <c r="L132" i="20"/>
  <c r="AT132" i="20"/>
  <c r="AC89" i="20"/>
  <c r="AC373" i="20"/>
  <c r="AU42" i="20"/>
  <c r="BF373" i="20"/>
  <c r="BF89" i="20"/>
  <c r="AA132" i="20"/>
  <c r="BN42" i="20"/>
  <c r="S89" i="20"/>
  <c r="S373" i="20"/>
  <c r="AZ42" i="20"/>
  <c r="AI373" i="20"/>
  <c r="BE132" i="20"/>
  <c r="BE42" i="20"/>
  <c r="AB132" i="20"/>
  <c r="Q42" i="20"/>
  <c r="J132" i="20"/>
  <c r="AP132" i="20"/>
  <c r="Z89" i="20"/>
  <c r="BH132" i="20"/>
  <c r="M373" i="20"/>
  <c r="M89" i="20"/>
  <c r="AV89" i="20"/>
  <c r="AV373" i="20"/>
  <c r="BO132" i="20"/>
  <c r="AQ89" i="20"/>
  <c r="AQ373" i="20"/>
  <c r="H89" i="20"/>
  <c r="AR42" i="20"/>
  <c r="AS373" i="20"/>
  <c r="AS89" i="20"/>
  <c r="BC132" i="20"/>
  <c r="BG373" i="20"/>
  <c r="BG89" i="20"/>
  <c r="O132" i="20"/>
  <c r="AH373" i="20"/>
  <c r="AH89" i="20"/>
  <c r="AK132" i="20"/>
  <c r="AC132" i="20"/>
  <c r="AH132" i="20"/>
  <c r="G179" i="20"/>
  <c r="G181" i="20" s="1"/>
  <c r="BD89" i="20"/>
  <c r="BD373" i="20"/>
  <c r="T89" i="20"/>
  <c r="T373" i="20"/>
  <c r="V132" i="20"/>
  <c r="BF132" i="20"/>
  <c r="AP373" i="20"/>
  <c r="AP89" i="20"/>
  <c r="AF42" i="20"/>
  <c r="AO42" i="20"/>
  <c r="BH373" i="20"/>
  <c r="BH89" i="20"/>
  <c r="X42" i="20"/>
  <c r="W132" i="20"/>
  <c r="BM132" i="20"/>
  <c r="BC89" i="20"/>
  <c r="BC373" i="20"/>
  <c r="AA89" i="20"/>
  <c r="AA373" i="20"/>
  <c r="AY373" i="20"/>
  <c r="Y382" i="20"/>
  <c r="Y179" i="20"/>
  <c r="BA382" i="20"/>
  <c r="BA179" i="20"/>
  <c r="K382" i="20"/>
  <c r="AZ179" i="20"/>
  <c r="AZ382" i="20"/>
  <c r="AX179" i="20"/>
  <c r="AX382" i="20"/>
  <c r="M382" i="20"/>
  <c r="P89" i="20"/>
  <c r="P373" i="20"/>
  <c r="BN179" i="20"/>
  <c r="BN382" i="20"/>
  <c r="Q382" i="20"/>
  <c r="Q179" i="20"/>
  <c r="T179" i="20"/>
  <c r="T382" i="20"/>
  <c r="AG382" i="20"/>
  <c r="AG179" i="20"/>
  <c r="AJ179" i="20"/>
  <c r="AJ382" i="20"/>
  <c r="BL179" i="20"/>
  <c r="BL382" i="20"/>
  <c r="AI382" i="20"/>
  <c r="AI179" i="20"/>
  <c r="V26" i="19"/>
  <c r="V28" i="19" s="1"/>
  <c r="O28" i="19"/>
  <c r="O31" i="19" s="1"/>
  <c r="BI179" i="20"/>
  <c r="BI382" i="20"/>
  <c r="AN382" i="20"/>
  <c r="AN179" i="20"/>
  <c r="Z179" i="20"/>
  <c r="Z382" i="20"/>
  <c r="AO382" i="20"/>
  <c r="AO179" i="20"/>
  <c r="BJ179" i="20"/>
  <c r="BJ382" i="20"/>
  <c r="P28" i="19"/>
  <c r="W26" i="19"/>
  <c r="W28" i="19" s="1"/>
  <c r="AD26" i="19"/>
  <c r="AD28" i="19" s="1"/>
  <c r="N28" i="19"/>
  <c r="AB26" i="19"/>
  <c r="AB28" i="19" s="1"/>
  <c r="BG382" i="20"/>
  <c r="BG179" i="20"/>
  <c r="BK373" i="20"/>
  <c r="BK89" i="20"/>
  <c r="AM382" i="20"/>
  <c r="AM179" i="20"/>
  <c r="K58" i="15" l="1"/>
  <c r="X179" i="20"/>
  <c r="G65" i="15"/>
  <c r="AX65" i="15"/>
  <c r="O65" i="15"/>
  <c r="I78" i="15"/>
  <c r="BO77" i="15"/>
  <c r="BE77" i="15"/>
  <c r="AT77" i="15"/>
  <c r="BD77" i="15"/>
  <c r="BI65" i="15"/>
  <c r="L382" i="20"/>
  <c r="L77" i="15"/>
  <c r="AD77" i="15"/>
  <c r="AY65" i="15"/>
  <c r="AC77" i="15"/>
  <c r="AM64" i="15"/>
  <c r="AB77" i="15"/>
  <c r="AF64" i="15"/>
  <c r="BK77" i="15"/>
  <c r="R65" i="15"/>
  <c r="AQ77" i="15"/>
  <c r="N65" i="15"/>
  <c r="BM77" i="15"/>
  <c r="BC77" i="15"/>
  <c r="BH77" i="15"/>
  <c r="BN64" i="15"/>
  <c r="BB77" i="15"/>
  <c r="AR77" i="15"/>
  <c r="K179" i="20"/>
  <c r="K77" i="15"/>
  <c r="AI65" i="15"/>
  <c r="AD65" i="15"/>
  <c r="M78" i="15"/>
  <c r="AO64" i="15"/>
  <c r="AK77" i="15"/>
  <c r="BE64" i="15"/>
  <c r="AS77" i="15"/>
  <c r="AE65" i="15"/>
  <c r="BF77" i="15"/>
  <c r="AZ64" i="15"/>
  <c r="AL77" i="15"/>
  <c r="I65" i="15"/>
  <c r="R179" i="20"/>
  <c r="R181" i="20" s="1"/>
  <c r="R77" i="15"/>
  <c r="W65" i="15"/>
  <c r="W77" i="15"/>
  <c r="AA77" i="15"/>
  <c r="AV77" i="15"/>
  <c r="P179" i="20"/>
  <c r="P181" i="20" s="1"/>
  <c r="P77" i="15"/>
  <c r="H179" i="20"/>
  <c r="H181" i="20" s="1"/>
  <c r="H77" i="15"/>
  <c r="K65" i="15"/>
  <c r="BA65" i="15"/>
  <c r="X64" i="15"/>
  <c r="AG65" i="15"/>
  <c r="AK65" i="15"/>
  <c r="AE77" i="15"/>
  <c r="O77" i="15"/>
  <c r="AP77" i="15"/>
  <c r="U382" i="20"/>
  <c r="U77" i="15"/>
  <c r="AF77" i="15"/>
  <c r="G78" i="15"/>
  <c r="AR64" i="15"/>
  <c r="J382" i="20"/>
  <c r="J77" i="15"/>
  <c r="AW77" i="15"/>
  <c r="AU77" i="15"/>
  <c r="AB65" i="15"/>
  <c r="BB65" i="15"/>
  <c r="V77" i="15"/>
  <c r="S382" i="20"/>
  <c r="S77" i="15"/>
  <c r="AY77" i="15"/>
  <c r="AH77" i="15"/>
  <c r="Q64" i="15"/>
  <c r="AU64" i="15"/>
  <c r="X77" i="15"/>
  <c r="AT65" i="15"/>
  <c r="BO65" i="15"/>
  <c r="BO179" i="20"/>
  <c r="M156" i="20"/>
  <c r="L71" i="15"/>
  <c r="L80" i="15"/>
  <c r="AA26" i="19"/>
  <c r="AA28" i="19" s="1"/>
  <c r="M28" i="19"/>
  <c r="M31" i="19" s="1"/>
  <c r="M32" i="19" s="1"/>
  <c r="K32" i="19"/>
  <c r="AK382" i="20"/>
  <c r="AF382" i="20"/>
  <c r="AT179" i="20"/>
  <c r="AT181" i="20" s="1"/>
  <c r="AQ382" i="20"/>
  <c r="AV382" i="20"/>
  <c r="AS382" i="20"/>
  <c r="AU382" i="20"/>
  <c r="AL382" i="20"/>
  <c r="AW179" i="20"/>
  <c r="AY382" i="20"/>
  <c r="BO382" i="20"/>
  <c r="W272" i="20"/>
  <c r="AC272" i="20"/>
  <c r="X272" i="20"/>
  <c r="Z91" i="20"/>
  <c r="BK91" i="20"/>
  <c r="AH91" i="20"/>
  <c r="AC91" i="20"/>
  <c r="AW91" i="20"/>
  <c r="BC91" i="20"/>
  <c r="M91" i="20"/>
  <c r="S91" i="20"/>
  <c r="BJ91" i="20"/>
  <c r="V91" i="20"/>
  <c r="BD91" i="20"/>
  <c r="H91" i="20"/>
  <c r="AJ91" i="20"/>
  <c r="Y91" i="20"/>
  <c r="BG91" i="20"/>
  <c r="BF91" i="20"/>
  <c r="K181" i="20"/>
  <c r="J91" i="20"/>
  <c r="BM91" i="20"/>
  <c r="AL91" i="20"/>
  <c r="BH91" i="20"/>
  <c r="N181" i="20"/>
  <c r="AP91" i="20"/>
  <c r="P91" i="20"/>
  <c r="AS91" i="20"/>
  <c r="U91" i="20"/>
  <c r="AQ91" i="20"/>
  <c r="AA91" i="20"/>
  <c r="T91" i="20"/>
  <c r="AV91" i="20"/>
  <c r="BL91" i="20"/>
  <c r="AN91" i="20"/>
  <c r="Y25" i="19"/>
  <c r="Y31" i="19" s="1"/>
  <c r="Y32" i="19" s="1"/>
  <c r="R25" i="19"/>
  <c r="R31" i="19" s="1"/>
  <c r="R32" i="19" s="1"/>
  <c r="N247" i="20"/>
  <c r="M264" i="20"/>
  <c r="M257" i="20"/>
  <c r="M243" i="20" s="1"/>
  <c r="M265" i="20"/>
  <c r="M263" i="20"/>
  <c r="H383" i="20"/>
  <c r="AU179" i="20"/>
  <c r="AF179" i="20"/>
  <c r="AW382" i="20"/>
  <c r="BE179" i="20"/>
  <c r="AL179" i="20"/>
  <c r="AD179" i="20"/>
  <c r="AD382" i="20"/>
  <c r="AR382" i="20"/>
  <c r="P382" i="20"/>
  <c r="K82" i="20"/>
  <c r="K83" i="20"/>
  <c r="L66" i="20"/>
  <c r="K84" i="20"/>
  <c r="K76" i="20"/>
  <c r="K62" i="20" s="1"/>
  <c r="L347" i="20"/>
  <c r="M337" i="20"/>
  <c r="L166" i="20"/>
  <c r="S25" i="19"/>
  <c r="K354" i="20"/>
  <c r="K353" i="20"/>
  <c r="K355" i="20"/>
  <c r="J333" i="20"/>
  <c r="V401" i="20"/>
  <c r="AN362" i="20"/>
  <c r="N272" i="20"/>
  <c r="AV272" i="20"/>
  <c r="AN391" i="20"/>
  <c r="AN270" i="20"/>
  <c r="BD400" i="20"/>
  <c r="BD360" i="20"/>
  <c r="AZ272" i="20"/>
  <c r="G272" i="20"/>
  <c r="AF391" i="20"/>
  <c r="AF270" i="20"/>
  <c r="AZ312" i="20"/>
  <c r="AR272" i="20"/>
  <c r="AR312" i="20"/>
  <c r="BB312" i="20"/>
  <c r="W391" i="20"/>
  <c r="BL270" i="20"/>
  <c r="BL391" i="20"/>
  <c r="AK272" i="20"/>
  <c r="AC312" i="20"/>
  <c r="AL391" i="20"/>
  <c r="AL270" i="20"/>
  <c r="T312" i="20"/>
  <c r="AU312" i="20"/>
  <c r="BK312" i="20"/>
  <c r="AF313" i="20"/>
  <c r="AU270" i="20"/>
  <c r="AU391" i="20"/>
  <c r="T272" i="20"/>
  <c r="AJ391" i="20"/>
  <c r="AJ270" i="20"/>
  <c r="AD312" i="20"/>
  <c r="AT391" i="20"/>
  <c r="AT270" i="20"/>
  <c r="AK312" i="20"/>
  <c r="BE272" i="20"/>
  <c r="BH313" i="20"/>
  <c r="Z272" i="20"/>
  <c r="P272" i="20"/>
  <c r="AO360" i="20"/>
  <c r="AO400" i="20"/>
  <c r="R312" i="20"/>
  <c r="AX362" i="20"/>
  <c r="U313" i="20"/>
  <c r="AV313" i="20"/>
  <c r="J312" i="20"/>
  <c r="N312" i="20"/>
  <c r="AG400" i="20"/>
  <c r="AG360" i="20"/>
  <c r="Q391" i="20"/>
  <c r="Q270" i="20"/>
  <c r="W312" i="20"/>
  <c r="X313" i="20"/>
  <c r="AL313" i="20"/>
  <c r="Y391" i="20"/>
  <c r="Y270" i="20"/>
  <c r="BJ312" i="20"/>
  <c r="L272" i="20"/>
  <c r="AB272" i="20"/>
  <c r="AI391" i="20"/>
  <c r="AI270" i="20"/>
  <c r="AS312" i="20"/>
  <c r="BC272" i="20"/>
  <c r="M362" i="20"/>
  <c r="BB272" i="20"/>
  <c r="V272" i="20"/>
  <c r="AI313" i="20"/>
  <c r="AW312" i="20"/>
  <c r="R272" i="20"/>
  <c r="BA312" i="20"/>
  <c r="AW272" i="20"/>
  <c r="AQ313" i="20"/>
  <c r="AA272" i="20"/>
  <c r="V312" i="20"/>
  <c r="J391" i="20"/>
  <c r="J270" i="20"/>
  <c r="BL313" i="20"/>
  <c r="K270" i="20"/>
  <c r="K391" i="20"/>
  <c r="AB312" i="20"/>
  <c r="BM312" i="20"/>
  <c r="AS391" i="20"/>
  <c r="AS270" i="20"/>
  <c r="O270" i="20"/>
  <c r="O391" i="20"/>
  <c r="BF312" i="20"/>
  <c r="S391" i="20"/>
  <c r="S270" i="20"/>
  <c r="AE270" i="20"/>
  <c r="AE391" i="20"/>
  <c r="S312" i="20"/>
  <c r="H313" i="20"/>
  <c r="P313" i="20"/>
  <c r="AY391" i="20"/>
  <c r="AY270" i="20"/>
  <c r="AD272" i="20"/>
  <c r="AM360" i="20"/>
  <c r="AM400" i="20"/>
  <c r="Y312" i="20"/>
  <c r="BK391" i="20"/>
  <c r="BK270" i="20"/>
  <c r="AA312" i="20"/>
  <c r="I313" i="20"/>
  <c r="Z312" i="20"/>
  <c r="BD272" i="20"/>
  <c r="K313" i="20"/>
  <c r="BC313" i="20"/>
  <c r="AJ313" i="20"/>
  <c r="AT312" i="20"/>
  <c r="BF272" i="20"/>
  <c r="AE312" i="20"/>
  <c r="AH272" i="20"/>
  <c r="AP312" i="20"/>
  <c r="AH312" i="20"/>
  <c r="BO272" i="20"/>
  <c r="BN272" i="20"/>
  <c r="I272" i="20"/>
  <c r="O312" i="20"/>
  <c r="BJ272" i="20"/>
  <c r="AY313" i="20"/>
  <c r="BI313" i="20"/>
  <c r="BG312" i="20"/>
  <c r="BI270" i="20"/>
  <c r="BI391" i="20"/>
  <c r="Q312" i="20"/>
  <c r="BA391" i="20"/>
  <c r="BA270" i="20"/>
  <c r="BE312" i="20"/>
  <c r="AQ272" i="20"/>
  <c r="BO312" i="20"/>
  <c r="BG272" i="20"/>
  <c r="BN312" i="20"/>
  <c r="BM391" i="20"/>
  <c r="BM270" i="20"/>
  <c r="L173" i="20"/>
  <c r="L172" i="20"/>
  <c r="L174" i="20"/>
  <c r="K152" i="20"/>
  <c r="Y181" i="20"/>
  <c r="AM181" i="20"/>
  <c r="BJ181" i="20"/>
  <c r="AZ181" i="20"/>
  <c r="BI181" i="20"/>
  <c r="AO181" i="20"/>
  <c r="BL181" i="20"/>
  <c r="T181" i="20"/>
  <c r="N31" i="19"/>
  <c r="N32" i="19" s="1"/>
  <c r="X181" i="20"/>
  <c r="BA181" i="20"/>
  <c r="Z181" i="20"/>
  <c r="Q181" i="20"/>
  <c r="BG181" i="20"/>
  <c r="AI181" i="20"/>
  <c r="AN181" i="20"/>
  <c r="AJ181" i="20"/>
  <c r="BN181" i="20"/>
  <c r="AX181" i="20"/>
  <c r="AG181" i="20"/>
  <c r="AC32" i="19"/>
  <c r="O32" i="19"/>
  <c r="U25" i="19"/>
  <c r="U31" i="19" s="1"/>
  <c r="U32" i="19" s="1"/>
  <c r="AB31" i="19"/>
  <c r="AB32" i="19" s="1"/>
  <c r="V31" i="19"/>
  <c r="V32" i="19" s="1"/>
  <c r="AD25" i="19"/>
  <c r="AD31" i="19" s="1"/>
  <c r="AD32" i="19" s="1"/>
  <c r="W25" i="19"/>
  <c r="W31" i="19" s="1"/>
  <c r="W32" i="19" s="1"/>
  <c r="AA25" i="19"/>
  <c r="T25" i="19"/>
  <c r="T31" i="19" s="1"/>
  <c r="T32" i="19" s="1"/>
  <c r="Z31" i="19"/>
  <c r="Z32" i="19" s="1"/>
  <c r="AR179" i="20"/>
  <c r="BD179" i="20"/>
  <c r="H382" i="20"/>
  <c r="AY179" i="20"/>
  <c r="BE382" i="20"/>
  <c r="S179" i="20"/>
  <c r="BD382" i="20"/>
  <c r="U179" i="20"/>
  <c r="AT382" i="20"/>
  <c r="AS179" i="20"/>
  <c r="L179" i="20"/>
  <c r="AE179" i="20"/>
  <c r="L28" i="19"/>
  <c r="L31" i="19" s="1"/>
  <c r="L32" i="19" s="1"/>
  <c r="AE382" i="20"/>
  <c r="S26" i="19"/>
  <c r="S28" i="19" s="1"/>
  <c r="BK179" i="20"/>
  <c r="BK382" i="20"/>
  <c r="J179" i="20"/>
  <c r="AM373" i="20"/>
  <c r="AM89" i="20"/>
  <c r="BB179" i="20"/>
  <c r="AQ179" i="20"/>
  <c r="AA179" i="20"/>
  <c r="BB382" i="20"/>
  <c r="AV179" i="20"/>
  <c r="R382" i="20"/>
  <c r="AK179" i="20"/>
  <c r="V382" i="20"/>
  <c r="Q89" i="20"/>
  <c r="Q373" i="20"/>
  <c r="V179" i="20"/>
  <c r="AB382" i="20"/>
  <c r="AB179" i="20"/>
  <c r="AP179" i="20"/>
  <c r="AP382" i="20"/>
  <c r="BE373" i="20"/>
  <c r="BE89" i="20"/>
  <c r="AA382" i="20"/>
  <c r="AZ373" i="20"/>
  <c r="AZ89" i="20"/>
  <c r="AU373" i="20"/>
  <c r="AU89" i="20"/>
  <c r="BN89" i="20"/>
  <c r="BN373" i="20"/>
  <c r="X373" i="20"/>
  <c r="X89" i="20"/>
  <c r="G382" i="20"/>
  <c r="AC382" i="20"/>
  <c r="AC179" i="20"/>
  <c r="BC382" i="20"/>
  <c r="BC179" i="20"/>
  <c r="AR373" i="20"/>
  <c r="AR89" i="20"/>
  <c r="BF179" i="20"/>
  <c r="BF382" i="20"/>
  <c r="AH382" i="20"/>
  <c r="AH179" i="20"/>
  <c r="AO89" i="20"/>
  <c r="AO373" i="20"/>
  <c r="BM179" i="20"/>
  <c r="BM382" i="20"/>
  <c r="O382" i="20"/>
  <c r="O179" i="20"/>
  <c r="AF89" i="20"/>
  <c r="AF373" i="20"/>
  <c r="W382" i="20"/>
  <c r="W179" i="20"/>
  <c r="BH179" i="20"/>
  <c r="BH382" i="20"/>
  <c r="P31" i="19"/>
  <c r="L58" i="15" l="1"/>
  <c r="R78" i="15"/>
  <c r="H78" i="15"/>
  <c r="P78" i="15"/>
  <c r="BL78" i="15"/>
  <c r="BC65" i="15"/>
  <c r="AJ78" i="15"/>
  <c r="AO78" i="15"/>
  <c r="T65" i="15"/>
  <c r="K78" i="15"/>
  <c r="AW65" i="15"/>
  <c r="AN78" i="15"/>
  <c r="BI78" i="15"/>
  <c r="AA65" i="15"/>
  <c r="BF65" i="15"/>
  <c r="AI78" i="15"/>
  <c r="AZ78" i="15"/>
  <c r="AQ65" i="15"/>
  <c r="BG65" i="15"/>
  <c r="AC65" i="15"/>
  <c r="AV65" i="15"/>
  <c r="H65" i="15"/>
  <c r="BA78" i="15"/>
  <c r="AP65" i="15"/>
  <c r="BD65" i="15"/>
  <c r="X78" i="15"/>
  <c r="N78" i="15"/>
  <c r="V65" i="15"/>
  <c r="J65" i="15"/>
  <c r="BJ78" i="15"/>
  <c r="AH65" i="15"/>
  <c r="Q78" i="15"/>
  <c r="AS65" i="15"/>
  <c r="AJ65" i="15"/>
  <c r="BK65" i="15"/>
  <c r="Z78" i="15"/>
  <c r="Y78" i="15"/>
  <c r="P65" i="15"/>
  <c r="Z65" i="15"/>
  <c r="AG78" i="15"/>
  <c r="BH65" i="15"/>
  <c r="BJ65" i="15"/>
  <c r="Y65" i="15"/>
  <c r="T78" i="15"/>
  <c r="AN65" i="15"/>
  <c r="AL65" i="15"/>
  <c r="S65" i="15"/>
  <c r="BN78" i="15"/>
  <c r="BG78" i="15"/>
  <c r="U65" i="15"/>
  <c r="AM78" i="15"/>
  <c r="AT78" i="15"/>
  <c r="AX78" i="15"/>
  <c r="BL65" i="15"/>
  <c r="BM65" i="15"/>
  <c r="M65" i="15"/>
  <c r="M80" i="15"/>
  <c r="M71" i="15"/>
  <c r="AA31" i="19"/>
  <c r="AA32" i="19" s="1"/>
  <c r="AW181" i="20"/>
  <c r="AL181" i="20"/>
  <c r="BE181" i="20"/>
  <c r="X91" i="20"/>
  <c r="Q91" i="20"/>
  <c r="AR91" i="20"/>
  <c r="BE91" i="20"/>
  <c r="L181" i="20"/>
  <c r="AO91" i="20"/>
  <c r="BN91" i="20"/>
  <c r="AM91" i="20"/>
  <c r="AF181" i="20"/>
  <c r="AD181" i="20"/>
  <c r="AU91" i="20"/>
  <c r="AF91" i="20"/>
  <c r="J181" i="20"/>
  <c r="AU181" i="20"/>
  <c r="AZ91" i="20"/>
  <c r="N257" i="20"/>
  <c r="N243" i="20" s="1"/>
  <c r="N265" i="20"/>
  <c r="N264" i="20"/>
  <c r="N263" i="20"/>
  <c r="O247" i="20"/>
  <c r="L82" i="20"/>
  <c r="L76" i="20"/>
  <c r="L62" i="20" s="1"/>
  <c r="L84" i="20"/>
  <c r="M66" i="20"/>
  <c r="L83" i="20"/>
  <c r="N337" i="20"/>
  <c r="M347" i="20"/>
  <c r="M166" i="20"/>
  <c r="N156" i="20"/>
  <c r="S31" i="19"/>
  <c r="S32" i="19" s="1"/>
  <c r="L353" i="20"/>
  <c r="L354" i="20"/>
  <c r="L355" i="20"/>
  <c r="K333" i="20"/>
  <c r="AF272" i="20"/>
  <c r="AT272" i="20"/>
  <c r="AC313" i="20"/>
  <c r="AD313" i="20"/>
  <c r="BK313" i="20"/>
  <c r="AK313" i="20"/>
  <c r="BD362" i="20"/>
  <c r="AN272" i="20"/>
  <c r="AU272" i="20"/>
  <c r="AF400" i="20"/>
  <c r="AF360" i="20"/>
  <c r="AU313" i="20"/>
  <c r="BL272" i="20"/>
  <c r="AZ313" i="20"/>
  <c r="T313" i="20"/>
  <c r="AL272" i="20"/>
  <c r="BB313" i="20"/>
  <c r="AR313" i="20"/>
  <c r="AJ272" i="20"/>
  <c r="BO313" i="20"/>
  <c r="O313" i="20"/>
  <c r="AP313" i="20"/>
  <c r="AJ360" i="20"/>
  <c r="AJ400" i="20"/>
  <c r="I400" i="20"/>
  <c r="I360" i="20"/>
  <c r="AE272" i="20"/>
  <c r="BM313" i="20"/>
  <c r="V313" i="20"/>
  <c r="AW313" i="20"/>
  <c r="AS313" i="20"/>
  <c r="L400" i="20"/>
  <c r="J313" i="20"/>
  <c r="BI272" i="20"/>
  <c r="AA313" i="20"/>
  <c r="AY272" i="20"/>
  <c r="S272" i="20"/>
  <c r="BJ313" i="20"/>
  <c r="AO362" i="20"/>
  <c r="AB313" i="20"/>
  <c r="AI360" i="20"/>
  <c r="AI400" i="20"/>
  <c r="AI272" i="20"/>
  <c r="Q272" i="20"/>
  <c r="BE313" i="20"/>
  <c r="BC400" i="20"/>
  <c r="BC360" i="20"/>
  <c r="BK272" i="20"/>
  <c r="Y272" i="20"/>
  <c r="BM272" i="20"/>
  <c r="P400" i="20"/>
  <c r="P360" i="20"/>
  <c r="BF313" i="20"/>
  <c r="AQ400" i="20"/>
  <c r="AQ360" i="20"/>
  <c r="AV400" i="20"/>
  <c r="AV360" i="20"/>
  <c r="BI400" i="20"/>
  <c r="BI360" i="20"/>
  <c r="AE313" i="20"/>
  <c r="K400" i="20"/>
  <c r="K360" i="20"/>
  <c r="K272" i="20"/>
  <c r="AG362" i="20"/>
  <c r="Y313" i="20"/>
  <c r="H400" i="20"/>
  <c r="H360" i="20"/>
  <c r="AL400" i="20"/>
  <c r="AL360" i="20"/>
  <c r="U360" i="20"/>
  <c r="U400" i="20"/>
  <c r="BN313" i="20"/>
  <c r="BA272" i="20"/>
  <c r="AY360" i="20"/>
  <c r="AY400" i="20"/>
  <c r="AH313" i="20"/>
  <c r="O272" i="20"/>
  <c r="BL400" i="20"/>
  <c r="BL360" i="20"/>
  <c r="BH400" i="20"/>
  <c r="BH360" i="20"/>
  <c r="S313" i="20"/>
  <c r="X360" i="20"/>
  <c r="X400" i="20"/>
  <c r="AT313" i="20"/>
  <c r="Z313" i="20"/>
  <c r="AM362" i="20"/>
  <c r="AS272" i="20"/>
  <c r="J272" i="20"/>
  <c r="BG313" i="20"/>
  <c r="BA313" i="20"/>
  <c r="Q313" i="20"/>
  <c r="N313" i="20"/>
  <c r="R313" i="20"/>
  <c r="M173" i="20"/>
  <c r="M172" i="20"/>
  <c r="M174" i="20"/>
  <c r="L152" i="20"/>
  <c r="AR181" i="20"/>
  <c r="AV181" i="20"/>
  <c r="BF181" i="20"/>
  <c r="AK181" i="20"/>
  <c r="AC181" i="20"/>
  <c r="O181" i="20"/>
  <c r="BK181" i="20"/>
  <c r="BH181" i="20"/>
  <c r="BM181" i="20"/>
  <c r="BO181" i="20"/>
  <c r="AA181" i="20"/>
  <c r="S181" i="20"/>
  <c r="AH181" i="20"/>
  <c r="BD181" i="20"/>
  <c r="AP181" i="20"/>
  <c r="AB181" i="20"/>
  <c r="V181" i="20"/>
  <c r="AQ181" i="20"/>
  <c r="AS181" i="20"/>
  <c r="U181" i="20"/>
  <c r="W181" i="20"/>
  <c r="BC181" i="20"/>
  <c r="AY181" i="20"/>
  <c r="BB181" i="20"/>
  <c r="AE181" i="20"/>
  <c r="P32" i="19"/>
  <c r="M58" i="15" l="1"/>
  <c r="AY78" i="15"/>
  <c r="AA78" i="15"/>
  <c r="J78" i="15"/>
  <c r="X65" i="15"/>
  <c r="BD78" i="15"/>
  <c r="AR65" i="15"/>
  <c r="AU78" i="15"/>
  <c r="W78" i="15"/>
  <c r="BM78" i="15"/>
  <c r="AU65" i="15"/>
  <c r="AL78" i="15"/>
  <c r="AW78" i="15"/>
  <c r="AV78" i="15"/>
  <c r="BE78" i="15"/>
  <c r="AQ78" i="15"/>
  <c r="O78" i="15"/>
  <c r="AM65" i="15"/>
  <c r="AE78" i="15"/>
  <c r="BC78" i="15"/>
  <c r="AF65" i="15"/>
  <c r="U78" i="15"/>
  <c r="BK78" i="15"/>
  <c r="BB78" i="15"/>
  <c r="AD78" i="15"/>
  <c r="AC78" i="15"/>
  <c r="AB78" i="15"/>
  <c r="AO65" i="15"/>
  <c r="BE65" i="15"/>
  <c r="AH78" i="15"/>
  <c r="AR78" i="15"/>
  <c r="AZ65" i="15"/>
  <c r="S78" i="15"/>
  <c r="Q65" i="15"/>
  <c r="BO78" i="15"/>
  <c r="BH78" i="15"/>
  <c r="AS78" i="15"/>
  <c r="AF78" i="15"/>
  <c r="V78" i="15"/>
  <c r="BN65" i="15"/>
  <c r="AK78" i="15"/>
  <c r="AP78" i="15"/>
  <c r="BF78" i="15"/>
  <c r="L78" i="15"/>
  <c r="N71" i="15"/>
  <c r="N80" i="15"/>
  <c r="O265" i="20"/>
  <c r="O257" i="20"/>
  <c r="O243" i="20" s="1"/>
  <c r="P247" i="20"/>
  <c r="O264" i="20"/>
  <c r="O263" i="20"/>
  <c r="N66" i="20"/>
  <c r="M83" i="20"/>
  <c r="M82" i="20"/>
  <c r="M76" i="20"/>
  <c r="M62" i="20" s="1"/>
  <c r="M84" i="20"/>
  <c r="N347" i="20"/>
  <c r="O337" i="20"/>
  <c r="N166" i="20"/>
  <c r="O156" i="20"/>
  <c r="L333" i="20"/>
  <c r="M355" i="20"/>
  <c r="M353" i="20"/>
  <c r="M354" i="20"/>
  <c r="BB360" i="20"/>
  <c r="BB400" i="20"/>
  <c r="AZ360" i="20"/>
  <c r="AZ400" i="20"/>
  <c r="AK360" i="20"/>
  <c r="AK400" i="20"/>
  <c r="T400" i="20"/>
  <c r="T360" i="20"/>
  <c r="AC400" i="20"/>
  <c r="AC360" i="20"/>
  <c r="AR360" i="20"/>
  <c r="AR400" i="20"/>
  <c r="AF362" i="20"/>
  <c r="BK400" i="20"/>
  <c r="BK360" i="20"/>
  <c r="AD360" i="20"/>
  <c r="AD400" i="20"/>
  <c r="AU400" i="20"/>
  <c r="AU360" i="20"/>
  <c r="Q360" i="20"/>
  <c r="Q400" i="20"/>
  <c r="Z400" i="20"/>
  <c r="Z360" i="20"/>
  <c r="BL362" i="20"/>
  <c r="BN360" i="20"/>
  <c r="BN400" i="20"/>
  <c r="AV362" i="20"/>
  <c r="AS400" i="20"/>
  <c r="AS360" i="20"/>
  <c r="BA400" i="20"/>
  <c r="BA360" i="20"/>
  <c r="AT400" i="20"/>
  <c r="AT360" i="20"/>
  <c r="BG360" i="20"/>
  <c r="BG400" i="20"/>
  <c r="AQ362" i="20"/>
  <c r="AI362" i="20"/>
  <c r="X362" i="20"/>
  <c r="AL362" i="20"/>
  <c r="AP400" i="20"/>
  <c r="AP360" i="20"/>
  <c r="R400" i="20"/>
  <c r="R360" i="20"/>
  <c r="BC362" i="20"/>
  <c r="AB400" i="20"/>
  <c r="AB360" i="20"/>
  <c r="S400" i="20"/>
  <c r="S360" i="20"/>
  <c r="BF360" i="20"/>
  <c r="BF400" i="20"/>
  <c r="BM400" i="20"/>
  <c r="BM360" i="20"/>
  <c r="O400" i="20"/>
  <c r="O360" i="20"/>
  <c r="Y400" i="20"/>
  <c r="Y360" i="20"/>
  <c r="I362" i="20"/>
  <c r="U362" i="20"/>
  <c r="AW400" i="20"/>
  <c r="AW360" i="20"/>
  <c r="AH400" i="20"/>
  <c r="AH360" i="20"/>
  <c r="N400" i="20"/>
  <c r="N360" i="20"/>
  <c r="AY362" i="20"/>
  <c r="H362" i="20"/>
  <c r="AE360" i="20"/>
  <c r="AE400" i="20"/>
  <c r="J400" i="20"/>
  <c r="J360" i="20"/>
  <c r="AJ362" i="20"/>
  <c r="AA400" i="20"/>
  <c r="AA360" i="20"/>
  <c r="K362" i="20"/>
  <c r="V400" i="20"/>
  <c r="V360" i="20"/>
  <c r="BH362" i="20"/>
  <c r="P362" i="20"/>
  <c r="BE400" i="20"/>
  <c r="BE360" i="20"/>
  <c r="BO400" i="20"/>
  <c r="BO360" i="20"/>
  <c r="W400" i="20"/>
  <c r="W360" i="20"/>
  <c r="BI362" i="20"/>
  <c r="BJ400" i="20"/>
  <c r="BJ360" i="20"/>
  <c r="M152" i="20"/>
  <c r="N174" i="20"/>
  <c r="N173" i="20"/>
  <c r="N172" i="20"/>
  <c r="N58" i="15" l="1"/>
  <c r="O71" i="15"/>
  <c r="O80" i="15"/>
  <c r="P265" i="20"/>
  <c r="P257" i="20"/>
  <c r="P243" i="20" s="1"/>
  <c r="Q247" i="20"/>
  <c r="P263" i="20"/>
  <c r="P264" i="20"/>
  <c r="O66" i="20"/>
  <c r="N83" i="20"/>
  <c r="N82" i="20"/>
  <c r="N76" i="20"/>
  <c r="N62" i="20" s="1"/>
  <c r="N84" i="20"/>
  <c r="O347" i="20"/>
  <c r="P337" i="20"/>
  <c r="O166" i="20"/>
  <c r="P156" i="20"/>
  <c r="M333" i="20"/>
  <c r="N354" i="20"/>
  <c r="N355" i="20"/>
  <c r="N353" i="20"/>
  <c r="AD362" i="20"/>
  <c r="T362" i="20"/>
  <c r="BK362" i="20"/>
  <c r="AZ362" i="20"/>
  <c r="AC362" i="20"/>
  <c r="AK362" i="20"/>
  <c r="AR362" i="20"/>
  <c r="BB362" i="20"/>
  <c r="AU362" i="20"/>
  <c r="AB362" i="20"/>
  <c r="N362" i="20"/>
  <c r="AP362" i="20"/>
  <c r="BG362" i="20"/>
  <c r="Y362" i="20"/>
  <c r="S362" i="20"/>
  <c r="J362" i="20"/>
  <c r="AT362" i="20"/>
  <c r="BN362" i="20"/>
  <c r="W362" i="20"/>
  <c r="AH362" i="20"/>
  <c r="BO362" i="20"/>
  <c r="Z362" i="20"/>
  <c r="BM362" i="20"/>
  <c r="AS362" i="20"/>
  <c r="O362" i="20"/>
  <c r="BA362" i="20"/>
  <c r="AE362" i="20"/>
  <c r="AW362" i="20"/>
  <c r="BE362" i="20"/>
  <c r="AA362" i="20"/>
  <c r="R362" i="20"/>
  <c r="V362" i="20"/>
  <c r="BJ362" i="20"/>
  <c r="Q362" i="20"/>
  <c r="BF362" i="20"/>
  <c r="O172" i="20"/>
  <c r="O174" i="20"/>
  <c r="O173" i="20"/>
  <c r="N152" i="20"/>
  <c r="O58" i="15" l="1"/>
  <c r="P80" i="15"/>
  <c r="P71" i="15"/>
  <c r="Q265" i="20"/>
  <c r="Q263" i="20"/>
  <c r="Q264" i="20"/>
  <c r="Q257" i="20"/>
  <c r="Q243" i="20" s="1"/>
  <c r="R247" i="20"/>
  <c r="O76" i="20"/>
  <c r="O62" i="20" s="1"/>
  <c r="O82" i="20"/>
  <c r="O83" i="20"/>
  <c r="O84" i="20"/>
  <c r="P66" i="20"/>
  <c r="P347" i="20"/>
  <c r="Q337" i="20"/>
  <c r="P166" i="20"/>
  <c r="Q156" i="20"/>
  <c r="N333" i="20"/>
  <c r="O354" i="20"/>
  <c r="O353" i="20"/>
  <c r="O355" i="20"/>
  <c r="O152" i="20"/>
  <c r="P172" i="20"/>
  <c r="P174" i="20"/>
  <c r="P173" i="20"/>
  <c r="P58" i="15" l="1"/>
  <c r="Q80" i="15"/>
  <c r="Q71" i="15"/>
  <c r="R263" i="20"/>
  <c r="R257" i="20"/>
  <c r="R243" i="20" s="1"/>
  <c r="S247" i="20"/>
  <c r="R265" i="20"/>
  <c r="R264" i="20"/>
  <c r="P84" i="20"/>
  <c r="P82" i="20"/>
  <c r="P76" i="20"/>
  <c r="P62" i="20" s="1"/>
  <c r="P83" i="20"/>
  <c r="Q66" i="20"/>
  <c r="Q347" i="20"/>
  <c r="R337" i="20"/>
  <c r="Q166" i="20"/>
  <c r="R156" i="20"/>
  <c r="P353" i="20"/>
  <c r="P355" i="20"/>
  <c r="P354" i="20"/>
  <c r="O333" i="20"/>
  <c r="P152" i="20"/>
  <c r="Q174" i="20"/>
  <c r="Q172" i="20"/>
  <c r="Q173" i="20"/>
  <c r="Q58" i="15" l="1"/>
  <c r="R80" i="15"/>
  <c r="R71" i="15"/>
  <c r="T247" i="20"/>
  <c r="S263" i="20"/>
  <c r="S264" i="20"/>
  <c r="S265" i="20"/>
  <c r="S257" i="20"/>
  <c r="S243" i="20" s="1"/>
  <c r="Q84" i="20"/>
  <c r="Q82" i="20"/>
  <c r="Q83" i="20"/>
  <c r="Q76" i="20"/>
  <c r="Q62" i="20" s="1"/>
  <c r="R66" i="20"/>
  <c r="R347" i="20"/>
  <c r="S337" i="20"/>
  <c r="R166" i="20"/>
  <c r="S156" i="20"/>
  <c r="Q355" i="20"/>
  <c r="Q354" i="20"/>
  <c r="Q353" i="20"/>
  <c r="P333" i="20"/>
  <c r="Q152" i="20"/>
  <c r="R173" i="20"/>
  <c r="R172" i="20"/>
  <c r="R174" i="20"/>
  <c r="R58" i="15" l="1"/>
  <c r="S80" i="15"/>
  <c r="S71" i="15"/>
  <c r="T265" i="20"/>
  <c r="T257" i="20"/>
  <c r="T243" i="20" s="1"/>
  <c r="T263" i="20"/>
  <c r="U247" i="20"/>
  <c r="T264" i="20"/>
  <c r="R84" i="20"/>
  <c r="R82" i="20"/>
  <c r="R83" i="20"/>
  <c r="S66" i="20"/>
  <c r="R76" i="20"/>
  <c r="R62" i="20" s="1"/>
  <c r="S347" i="20"/>
  <c r="T337" i="20"/>
  <c r="S166" i="20"/>
  <c r="T156" i="20"/>
  <c r="Q333" i="20"/>
  <c r="R355" i="20"/>
  <c r="R354" i="20"/>
  <c r="R353" i="20"/>
  <c r="R152" i="20"/>
  <c r="S173" i="20"/>
  <c r="S174" i="20"/>
  <c r="S172" i="20"/>
  <c r="S58" i="15" l="1"/>
  <c r="T80" i="15"/>
  <c r="T71" i="15"/>
  <c r="V247" i="20"/>
  <c r="U265" i="20"/>
  <c r="U264" i="20"/>
  <c r="U263" i="20"/>
  <c r="U257" i="20"/>
  <c r="U243" i="20" s="1"/>
  <c r="T66" i="20"/>
  <c r="S76" i="20"/>
  <c r="S62" i="20" s="1"/>
  <c r="S82" i="20"/>
  <c r="S84" i="20"/>
  <c r="S83" i="20"/>
  <c r="T347" i="20"/>
  <c r="U337" i="20"/>
  <c r="U156" i="20"/>
  <c r="T166" i="20"/>
  <c r="S355" i="20"/>
  <c r="S354" i="20"/>
  <c r="S353" i="20"/>
  <c r="R333" i="20"/>
  <c r="T173" i="20"/>
  <c r="T172" i="20"/>
  <c r="T174" i="20"/>
  <c r="S152" i="20"/>
  <c r="T58" i="15" l="1"/>
  <c r="U80" i="15"/>
  <c r="U71" i="15"/>
  <c r="W247" i="20"/>
  <c r="V263" i="20"/>
  <c r="V264" i="20"/>
  <c r="V265" i="20"/>
  <c r="V257" i="20"/>
  <c r="V243" i="20" s="1"/>
  <c r="T84" i="20"/>
  <c r="T83" i="20"/>
  <c r="T76" i="20"/>
  <c r="T62" i="20" s="1"/>
  <c r="T82" i="20"/>
  <c r="U66" i="20"/>
  <c r="U347" i="20"/>
  <c r="V337" i="20"/>
  <c r="V156" i="20"/>
  <c r="U166" i="20"/>
  <c r="T354" i="20"/>
  <c r="T353" i="20"/>
  <c r="T355" i="20"/>
  <c r="S333" i="20"/>
  <c r="T152" i="20"/>
  <c r="U172" i="20"/>
  <c r="U174" i="20"/>
  <c r="U173" i="20"/>
  <c r="U58" i="15" l="1"/>
  <c r="V80" i="15"/>
  <c r="V71" i="15"/>
  <c r="W257" i="20"/>
  <c r="W243" i="20" s="1"/>
  <c r="X247" i="20"/>
  <c r="W264" i="20"/>
  <c r="W265" i="20"/>
  <c r="W263" i="20"/>
  <c r="U76" i="20"/>
  <c r="U62" i="20" s="1"/>
  <c r="V66" i="20"/>
  <c r="U84" i="20"/>
  <c r="U83" i="20"/>
  <c r="U82" i="20"/>
  <c r="V347" i="20"/>
  <c r="W337" i="20"/>
  <c r="W156" i="20"/>
  <c r="V166" i="20"/>
  <c r="U353" i="20"/>
  <c r="U355" i="20"/>
  <c r="U354" i="20"/>
  <c r="T333" i="20"/>
  <c r="U152" i="20"/>
  <c r="V173" i="20"/>
  <c r="V172" i="20"/>
  <c r="V174" i="20"/>
  <c r="V58" i="15" l="1"/>
  <c r="W80" i="15"/>
  <c r="W71" i="15"/>
  <c r="X263" i="20"/>
  <c r="Y247" i="20"/>
  <c r="X264" i="20"/>
  <c r="X257" i="20"/>
  <c r="X243" i="20" s="1"/>
  <c r="X265" i="20"/>
  <c r="V84" i="20"/>
  <c r="V82" i="20"/>
  <c r="V76" i="20"/>
  <c r="V62" i="20" s="1"/>
  <c r="W66" i="20"/>
  <c r="V83" i="20"/>
  <c r="W347" i="20"/>
  <c r="X337" i="20"/>
  <c r="W166" i="20"/>
  <c r="X156" i="20"/>
  <c r="V355" i="20"/>
  <c r="V353" i="20"/>
  <c r="V354" i="20"/>
  <c r="U333" i="20"/>
  <c r="W173" i="20"/>
  <c r="W172" i="20"/>
  <c r="W174" i="20"/>
  <c r="V152" i="20"/>
  <c r="W58" i="15" l="1"/>
  <c r="X71" i="15"/>
  <c r="X80" i="15"/>
  <c r="Y264" i="20"/>
  <c r="Y257" i="20"/>
  <c r="Y243" i="20" s="1"/>
  <c r="Z247" i="20"/>
  <c r="Y265" i="20"/>
  <c r="Y263" i="20"/>
  <c r="W76" i="20"/>
  <c r="W62" i="20" s="1"/>
  <c r="X66" i="20"/>
  <c r="W82" i="20"/>
  <c r="W84" i="20"/>
  <c r="W83" i="20"/>
  <c r="X347" i="20"/>
  <c r="Y337" i="20"/>
  <c r="X166" i="20"/>
  <c r="Y156" i="20"/>
  <c r="W355" i="20"/>
  <c r="W353" i="20"/>
  <c r="W354" i="20"/>
  <c r="V333" i="20"/>
  <c r="W152" i="20"/>
  <c r="X174" i="20"/>
  <c r="X173" i="20"/>
  <c r="X172" i="20"/>
  <c r="X58" i="15" l="1"/>
  <c r="Y71" i="15"/>
  <c r="Y80" i="15"/>
  <c r="Z263" i="20"/>
  <c r="Z265" i="20"/>
  <c r="Z257" i="20"/>
  <c r="Z243" i="20" s="1"/>
  <c r="Z264" i="20"/>
  <c r="AA247" i="20"/>
  <c r="Y66" i="20"/>
  <c r="X84" i="20"/>
  <c r="X82" i="20"/>
  <c r="X83" i="20"/>
  <c r="X76" i="20"/>
  <c r="X62" i="20" s="1"/>
  <c r="Y347" i="20"/>
  <c r="Z337" i="20"/>
  <c r="Y166" i="20"/>
  <c r="Z156" i="20"/>
  <c r="W333" i="20"/>
  <c r="X353" i="20"/>
  <c r="X354" i="20"/>
  <c r="X355" i="20"/>
  <c r="X152" i="20"/>
  <c r="Y173" i="20"/>
  <c r="Y172" i="20"/>
  <c r="Y174" i="20"/>
  <c r="Y58" i="15" l="1"/>
  <c r="Z71" i="15"/>
  <c r="Z80" i="15"/>
  <c r="AA257" i="20"/>
  <c r="AA243" i="20" s="1"/>
  <c r="AA265" i="20"/>
  <c r="AB247" i="20"/>
  <c r="AA263" i="20"/>
  <c r="AA264" i="20"/>
  <c r="Y82" i="20"/>
  <c r="Y83" i="20"/>
  <c r="Y76" i="20"/>
  <c r="Y62" i="20" s="1"/>
  <c r="Z66" i="20"/>
  <c r="Y84" i="20"/>
  <c r="Z347" i="20"/>
  <c r="AA337" i="20"/>
  <c r="Z166" i="20"/>
  <c r="AA156" i="20"/>
  <c r="X333" i="20"/>
  <c r="Y353" i="20"/>
  <c r="Y355" i="20"/>
  <c r="Y354" i="20"/>
  <c r="Z174" i="20"/>
  <c r="Z173" i="20"/>
  <c r="Z172" i="20"/>
  <c r="Y152" i="20"/>
  <c r="Z58" i="15" l="1"/>
  <c r="AA71" i="15"/>
  <c r="AA80" i="15"/>
  <c r="AB263" i="20"/>
  <c r="AC247" i="20"/>
  <c r="AB265" i="20"/>
  <c r="AB257" i="20"/>
  <c r="AB243" i="20" s="1"/>
  <c r="AB264" i="20"/>
  <c r="Z76" i="20"/>
  <c r="Z62" i="20" s="1"/>
  <c r="Z83" i="20"/>
  <c r="Z84" i="20"/>
  <c r="AA66" i="20"/>
  <c r="Z82" i="20"/>
  <c r="AA347" i="20"/>
  <c r="AB337" i="20"/>
  <c r="AA166" i="20"/>
  <c r="AB156" i="20"/>
  <c r="Y333" i="20"/>
  <c r="Z353" i="20"/>
  <c r="Z355" i="20"/>
  <c r="Z354" i="20"/>
  <c r="Z152" i="20"/>
  <c r="AA173" i="20"/>
  <c r="AA172" i="20"/>
  <c r="AA174" i="20"/>
  <c r="AA58" i="15" l="1"/>
  <c r="AB80" i="15"/>
  <c r="AB71" i="15"/>
  <c r="AC263" i="20"/>
  <c r="AC257" i="20"/>
  <c r="AC243" i="20" s="1"/>
  <c r="AD247" i="20"/>
  <c r="AC265" i="20"/>
  <c r="AC264" i="20"/>
  <c r="AB66" i="20"/>
  <c r="AA76" i="20"/>
  <c r="AA62" i="20" s="1"/>
  <c r="AA82" i="20"/>
  <c r="AA83" i="20"/>
  <c r="AA84" i="20"/>
  <c r="AB347" i="20"/>
  <c r="AC337" i="20"/>
  <c r="AB166" i="20"/>
  <c r="AC156" i="20"/>
  <c r="AA355" i="20"/>
  <c r="AA354" i="20"/>
  <c r="AA353" i="20"/>
  <c r="Z333" i="20"/>
  <c r="AB172" i="20"/>
  <c r="AB174" i="20"/>
  <c r="AB173" i="20"/>
  <c r="AA152" i="20"/>
  <c r="AB58" i="15" l="1"/>
  <c r="AC80" i="15"/>
  <c r="AC71" i="15"/>
  <c r="AD265" i="20"/>
  <c r="AE247" i="20"/>
  <c r="AD263" i="20"/>
  <c r="AD257" i="20"/>
  <c r="AD243" i="20" s="1"/>
  <c r="AD264" i="20"/>
  <c r="AB76" i="20"/>
  <c r="AB62" i="20" s="1"/>
  <c r="AB83" i="20"/>
  <c r="AB84" i="20"/>
  <c r="AB82" i="20"/>
  <c r="AC66" i="20"/>
  <c r="AD337" i="20"/>
  <c r="AC347" i="20"/>
  <c r="AC166" i="20"/>
  <c r="AD156" i="20"/>
  <c r="AB355" i="20"/>
  <c r="AB353" i="20"/>
  <c r="AB354" i="20"/>
  <c r="AA333" i="20"/>
  <c r="AC173" i="20"/>
  <c r="AC172" i="20"/>
  <c r="AC174" i="20"/>
  <c r="AB152" i="20"/>
  <c r="AC58" i="15" l="1"/>
  <c r="AD80" i="15"/>
  <c r="AD71" i="15"/>
  <c r="AE257" i="20"/>
  <c r="AE243" i="20" s="1"/>
  <c r="AF247" i="20"/>
  <c r="AE264" i="20"/>
  <c r="AE265" i="20"/>
  <c r="AE263" i="20"/>
  <c r="AC84" i="20"/>
  <c r="AC83" i="20"/>
  <c r="AC76" i="20"/>
  <c r="AC62" i="20" s="1"/>
  <c r="AC82" i="20"/>
  <c r="AD66" i="20"/>
  <c r="AD347" i="20"/>
  <c r="AE337" i="20"/>
  <c r="AD166" i="20"/>
  <c r="AE156" i="20"/>
  <c r="AC353" i="20"/>
  <c r="AC355" i="20"/>
  <c r="AC354" i="20"/>
  <c r="AB333" i="20"/>
  <c r="AD172" i="20"/>
  <c r="AD174" i="20"/>
  <c r="AD173" i="20"/>
  <c r="AC152" i="20"/>
  <c r="AD58" i="15" l="1"/>
  <c r="AE80" i="15"/>
  <c r="AE71" i="15"/>
  <c r="AF257" i="20"/>
  <c r="AF243" i="20" s="1"/>
  <c r="AG247" i="20"/>
  <c r="AF265" i="20"/>
  <c r="AF263" i="20"/>
  <c r="AF264" i="20"/>
  <c r="AD76" i="20"/>
  <c r="AD62" i="20" s="1"/>
  <c r="AD82" i="20"/>
  <c r="AD83" i="20"/>
  <c r="AD84" i="20"/>
  <c r="AE66" i="20"/>
  <c r="AE347" i="20"/>
  <c r="AF337" i="20"/>
  <c r="AE166" i="20"/>
  <c r="AF156" i="20"/>
  <c r="AC333" i="20"/>
  <c r="AD353" i="20"/>
  <c r="AD355" i="20"/>
  <c r="AD354" i="20"/>
  <c r="AD152" i="20"/>
  <c r="AE174" i="20"/>
  <c r="AE173" i="20"/>
  <c r="AE172" i="20"/>
  <c r="AE58" i="15" l="1"/>
  <c r="AF80" i="15"/>
  <c r="AF71" i="15"/>
  <c r="AG264" i="20"/>
  <c r="AG257" i="20"/>
  <c r="AG243" i="20" s="1"/>
  <c r="AH247" i="20"/>
  <c r="AG265" i="20"/>
  <c r="AG263" i="20"/>
  <c r="AF66" i="20"/>
  <c r="AE76" i="20"/>
  <c r="AE62" i="20" s="1"/>
  <c r="AE84" i="20"/>
  <c r="AE83" i="20"/>
  <c r="AE82" i="20"/>
  <c r="AF347" i="20"/>
  <c r="AG337" i="20"/>
  <c r="AG156" i="20"/>
  <c r="AF166" i="20"/>
  <c r="AE354" i="20"/>
  <c r="AE355" i="20"/>
  <c r="AE353" i="20"/>
  <c r="AD333" i="20"/>
  <c r="AE152" i="20"/>
  <c r="AF173" i="20"/>
  <c r="AF174" i="20"/>
  <c r="AF172" i="20"/>
  <c r="AF58" i="15" l="1"/>
  <c r="AG80" i="15"/>
  <c r="AG71" i="15"/>
  <c r="AH263" i="20"/>
  <c r="AH265" i="20"/>
  <c r="AH257" i="20"/>
  <c r="AH243" i="20" s="1"/>
  <c r="AI247" i="20"/>
  <c r="AH264" i="20"/>
  <c r="AG66" i="20"/>
  <c r="AF83" i="20"/>
  <c r="AF76" i="20"/>
  <c r="AF62" i="20" s="1"/>
  <c r="AF82" i="20"/>
  <c r="AF84" i="20"/>
  <c r="AG347" i="20"/>
  <c r="AH337" i="20"/>
  <c r="AG166" i="20"/>
  <c r="AH156" i="20"/>
  <c r="AF353" i="20"/>
  <c r="AF355" i="20"/>
  <c r="AF354" i="20"/>
  <c r="AE333" i="20"/>
  <c r="AG174" i="20"/>
  <c r="AG173" i="20"/>
  <c r="AG172" i="20"/>
  <c r="AF152" i="20"/>
  <c r="AG58" i="15" l="1"/>
  <c r="AH80" i="15"/>
  <c r="AH71" i="15"/>
  <c r="AJ247" i="20"/>
  <c r="AI264" i="20"/>
  <c r="AI263" i="20"/>
  <c r="AI257" i="20"/>
  <c r="AI243" i="20" s="1"/>
  <c r="AI265" i="20"/>
  <c r="AG82" i="20"/>
  <c r="AG83" i="20"/>
  <c r="AG76" i="20"/>
  <c r="AG62" i="20" s="1"/>
  <c r="AH66" i="20"/>
  <c r="AG84" i="20"/>
  <c r="AH347" i="20"/>
  <c r="AI337" i="20"/>
  <c r="AI156" i="20"/>
  <c r="AH166" i="20"/>
  <c r="AF333" i="20"/>
  <c r="AG355" i="20"/>
  <c r="AG354" i="20"/>
  <c r="AG353" i="20"/>
  <c r="AG152" i="20"/>
  <c r="AH173" i="20"/>
  <c r="AH172" i="20"/>
  <c r="AH174" i="20"/>
  <c r="AH58" i="15" l="1"/>
  <c r="AI71" i="15"/>
  <c r="AI80" i="15"/>
  <c r="AK247" i="20"/>
  <c r="AJ264" i="20"/>
  <c r="AJ257" i="20"/>
  <c r="AJ243" i="20" s="1"/>
  <c r="AJ265" i="20"/>
  <c r="AJ263" i="20"/>
  <c r="AH83" i="20"/>
  <c r="AH82" i="20"/>
  <c r="AH76" i="20"/>
  <c r="AH62" i="20" s="1"/>
  <c r="AI66" i="20"/>
  <c r="AH84" i="20"/>
  <c r="AI347" i="20"/>
  <c r="AJ337" i="20"/>
  <c r="AI166" i="20"/>
  <c r="AJ156" i="20"/>
  <c r="AH354" i="20"/>
  <c r="AH355" i="20"/>
  <c r="AH353" i="20"/>
  <c r="AG333" i="20"/>
  <c r="AI172" i="20"/>
  <c r="AI174" i="20"/>
  <c r="AI173" i="20"/>
  <c r="AH152" i="20"/>
  <c r="AI58" i="15" l="1"/>
  <c r="AJ71" i="15"/>
  <c r="AJ80" i="15"/>
  <c r="AK264" i="20"/>
  <c r="AL247" i="20"/>
  <c r="AK257" i="20"/>
  <c r="AK243" i="20" s="1"/>
  <c r="AK265" i="20"/>
  <c r="AK263" i="20"/>
  <c r="AI76" i="20"/>
  <c r="AI62" i="20" s="1"/>
  <c r="AJ66" i="20"/>
  <c r="AI82" i="20"/>
  <c r="AI84" i="20"/>
  <c r="AI83" i="20"/>
  <c r="AJ347" i="20"/>
  <c r="AK337" i="20"/>
  <c r="AJ166" i="20"/>
  <c r="AK156" i="20"/>
  <c r="AH333" i="20"/>
  <c r="AI353" i="20"/>
  <c r="AI355" i="20"/>
  <c r="AI354" i="20"/>
  <c r="AI152" i="20"/>
  <c r="AJ173" i="20"/>
  <c r="AJ172" i="20"/>
  <c r="AJ174" i="20"/>
  <c r="AJ58" i="15" l="1"/>
  <c r="AK71" i="15"/>
  <c r="AK80" i="15"/>
  <c r="AM247" i="20"/>
  <c r="AL257" i="20"/>
  <c r="AL243" i="20" s="1"/>
  <c r="AL263" i="20"/>
  <c r="AL264" i="20"/>
  <c r="AL265" i="20"/>
  <c r="AJ82" i="20"/>
  <c r="AJ76" i="20"/>
  <c r="AJ62" i="20" s="1"/>
  <c r="AJ84" i="20"/>
  <c r="AJ83" i="20"/>
  <c r="AK66" i="20"/>
  <c r="AK347" i="20"/>
  <c r="AL337" i="20"/>
  <c r="AK166" i="20"/>
  <c r="AL156" i="20"/>
  <c r="AJ354" i="20"/>
  <c r="AJ353" i="20"/>
  <c r="AJ355" i="20"/>
  <c r="AI333" i="20"/>
  <c r="AK172" i="20"/>
  <c r="AK174" i="20"/>
  <c r="AK173" i="20"/>
  <c r="AJ152" i="20"/>
  <c r="AK58" i="15" l="1"/>
  <c r="AL71" i="15"/>
  <c r="AL80" i="15"/>
  <c r="AM257" i="20"/>
  <c r="AM243" i="20" s="1"/>
  <c r="AN247" i="20"/>
  <c r="AM265" i="20"/>
  <c r="AM264" i="20"/>
  <c r="AM263" i="20"/>
  <c r="AK84" i="20"/>
  <c r="AK83" i="20"/>
  <c r="AK76" i="20"/>
  <c r="AK62" i="20" s="1"/>
  <c r="AK82" i="20"/>
  <c r="AL66" i="20"/>
  <c r="AL347" i="20"/>
  <c r="AM337" i="20"/>
  <c r="AL166" i="20"/>
  <c r="AM156" i="20"/>
  <c r="AK353" i="20"/>
  <c r="AK355" i="20"/>
  <c r="AK354" i="20"/>
  <c r="AJ333" i="20"/>
  <c r="AL173" i="20"/>
  <c r="AL172" i="20"/>
  <c r="AL174" i="20"/>
  <c r="AK152" i="20"/>
  <c r="AL58" i="15" l="1"/>
  <c r="AM71" i="15"/>
  <c r="AM80" i="15"/>
  <c r="AO247" i="20"/>
  <c r="AN257" i="20"/>
  <c r="AN243" i="20" s="1"/>
  <c r="AN263" i="20"/>
  <c r="AN265" i="20"/>
  <c r="AN264" i="20"/>
  <c r="AL82" i="20"/>
  <c r="AL84" i="20"/>
  <c r="AL76" i="20"/>
  <c r="AL62" i="20" s="1"/>
  <c r="AM66" i="20"/>
  <c r="AM347" i="20"/>
  <c r="AN337" i="20"/>
  <c r="AM166" i="20"/>
  <c r="AN156" i="20"/>
  <c r="AL354" i="20"/>
  <c r="AL353" i="20"/>
  <c r="AL355" i="20"/>
  <c r="AK333" i="20"/>
  <c r="AL152" i="20"/>
  <c r="AM174" i="20"/>
  <c r="AM172" i="20"/>
  <c r="AM173" i="20"/>
  <c r="AM58" i="15" l="1"/>
  <c r="AN80" i="15"/>
  <c r="AN71" i="15"/>
  <c r="AO265" i="20"/>
  <c r="AO264" i="20"/>
  <c r="AO257" i="20"/>
  <c r="AO243" i="20" s="1"/>
  <c r="AP247" i="20"/>
  <c r="AO263" i="20"/>
  <c r="AM84" i="20"/>
  <c r="AM76" i="20"/>
  <c r="AM62" i="20" s="1"/>
  <c r="AM83" i="20"/>
  <c r="AN66" i="20"/>
  <c r="AM82" i="20"/>
  <c r="AN347" i="20"/>
  <c r="AO337" i="20"/>
  <c r="AN166" i="20"/>
  <c r="AO156" i="20"/>
  <c r="AM355" i="20"/>
  <c r="AM354" i="20"/>
  <c r="AM353" i="20"/>
  <c r="AL333" i="20"/>
  <c r="AN172" i="20"/>
  <c r="AN174" i="20"/>
  <c r="AN173" i="20"/>
  <c r="AM152" i="20"/>
  <c r="AN58" i="15" l="1"/>
  <c r="AO80" i="15"/>
  <c r="AO71" i="15"/>
  <c r="AP263" i="20"/>
  <c r="AP264" i="20"/>
  <c r="AP257" i="20"/>
  <c r="AP243" i="20" s="1"/>
  <c r="AQ247" i="20"/>
  <c r="AP265" i="20"/>
  <c r="AN76" i="20"/>
  <c r="AN62" i="20" s="1"/>
  <c r="AN82" i="20"/>
  <c r="AN83" i="20"/>
  <c r="AO66" i="20"/>
  <c r="AN84" i="20"/>
  <c r="AO347" i="20"/>
  <c r="AP337" i="20"/>
  <c r="AO166" i="20"/>
  <c r="AP156" i="20"/>
  <c r="AM333" i="20"/>
  <c r="AN354" i="20"/>
  <c r="AN353" i="20"/>
  <c r="AN355" i="20"/>
  <c r="AN152" i="20"/>
  <c r="AO173" i="20"/>
  <c r="AO174" i="20"/>
  <c r="AO172" i="20"/>
  <c r="AO58" i="15" l="1"/>
  <c r="AP80" i="15"/>
  <c r="AP71" i="15"/>
  <c r="AQ257" i="20"/>
  <c r="AQ243" i="20" s="1"/>
  <c r="AR247" i="20"/>
  <c r="AQ263" i="20"/>
  <c r="AQ264" i="20"/>
  <c r="AQ265" i="20"/>
  <c r="AO83" i="20"/>
  <c r="AO84" i="20"/>
  <c r="AO82" i="20"/>
  <c r="AP66" i="20"/>
  <c r="AO76" i="20"/>
  <c r="AO62" i="20" s="1"/>
  <c r="AP347" i="20"/>
  <c r="AQ337" i="20"/>
  <c r="AP166" i="20"/>
  <c r="AQ156" i="20"/>
  <c r="AO353" i="20"/>
  <c r="AO355" i="20"/>
  <c r="AO354" i="20"/>
  <c r="AN333" i="20"/>
  <c r="AP172" i="20"/>
  <c r="AP174" i="20"/>
  <c r="AP173" i="20"/>
  <c r="AO152" i="20"/>
  <c r="AP58" i="15" l="1"/>
  <c r="AQ80" i="15"/>
  <c r="AQ71" i="15"/>
  <c r="AR263" i="20"/>
  <c r="AS247" i="20"/>
  <c r="AR265" i="20"/>
  <c r="AR257" i="20"/>
  <c r="AR243" i="20" s="1"/>
  <c r="AR264" i="20"/>
  <c r="AP82" i="20"/>
  <c r="AQ66" i="20"/>
  <c r="AP83" i="20"/>
  <c r="AP76" i="20"/>
  <c r="AP62" i="20" s="1"/>
  <c r="AP84" i="20"/>
  <c r="AQ347" i="20"/>
  <c r="AR337" i="20"/>
  <c r="AQ166" i="20"/>
  <c r="AR156" i="20"/>
  <c r="AO333" i="20"/>
  <c r="AP355" i="20"/>
  <c r="AP354" i="20"/>
  <c r="AP353" i="20"/>
  <c r="AQ172" i="20"/>
  <c r="AQ174" i="20"/>
  <c r="AQ173" i="20"/>
  <c r="AP152" i="20"/>
  <c r="AQ58" i="15" l="1"/>
  <c r="AR80" i="15"/>
  <c r="AR71" i="15"/>
  <c r="AS257" i="20"/>
  <c r="AS243" i="20" s="1"/>
  <c r="AS265" i="20"/>
  <c r="AT247" i="20"/>
  <c r="AS264" i="20"/>
  <c r="AS263" i="20"/>
  <c r="AQ84" i="20"/>
  <c r="AQ83" i="20"/>
  <c r="AQ76" i="20"/>
  <c r="AQ62" i="20" s="1"/>
  <c r="AR66" i="20"/>
  <c r="AQ82" i="20"/>
  <c r="AR347" i="20"/>
  <c r="AS337" i="20"/>
  <c r="AS156" i="20"/>
  <c r="AR166" i="20"/>
  <c r="AQ353" i="20"/>
  <c r="AQ355" i="20"/>
  <c r="AQ354" i="20"/>
  <c r="AP333" i="20"/>
  <c r="AQ152" i="20"/>
  <c r="AR173" i="20"/>
  <c r="AR172" i="20"/>
  <c r="AR174" i="20"/>
  <c r="AR58" i="15" l="1"/>
  <c r="AS80" i="15"/>
  <c r="AS71" i="15"/>
  <c r="AU247" i="20"/>
  <c r="AT265" i="20"/>
  <c r="AT257" i="20"/>
  <c r="AT243" i="20" s="1"/>
  <c r="AT264" i="20"/>
  <c r="AT263" i="20"/>
  <c r="AR83" i="20"/>
  <c r="AS66" i="20"/>
  <c r="AR76" i="20"/>
  <c r="AR62" i="20" s="1"/>
  <c r="AR84" i="20"/>
  <c r="AR82" i="20"/>
  <c r="AS347" i="20"/>
  <c r="AT337" i="20"/>
  <c r="AS166" i="20"/>
  <c r="AT156" i="20"/>
  <c r="AQ333" i="20"/>
  <c r="AR353" i="20"/>
  <c r="AR355" i="20"/>
  <c r="AR354" i="20"/>
  <c r="AR152" i="20"/>
  <c r="AS172" i="20"/>
  <c r="AS174" i="20"/>
  <c r="AS173" i="20"/>
  <c r="AS58" i="15" l="1"/>
  <c r="AT80" i="15"/>
  <c r="AT71" i="15"/>
  <c r="AV247" i="20"/>
  <c r="AU257" i="20"/>
  <c r="AU243" i="20" s="1"/>
  <c r="AU263" i="20"/>
  <c r="AU264" i="20"/>
  <c r="AU265" i="20"/>
  <c r="AS76" i="20"/>
  <c r="AS62" i="20" s="1"/>
  <c r="AS84" i="20"/>
  <c r="AS83" i="20"/>
  <c r="AT66" i="20"/>
  <c r="AS82" i="20"/>
  <c r="AT347" i="20"/>
  <c r="AU337" i="20"/>
  <c r="AT166" i="20"/>
  <c r="AU156" i="20"/>
  <c r="AR333" i="20"/>
  <c r="AS353" i="20"/>
  <c r="AS355" i="20"/>
  <c r="AS354" i="20"/>
  <c r="AT173" i="20"/>
  <c r="AT172" i="20"/>
  <c r="AT174" i="20"/>
  <c r="AS152" i="20"/>
  <c r="AT58" i="15" l="1"/>
  <c r="AU71" i="15"/>
  <c r="AU80" i="15"/>
  <c r="AV265" i="20"/>
  <c r="AV263" i="20"/>
  <c r="AV257" i="20"/>
  <c r="AV243" i="20" s="1"/>
  <c r="AW247" i="20"/>
  <c r="AV264" i="20"/>
  <c r="AT83" i="20"/>
  <c r="AT76" i="20"/>
  <c r="AT62" i="20" s="1"/>
  <c r="AT82" i="20"/>
  <c r="AU66" i="20"/>
  <c r="AT84" i="20"/>
  <c r="AU347" i="20"/>
  <c r="AV337" i="20"/>
  <c r="AU166" i="20"/>
  <c r="AV156" i="20"/>
  <c r="AT353" i="20"/>
  <c r="AT355" i="20"/>
  <c r="AT354" i="20"/>
  <c r="AS333" i="20"/>
  <c r="AU173" i="20"/>
  <c r="AU174" i="20"/>
  <c r="AU172" i="20"/>
  <c r="AT152" i="20"/>
  <c r="AU58" i="15" l="1"/>
  <c r="AV71" i="15"/>
  <c r="AV80" i="15"/>
  <c r="AW264" i="20"/>
  <c r="AW257" i="20"/>
  <c r="AW243" i="20" s="1"/>
  <c r="AX247" i="20"/>
  <c r="AW263" i="20"/>
  <c r="AW265" i="20"/>
  <c r="AU82" i="20"/>
  <c r="AU76" i="20"/>
  <c r="AU62" i="20" s="1"/>
  <c r="AU84" i="20"/>
  <c r="AU83" i="20"/>
  <c r="AV66" i="20"/>
  <c r="AV347" i="20"/>
  <c r="AW337" i="20"/>
  <c r="AV166" i="20"/>
  <c r="AW156" i="20"/>
  <c r="AU353" i="20"/>
  <c r="AU355" i="20"/>
  <c r="AU354" i="20"/>
  <c r="AT333" i="20"/>
  <c r="AV173" i="20"/>
  <c r="AV172" i="20"/>
  <c r="AV174" i="20"/>
  <c r="AU152" i="20"/>
  <c r="AV58" i="15" l="1"/>
  <c r="AW71" i="15"/>
  <c r="AW80" i="15"/>
  <c r="AX257" i="20"/>
  <c r="AX243" i="20" s="1"/>
  <c r="AX265" i="20"/>
  <c r="AY247" i="20"/>
  <c r="AX264" i="20"/>
  <c r="AX263" i="20"/>
  <c r="AV83" i="20"/>
  <c r="AW66" i="20"/>
  <c r="AV84" i="20"/>
  <c r="AV76" i="20"/>
  <c r="AV62" i="20" s="1"/>
  <c r="AV82" i="20"/>
  <c r="AW347" i="20"/>
  <c r="AX337" i="20"/>
  <c r="AW166" i="20"/>
  <c r="AX156" i="20"/>
  <c r="AU333" i="20"/>
  <c r="AV355" i="20"/>
  <c r="AV354" i="20"/>
  <c r="AV353" i="20"/>
  <c r="AW174" i="20"/>
  <c r="AW173" i="20"/>
  <c r="AW172" i="20"/>
  <c r="AV152" i="20"/>
  <c r="AW58" i="15" l="1"/>
  <c r="AX71" i="15"/>
  <c r="AX80" i="15"/>
  <c r="AY264" i="20"/>
  <c r="AY257" i="20"/>
  <c r="AY243" i="20" s="1"/>
  <c r="AY263" i="20"/>
  <c r="AY265" i="20"/>
  <c r="AZ247" i="20"/>
  <c r="AW83" i="20"/>
  <c r="AW76" i="20"/>
  <c r="AW62" i="20" s="1"/>
  <c r="AX66" i="20"/>
  <c r="AW82" i="20"/>
  <c r="AW84" i="20"/>
  <c r="AX347" i="20"/>
  <c r="AY337" i="20"/>
  <c r="AX166" i="20"/>
  <c r="AY156" i="20"/>
  <c r="AW355" i="20"/>
  <c r="AW354" i="20"/>
  <c r="AW353" i="20"/>
  <c r="AV333" i="20"/>
  <c r="AX173" i="20"/>
  <c r="AX172" i="20"/>
  <c r="AX174" i="20"/>
  <c r="AW152" i="20"/>
  <c r="AX58" i="15" l="1"/>
  <c r="AY71" i="15"/>
  <c r="AY80" i="15"/>
  <c r="AZ265" i="20"/>
  <c r="AZ257" i="20"/>
  <c r="AZ243" i="20" s="1"/>
  <c r="AZ263" i="20"/>
  <c r="AZ264" i="20"/>
  <c r="BA247" i="20"/>
  <c r="AX76" i="20"/>
  <c r="AX62" i="20" s="1"/>
  <c r="AX84" i="20"/>
  <c r="AX82" i="20"/>
  <c r="AX83" i="20"/>
  <c r="AY66" i="20"/>
  <c r="AY347" i="20"/>
  <c r="AZ337" i="20"/>
  <c r="AY166" i="20"/>
  <c r="AZ156" i="20"/>
  <c r="AW333" i="20"/>
  <c r="AX353" i="20"/>
  <c r="AX355" i="20"/>
  <c r="AX354" i="20"/>
  <c r="AX152" i="20"/>
  <c r="AY172" i="20"/>
  <c r="AY174" i="20"/>
  <c r="AY173" i="20"/>
  <c r="AY58" i="15" l="1"/>
  <c r="AZ80" i="15"/>
  <c r="AZ71" i="15"/>
  <c r="BA257" i="20"/>
  <c r="BA243" i="20" s="1"/>
  <c r="BB247" i="20"/>
  <c r="BA265" i="20"/>
  <c r="BA263" i="20"/>
  <c r="BA264" i="20"/>
  <c r="AY82" i="20"/>
  <c r="AY83" i="20"/>
  <c r="AZ66" i="20"/>
  <c r="AY84" i="20"/>
  <c r="AY76" i="20"/>
  <c r="AY62" i="20" s="1"/>
  <c r="AZ347" i="20"/>
  <c r="BA337" i="20"/>
  <c r="AZ166" i="20"/>
  <c r="BA156" i="20"/>
  <c r="AY355" i="20"/>
  <c r="AY353" i="20"/>
  <c r="AY354" i="20"/>
  <c r="AX333" i="20"/>
  <c r="AY152" i="20"/>
  <c r="AZ173" i="20"/>
  <c r="AZ172" i="20"/>
  <c r="AZ174" i="20"/>
  <c r="AZ58" i="15" l="1"/>
  <c r="BA80" i="15"/>
  <c r="BA71" i="15"/>
  <c r="BB264" i="20"/>
  <c r="BB263" i="20"/>
  <c r="BB257" i="20"/>
  <c r="BB243" i="20" s="1"/>
  <c r="BC247" i="20"/>
  <c r="BB265" i="20"/>
  <c r="AZ83" i="20"/>
  <c r="AZ82" i="20"/>
  <c r="AZ84" i="20"/>
  <c r="AZ76" i="20"/>
  <c r="AZ62" i="20" s="1"/>
  <c r="BA66" i="20"/>
  <c r="BA347" i="20"/>
  <c r="BB337" i="20"/>
  <c r="BA166" i="20"/>
  <c r="BB156" i="20"/>
  <c r="AY333" i="20"/>
  <c r="AZ354" i="20"/>
  <c r="AZ353" i="20"/>
  <c r="AZ355" i="20"/>
  <c r="AZ152" i="20"/>
  <c r="BA174" i="20"/>
  <c r="BA172" i="20"/>
  <c r="BA173" i="20"/>
  <c r="BA58" i="15" l="1"/>
  <c r="BB80" i="15"/>
  <c r="BB71" i="15"/>
  <c r="BD247" i="20"/>
  <c r="BC263" i="20"/>
  <c r="BC257" i="20"/>
  <c r="BC243" i="20" s="1"/>
  <c r="BC264" i="20"/>
  <c r="BC265" i="20"/>
  <c r="BA82" i="20"/>
  <c r="BA83" i="20"/>
  <c r="BA76" i="20"/>
  <c r="BA62" i="20" s="1"/>
  <c r="BB66" i="20"/>
  <c r="BA84" i="20"/>
  <c r="BB347" i="20"/>
  <c r="BC337" i="20"/>
  <c r="BB166" i="20"/>
  <c r="BC156" i="20"/>
  <c r="BA353" i="20"/>
  <c r="BA355" i="20"/>
  <c r="BA354" i="20"/>
  <c r="AZ333" i="20"/>
  <c r="BA152" i="20"/>
  <c r="BB173" i="20"/>
  <c r="BB172" i="20"/>
  <c r="BB174" i="20"/>
  <c r="BB58" i="15" l="1"/>
  <c r="BC80" i="15"/>
  <c r="BC71" i="15"/>
  <c r="BD265" i="20"/>
  <c r="BD264" i="20"/>
  <c r="BE247" i="20"/>
  <c r="BD257" i="20"/>
  <c r="BD243" i="20" s="1"/>
  <c r="BD263" i="20"/>
  <c r="BB82" i="20"/>
  <c r="BB84" i="20"/>
  <c r="BB83" i="20"/>
  <c r="BB76" i="20"/>
  <c r="BB62" i="20" s="1"/>
  <c r="BC66" i="20"/>
  <c r="BC347" i="20"/>
  <c r="BD337" i="20"/>
  <c r="BC166" i="20"/>
  <c r="BD156" i="20"/>
  <c r="BA333" i="20"/>
  <c r="BB353" i="20"/>
  <c r="BB354" i="20"/>
  <c r="BB355" i="20"/>
  <c r="BB152" i="20"/>
  <c r="BC174" i="20"/>
  <c r="BC172" i="20"/>
  <c r="BC173" i="20"/>
  <c r="BC58" i="15" l="1"/>
  <c r="BD80" i="15"/>
  <c r="BD71" i="15"/>
  <c r="BE264" i="20"/>
  <c r="BE257" i="20"/>
  <c r="BE243" i="20" s="1"/>
  <c r="BE265" i="20"/>
  <c r="BE263" i="20"/>
  <c r="BF247" i="20"/>
  <c r="BD66" i="20"/>
  <c r="BC84" i="20"/>
  <c r="BC76" i="20"/>
  <c r="BC62" i="20" s="1"/>
  <c r="BC83" i="20"/>
  <c r="BC82" i="20"/>
  <c r="BD347" i="20"/>
  <c r="BE337" i="20"/>
  <c r="BD166" i="20"/>
  <c r="BE156" i="20"/>
  <c r="BC355" i="20"/>
  <c r="BC353" i="20"/>
  <c r="BC354" i="20"/>
  <c r="BB333" i="20"/>
  <c r="BC152" i="20"/>
  <c r="BD173" i="20"/>
  <c r="BD174" i="20"/>
  <c r="BD172" i="20"/>
  <c r="BD58" i="15" l="1"/>
  <c r="BE80" i="15"/>
  <c r="BE71" i="15"/>
  <c r="BF257" i="20"/>
  <c r="BF243" i="20" s="1"/>
  <c r="BF264" i="20"/>
  <c r="BF265" i="20"/>
  <c r="BG247" i="20"/>
  <c r="BF263" i="20"/>
  <c r="BD76" i="20"/>
  <c r="BD62" i="20" s="1"/>
  <c r="BE66" i="20"/>
  <c r="BD82" i="20"/>
  <c r="BD83" i="20"/>
  <c r="BD84" i="20"/>
  <c r="BE347" i="20"/>
  <c r="BF337" i="20"/>
  <c r="BE166" i="20"/>
  <c r="BF156" i="20"/>
  <c r="BC333" i="20"/>
  <c r="BD353" i="20"/>
  <c r="BD354" i="20"/>
  <c r="BD355" i="20"/>
  <c r="BE174" i="20"/>
  <c r="BE172" i="20"/>
  <c r="BE173" i="20"/>
  <c r="BD152" i="20"/>
  <c r="BE58" i="15" l="1"/>
  <c r="BF80" i="15"/>
  <c r="BF71" i="15"/>
  <c r="BG257" i="20"/>
  <c r="BG243" i="20" s="1"/>
  <c r="BG263" i="20"/>
  <c r="BG264" i="20"/>
  <c r="BG265" i="20"/>
  <c r="BH247" i="20"/>
  <c r="BF66" i="20"/>
  <c r="BE82" i="20"/>
  <c r="BE84" i="20"/>
  <c r="BE83" i="20"/>
  <c r="BE76" i="20"/>
  <c r="BE62" i="20" s="1"/>
  <c r="BF347" i="20"/>
  <c r="BG337" i="20"/>
  <c r="BF166" i="20"/>
  <c r="BG156" i="20"/>
  <c r="BE355" i="20"/>
  <c r="BE354" i="20"/>
  <c r="BE353" i="20"/>
  <c r="BD333" i="20"/>
  <c r="BE152" i="20"/>
  <c r="BF174" i="20"/>
  <c r="BF173" i="20"/>
  <c r="BF172" i="20"/>
  <c r="BF58" i="15" l="1"/>
  <c r="BG71" i="15"/>
  <c r="BG80" i="15"/>
  <c r="BI247" i="20"/>
  <c r="BH264" i="20"/>
  <c r="BH265" i="20"/>
  <c r="BH257" i="20"/>
  <c r="BH243" i="20" s="1"/>
  <c r="BH263" i="20"/>
  <c r="BF84" i="20"/>
  <c r="BF82" i="20"/>
  <c r="BG66" i="20"/>
  <c r="BF76" i="20"/>
  <c r="BF62" i="20" s="1"/>
  <c r="BF83" i="20"/>
  <c r="BG347" i="20"/>
  <c r="BH337" i="20"/>
  <c r="BG166" i="20"/>
  <c r="BH156" i="20"/>
  <c r="BF355" i="20"/>
  <c r="BF354" i="20"/>
  <c r="BF353" i="20"/>
  <c r="BE333" i="20"/>
  <c r="BG172" i="20"/>
  <c r="BG174" i="20"/>
  <c r="BG173" i="20"/>
  <c r="BF152" i="20"/>
  <c r="BG58" i="15" l="1"/>
  <c r="BH71" i="15"/>
  <c r="BH80" i="15"/>
  <c r="BI264" i="20"/>
  <c r="BI265" i="20"/>
  <c r="BI257" i="20"/>
  <c r="BI243" i="20" s="1"/>
  <c r="BJ247" i="20"/>
  <c r="BI263" i="20"/>
  <c r="BG82" i="20"/>
  <c r="BG83" i="20"/>
  <c r="BG84" i="20"/>
  <c r="BH66" i="20"/>
  <c r="BG76" i="20"/>
  <c r="BG62" i="20" s="1"/>
  <c r="BI337" i="20"/>
  <c r="BH347" i="20"/>
  <c r="BH166" i="20"/>
  <c r="BI156" i="20"/>
  <c r="BF333" i="20"/>
  <c r="BG353" i="20"/>
  <c r="BG355" i="20"/>
  <c r="BG354" i="20"/>
  <c r="BG152" i="20"/>
  <c r="BH173" i="20"/>
  <c r="BH174" i="20"/>
  <c r="BH172" i="20"/>
  <c r="BH58" i="15" l="1"/>
  <c r="BI71" i="15"/>
  <c r="BI80" i="15"/>
  <c r="BJ264" i="20"/>
  <c r="BJ257" i="20"/>
  <c r="BJ243" i="20" s="1"/>
  <c r="BJ263" i="20"/>
  <c r="BJ265" i="20"/>
  <c r="BK247" i="20"/>
  <c r="BH83" i="20"/>
  <c r="BH76" i="20"/>
  <c r="BH62" i="20" s="1"/>
  <c r="BH84" i="20"/>
  <c r="BI66" i="20"/>
  <c r="BH82" i="20"/>
  <c r="BJ337" i="20"/>
  <c r="BI347" i="20"/>
  <c r="BI166" i="20"/>
  <c r="BJ156" i="20"/>
  <c r="BH353" i="20"/>
  <c r="BH355" i="20"/>
  <c r="BH354" i="20"/>
  <c r="BG333" i="20"/>
  <c r="BI174" i="20"/>
  <c r="BI173" i="20"/>
  <c r="BI172" i="20"/>
  <c r="BH152" i="20"/>
  <c r="BI58" i="15" l="1"/>
  <c r="BJ71" i="15"/>
  <c r="BJ80" i="15"/>
  <c r="BK265" i="20"/>
  <c r="BK264" i="20"/>
  <c r="BK263" i="20"/>
  <c r="BK257" i="20"/>
  <c r="BK243" i="20" s="1"/>
  <c r="BL247" i="20"/>
  <c r="BI82" i="20"/>
  <c r="BI76" i="20"/>
  <c r="BI62" i="20" s="1"/>
  <c r="BI83" i="20"/>
  <c r="BJ66" i="20"/>
  <c r="BI84" i="20"/>
  <c r="BJ347" i="20"/>
  <c r="BK337" i="20"/>
  <c r="BJ166" i="20"/>
  <c r="BK156" i="20"/>
  <c r="BI353" i="20"/>
  <c r="BI355" i="20"/>
  <c r="BI354" i="20"/>
  <c r="BH333" i="20"/>
  <c r="BJ173" i="20"/>
  <c r="BJ172" i="20"/>
  <c r="BJ174" i="20"/>
  <c r="BI152" i="20"/>
  <c r="BJ58" i="15" l="1"/>
  <c r="BK71" i="15"/>
  <c r="BK80" i="15"/>
  <c r="BM247" i="20"/>
  <c r="BL263" i="20"/>
  <c r="BL257" i="20"/>
  <c r="BL243" i="20" s="1"/>
  <c r="BL264" i="20"/>
  <c r="BL265" i="20"/>
  <c r="BK66" i="20"/>
  <c r="BJ83" i="20"/>
  <c r="BJ76" i="20"/>
  <c r="BJ62" i="20" s="1"/>
  <c r="BJ82" i="20"/>
  <c r="BJ84" i="20"/>
  <c r="BK347" i="20"/>
  <c r="BL337" i="20"/>
  <c r="BK166" i="20"/>
  <c r="BL156" i="20"/>
  <c r="BJ354" i="20"/>
  <c r="BJ353" i="20"/>
  <c r="BJ355" i="20"/>
  <c r="BI333" i="20"/>
  <c r="BK172" i="20"/>
  <c r="BK174" i="20"/>
  <c r="BK173" i="20"/>
  <c r="BJ152" i="20"/>
  <c r="BK58" i="15" l="1"/>
  <c r="BL80" i="15"/>
  <c r="BL71" i="15"/>
  <c r="BM265" i="20"/>
  <c r="BM257" i="20"/>
  <c r="BM243" i="20" s="1"/>
  <c r="BN247" i="20"/>
  <c r="BM263" i="20"/>
  <c r="BM264" i="20"/>
  <c r="BL66" i="20"/>
  <c r="BK76" i="20"/>
  <c r="BK62" i="20" s="1"/>
  <c r="BK84" i="20"/>
  <c r="BK83" i="20"/>
  <c r="BK82" i="20"/>
  <c r="BL347" i="20"/>
  <c r="BM337" i="20"/>
  <c r="BL166" i="20"/>
  <c r="BM156" i="20"/>
  <c r="BJ333" i="20"/>
  <c r="BK354" i="20"/>
  <c r="BK353" i="20"/>
  <c r="BK355" i="20"/>
  <c r="BL172" i="20"/>
  <c r="BL173" i="20"/>
  <c r="BL174" i="20"/>
  <c r="BK152" i="20"/>
  <c r="BL58" i="15" l="1"/>
  <c r="BM80" i="15"/>
  <c r="BM71" i="15"/>
  <c r="BO247" i="20"/>
  <c r="BN264" i="20"/>
  <c r="BN265" i="20"/>
  <c r="BN263" i="20"/>
  <c r="BN257" i="20"/>
  <c r="BN243" i="20" s="1"/>
  <c r="BL84" i="20"/>
  <c r="BL76" i="20"/>
  <c r="BL62" i="20" s="1"/>
  <c r="BL83" i="20"/>
  <c r="BL82" i="20"/>
  <c r="BM66" i="20"/>
  <c r="BM347" i="20"/>
  <c r="BN337" i="20"/>
  <c r="BM166" i="20"/>
  <c r="BN156" i="20"/>
  <c r="BL355" i="20"/>
  <c r="BL354" i="20"/>
  <c r="BL353" i="20"/>
  <c r="BK333" i="20"/>
  <c r="BM174" i="20"/>
  <c r="BM172" i="20"/>
  <c r="BM173" i="20"/>
  <c r="BL152" i="20"/>
  <c r="BM58" i="15" l="1"/>
  <c r="BN80" i="15"/>
  <c r="BN71" i="15"/>
  <c r="BO265" i="20"/>
  <c r="BO263" i="20"/>
  <c r="BO264" i="20"/>
  <c r="BO257" i="20"/>
  <c r="BO243" i="20" s="1"/>
  <c r="BM76" i="20"/>
  <c r="BM62" i="20" s="1"/>
  <c r="BM83" i="20"/>
  <c r="BM84" i="20"/>
  <c r="BM82" i="20"/>
  <c r="BN66" i="20"/>
  <c r="BN347" i="20"/>
  <c r="BO337" i="20"/>
  <c r="BO347" i="20" s="1"/>
  <c r="BN166" i="20"/>
  <c r="BO156" i="20"/>
  <c r="BM354" i="20"/>
  <c r="BM353" i="20"/>
  <c r="BM355" i="20"/>
  <c r="BL333" i="20"/>
  <c r="BN173" i="20"/>
  <c r="BN174" i="20"/>
  <c r="BN172" i="20"/>
  <c r="BM152" i="20"/>
  <c r="BN58" i="15" l="1"/>
  <c r="BO80" i="15"/>
  <c r="BO71" i="15"/>
  <c r="BO166" i="20"/>
  <c r="BN76" i="20"/>
  <c r="BN62" i="20" s="1"/>
  <c r="BN82" i="20"/>
  <c r="BN84" i="20"/>
  <c r="BO66" i="20"/>
  <c r="BN83" i="20"/>
  <c r="BN355" i="20"/>
  <c r="BN354" i="20"/>
  <c r="BN353" i="20"/>
  <c r="BM333" i="20"/>
  <c r="BO172" i="20"/>
  <c r="BO173" i="20"/>
  <c r="BO174" i="20"/>
  <c r="BN152" i="20"/>
  <c r="BO58" i="15" l="1"/>
  <c r="BO83" i="20"/>
  <c r="BO76" i="20"/>
  <c r="BO62" i="20" s="1"/>
  <c r="BO84" i="20"/>
  <c r="BO82" i="20"/>
  <c r="BN333" i="20"/>
  <c r="BO354" i="20"/>
  <c r="BO355" i="20"/>
  <c r="BO353" i="20"/>
  <c r="BO152" i="20"/>
  <c r="BO333"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tc={B868BC01-4E15-470C-8A5B-50BFF302669D}</author>
    <author>tc={089C8B4F-E915-4572-A9AC-C1619E35310B}</author>
    <author>tc={B07A0771-BD2F-4B9A-B952-465BB6396FC9}</author>
    <author>tc={7F72E90E-B32B-4BE0-848B-1296B2C48E11}</author>
    <author>tc={7BC4A839-CA7B-4BAA-BD42-E24C68A83F66}</author>
    <author>tc={FD97661C-A6F9-4DB3-AAC8-D35837D17ABE}</author>
    <author>tc={B5EEC483-72C5-4CD2-ABFE-EA3FBF7B2A05}</author>
  </authors>
  <commentList>
    <comment ref="G72" authorId="0" shapeId="0" xr:uid="{B868BC01-4E15-470C-8A5B-50BFF302669D}">
      <text>
        <t>[Threaded comment]
Your version of Excel allows you to read this threaded comment; however, any edits to it will get removed if the file is opened in a newer version of Excel. Learn more: https://go.microsoft.com/fwlink/?linkid=870924
Comment:
    This doesn't match planning table 3 WXWWSX (34.6BL) as it is believed to be zero to conform with planning table calculation. Potentially should be zero here too but unsure of impacts changing this will have on model outputs.</t>
      </text>
    </comment>
    <comment ref="G95" authorId="1" shapeId="0" xr:uid="{089C8B4F-E915-4572-A9AC-C1619E35310B}">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https://wessexwater.sharepoint.com/:x:/r/teams/wx-snm-wr/WRMP24_submissionAssurance/Assurance%20Files%20from%20Motts/Prefered%20Plan%20Model%20Outputs%20(central%20plan)%20.xlsm?d=w2b37d858f5ad46be875a4eee01269a60&amp;csf=1&amp;web=1&amp;e=AHEAJI</t>
      </text>
    </comment>
    <comment ref="G107" authorId="2" shapeId="0" xr:uid="{B07A0771-BD2F-4B9A-B952-465BB6396FC9}">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jF7oX</t>
      </text>
    </comment>
    <comment ref="G113" authorId="3" shapeId="0" xr:uid="{7F72E90E-B32B-4BE0-848B-1296B2C48E11}">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FDJtl</t>
      </text>
    </comment>
    <comment ref="G276" authorId="4" shapeId="0" xr:uid="{7BC4A839-CA7B-4BAA-BD42-E24C68A83F66}">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https://wessexwater.sharepoint.com/:x:/r/teams/wx-snm-wr/WRMP24_submissionAssurance/Assurance%20Files%20from%20Motts/Prefered%20Plan%20Model%20Outputs%20(central%20plan)%20.xlsm?d=w2b37d858f5ad46be875a4eee01269a60&amp;csf=1&amp;web=1&amp;e=AHEAJI</t>
      </text>
    </comment>
    <comment ref="G288" authorId="5" shapeId="0" xr:uid="{FD97661C-A6F9-4DB3-AAC8-D35837D17ABE}">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jF7oX</t>
      </text>
    </comment>
    <comment ref="G294" authorId="6" shapeId="0" xr:uid="{B5EEC483-72C5-4CD2-ABFE-EA3FBF7B2A05}">
      <text>
        <t>[Threaded comment]
Your version of Excel allows you to read this threaded comment; however, any edits to it will get removed if the file is opened in a newer version of Excel. Learn more: https://go.microsoft.com/fwlink/?linkid=870924
Comment:
    https://wessexwater.sharepoint.com/:x:/r/teams/wx-snm-wr/WRMP24_submissionAssurance/Assurance%20Files%20from%20Motts/Scenario_Costs_Pilot%20SM%20in%20AMP7%20and%20compulse%20basic%20by%202050%20weff%2034%20_scen%206%20with%20AMR%20trial_R00-02.xlsx?d=wd144fb5a26664d36a56c8fb33c9c1dbf&amp;csf=1&amp;web=1&amp;e=BFDJt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tc={CE3F39D0-E640-4E01-95AC-235248730378}</author>
    <author>tc={B4CFA488-DD6E-4AB4-BA42-BFD67C8CB876}</author>
  </authors>
  <commentList>
    <comment ref="C6" authorId="0" shapeId="0" xr:uid="{CE3F39D0-E640-4E01-95AC-235248730378}">
      <text>
        <t>[Threaded comment]
Your version of Excel allows you to read this threaded comment; however, any edits to it will get removed if the file is opened in a newer version of Excel. Learn more: https://go.microsoft.com/fwlink/?linkid=870924
Comment:
    In £m as per guidance</t>
      </text>
    </comment>
    <comment ref="E24" authorId="1" shapeId="0" xr:uid="{B4CFA488-DD6E-4AB4-BA42-BFD67C8CB876}">
      <text>
        <t>[Threaded comment]
Your version of Excel allows you to read this threaded comment; however, any edits to it will get removed if the file is opened in a newer version of Excel. Learn more: https://go.microsoft.com/fwlink/?linkid=870924
Comment:
    in £m as per guidance</t>
      </text>
    </comment>
  </commentList>
</comments>
</file>

<file path=xl/sharedStrings.xml><?xml version="1.0" encoding="utf-8"?>
<sst xmlns="http://schemas.openxmlformats.org/spreadsheetml/2006/main" count="21897" uniqueCount="1832">
  <si>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</si>
  <si>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</si>
  <si>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</si>
  <si>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</si>
  <si>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</si>
  <si>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</si>
  <si>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</si>
  <si>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v2</t>
  </si>
  <si>
    <t>Updates made for final plan publication. See accompanying Change Log for details.</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</si>
  <si>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</si>
  <si>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</si>
  <si>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</si>
  <si>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</si>
  <si>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</si>
  <si>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</si>
  <si>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</si>
  <si>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</si>
  <si>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Wessex Water</t>
  </si>
  <si>
    <t>Base Year:</t>
  </si>
  <si>
    <t>2019-20</t>
  </si>
  <si>
    <t>Signed:</t>
  </si>
  <si>
    <t>Dated:</t>
  </si>
  <si>
    <t>Responsible Officer:</t>
  </si>
  <si>
    <t>Christopher Hutton</t>
  </si>
  <si>
    <t>Version:</t>
  </si>
  <si>
    <t>Final Plan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</si>
  <si>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</si>
  <si>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</si>
  <si>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</si>
  <si>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</si>
  <si>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</si>
  <si>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</si>
  <si>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</si>
  <si>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</si>
  <si>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</si>
  <si>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</si>
  <si>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</si>
  <si>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</si>
  <si>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</si>
  <si>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</si>
  <si>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</si>
  <si>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</si>
  <si>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</si>
  <si>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</si>
  <si>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</si>
  <si>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</si>
  <si>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</si>
  <si>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</si>
  <si>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</si>
  <si>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</si>
  <si>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</si>
  <si>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</si>
  <si>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</si>
  <si>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</si>
  <si>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</si>
  <si>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</si>
  <si>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</si>
  <si>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</si>
  <si>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</si>
  <si>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</si>
  <si>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</si>
  <si>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</si>
  <si>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</si>
  <si>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</si>
  <si>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</si>
  <si>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WRMP24 Reference</t>
  </si>
  <si>
    <t>Derivation</t>
  </si>
  <si>
    <t>Input</t>
  </si>
  <si>
    <t>WXWWSX</t>
  </si>
  <si>
    <t>Wimbleball</t>
  </si>
  <si>
    <t>BWXBRS</t>
  </si>
  <si>
    <t>N/A</t>
  </si>
  <si>
    <t>SWWWMB</t>
  </si>
  <si>
    <t>SWWBNM</t>
  </si>
  <si>
    <t>TWSSWX</t>
  </si>
  <si>
    <t>SWSHAD</t>
  </si>
  <si>
    <t>VWPTDW</t>
  </si>
  <si>
    <t>NAVNAV</t>
  </si>
  <si>
    <t>Planning Scenario</t>
  </si>
  <si>
    <t>NYAA</t>
  </si>
  <si>
    <t>Table 2a: WC Level Normal Year planning scenario</t>
  </si>
  <si>
    <t>Component</t>
  </si>
  <si>
    <t>Unit</t>
  </si>
  <si>
    <t>Decimal places</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</si>
  <si>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</si>
  <si>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</si>
  <si>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</si>
  <si>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</si>
  <si>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</si>
  <si>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</si>
  <si>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</si>
  <si>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</si>
  <si>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</si>
  <si>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</si>
  <si>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</si>
  <si>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</si>
  <si>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</si>
  <si>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</si>
  <si>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</si>
  <si>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</si>
  <si>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</si>
  <si>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</si>
  <si>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</si>
  <si>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</si>
  <si>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</si>
  <si>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</si>
  <si>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</si>
  <si>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</si>
  <si>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Leave Blank</t>
  </si>
  <si>
    <t>1NY</t>
  </si>
  <si>
    <t>Total Household Consumption</t>
  </si>
  <si>
    <t>Ml/d</t>
  </si>
  <si>
    <t>2NY</t>
  </si>
  <si>
    <t>Average Household - PCC</t>
  </si>
  <si>
    <t>l/h/d</t>
  </si>
  <si>
    <t>3NY</t>
  </si>
  <si>
    <t>Total Non-Household Consumption</t>
  </si>
  <si>
    <t>4NY</t>
  </si>
  <si>
    <t>Total Leakage</t>
  </si>
  <si>
    <t>5NY</t>
  </si>
  <si>
    <t>Distribution input</t>
  </si>
  <si>
    <t>DYAA</t>
  </si>
  <si>
    <t>Table 2b: WC Level DYAA - Microcomponents - Final planning</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</si>
  <si>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</si>
  <si>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</si>
  <si>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</si>
  <si>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</si>
  <si>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</si>
  <si>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</si>
  <si>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</si>
  <si>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</si>
  <si>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</si>
  <si>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</si>
  <si>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</si>
  <si>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</si>
  <si>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</si>
  <si>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</si>
  <si>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</si>
  <si>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</si>
  <si>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</si>
  <si>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</si>
  <si>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</si>
  <si>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</si>
  <si>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</si>
  <si>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</si>
  <si>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</si>
  <si>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</si>
  <si>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</si>
  <si>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</si>
  <si>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</si>
  <si>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</si>
  <si>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</si>
  <si>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</si>
  <si>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</si>
  <si>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</si>
  <si>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</si>
  <si>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</si>
  <si>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</si>
  <si>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</si>
  <si>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</si>
  <si>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</si>
  <si>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</si>
  <si>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</si>
  <si>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</si>
  <si>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</si>
  <si>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</si>
  <si>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</si>
  <si>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</si>
  <si>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</si>
  <si>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</si>
  <si>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</si>
  <si>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</si>
  <si>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</si>
  <si>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</si>
  <si>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</si>
  <si>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</si>
  <si>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</si>
  <si>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</si>
  <si>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</si>
  <si>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</si>
  <si>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</si>
  <si>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</si>
  <si>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</si>
  <si>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</si>
  <si>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</si>
  <si>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</si>
  <si>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</si>
  <si>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</si>
  <si>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</si>
  <si>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</si>
  <si>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</si>
  <si>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</si>
  <si>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</si>
  <si>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</si>
  <si>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</si>
  <si>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</si>
  <si>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</si>
  <si>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</si>
  <si>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</si>
  <si>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</si>
  <si>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</si>
  <si>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</si>
  <si>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</si>
  <si>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</si>
  <si>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</si>
  <si>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</si>
  <si>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</si>
  <si>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</si>
  <si>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</si>
  <si>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</si>
  <si>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</si>
  <si>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</si>
  <si>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</si>
  <si>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</si>
  <si>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</si>
  <si>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</si>
  <si>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</si>
  <si>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</si>
  <si>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Table 2c: WC Level DYAA -
Meter Installations (including meter upgrades) - Final Planning</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</si>
  <si>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</si>
  <si>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</si>
  <si>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</si>
  <si>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</si>
  <si>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</si>
  <si>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</si>
  <si>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</si>
  <si>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</si>
  <si>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</si>
  <si>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</si>
  <si>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</si>
  <si>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</si>
  <si>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</si>
  <si>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</si>
  <si>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</si>
  <si>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</si>
  <si>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</si>
  <si>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</si>
  <si>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</si>
  <si>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</si>
  <si>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</si>
  <si>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</si>
  <si>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</si>
  <si>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</si>
  <si>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</si>
  <si>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</si>
  <si>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</si>
  <si>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</si>
  <si>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</si>
  <si>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</si>
  <si>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</si>
  <si>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</si>
  <si>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</si>
  <si>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</si>
  <si>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</si>
  <si>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</si>
  <si>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</si>
  <si>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</si>
  <si>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</si>
  <si>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</si>
  <si>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</si>
  <si>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</si>
  <si>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</si>
  <si>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</si>
  <si>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</si>
  <si>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</si>
  <si>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</si>
  <si>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</si>
  <si>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</si>
  <si>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</si>
  <si>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</si>
  <si>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</si>
  <si>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</si>
  <si>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</si>
  <si>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</si>
  <si>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</si>
  <si>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</si>
  <si>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</si>
  <si>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</si>
  <si>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</si>
  <si>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</si>
  <si>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</si>
  <si>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</si>
  <si>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</si>
  <si>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</si>
  <si>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</si>
  <si>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</si>
  <si>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</si>
  <si>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</si>
  <si>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</si>
  <si>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</si>
  <si>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</si>
  <si>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</si>
  <si>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</si>
  <si>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</si>
  <si>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</si>
  <si>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</si>
  <si>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</si>
  <si>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</si>
  <si>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</si>
  <si>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</si>
  <si>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</si>
  <si>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</si>
  <si>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</si>
  <si>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</si>
  <si>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</si>
  <si>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NA</t>
  </si>
  <si>
    <t>2.2FPL</t>
  </si>
  <si>
    <t>Drought Permits/Orders (minimum)</t>
  </si>
  <si>
    <t>3.1FPL</t>
  </si>
  <si>
    <t>Non Essential Use Bans (modelled)</t>
  </si>
  <si>
    <t>3.2FPL</t>
  </si>
  <si>
    <t>Non Essential Use Bans (minimum)</t>
  </si>
  <si>
    <t>4.1FPL</t>
  </si>
  <si>
    <t>Emergency Drought Orders (modelled)</t>
  </si>
  <si>
    <t>4.2FPL</t>
  </si>
  <si>
    <t>Emergency Drought Orders (minimum)</t>
  </si>
  <si>
    <t>WRZ</t>
  </si>
  <si>
    <t>Table 3a: DYAA - Baseline</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</si>
  <si>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</si>
  <si>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</si>
  <si>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</si>
  <si>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</si>
  <si>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</si>
  <si>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</si>
  <si>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</si>
  <si>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</si>
  <si>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</si>
  <si>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</si>
  <si>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</si>
  <si>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</si>
  <si>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</si>
  <si>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</si>
  <si>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</si>
  <si>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</si>
  <si>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</si>
  <si>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</si>
  <si>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</si>
  <si>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</si>
  <si>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</si>
  <si>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</si>
  <si>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</si>
  <si>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</si>
  <si>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</si>
  <si>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</si>
  <si>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</si>
  <si>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</si>
  <si>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</si>
  <si>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</si>
  <si>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</si>
  <si>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</si>
  <si>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</si>
  <si>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</si>
  <si>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</si>
  <si>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</si>
  <si>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</si>
  <si>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</si>
  <si>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</si>
  <si>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</si>
  <si>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</si>
  <si>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</si>
  <si>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</si>
  <si>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</si>
  <si>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</si>
  <si>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</si>
  <si>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</si>
  <si>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</si>
  <si>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</si>
  <si>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</si>
  <si>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</si>
  <si>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</si>
  <si>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</si>
  <si>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</si>
  <si>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</si>
  <si>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</si>
  <si>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</si>
  <si>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</si>
  <si>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</si>
  <si>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</si>
  <si>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</si>
  <si>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</si>
  <si>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</si>
  <si>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</si>
  <si>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</si>
  <si>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</si>
  <si>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</si>
  <si>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</si>
  <si>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</si>
  <si>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</si>
  <si>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</si>
  <si>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</si>
  <si>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</si>
  <si>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</si>
  <si>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</si>
  <si>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</si>
  <si>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</si>
  <si>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</si>
  <si>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</si>
  <si>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</si>
  <si>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</si>
  <si>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</si>
  <si>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</si>
  <si>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</si>
  <si>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</si>
  <si>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</si>
  <si>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</si>
  <si>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</si>
  <si>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</si>
  <si>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</si>
  <si>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</si>
  <si>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</si>
  <si>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</si>
  <si>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</si>
  <si>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</si>
  <si>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</si>
  <si>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</si>
  <si>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</si>
  <si>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</si>
  <si>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</si>
  <si>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</si>
  <si>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</si>
  <si>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</si>
  <si>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</si>
  <si>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</si>
  <si>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</si>
  <si>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</si>
  <si>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</si>
  <si>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</si>
  <si>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</si>
  <si>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</si>
  <si>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</si>
  <si>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</si>
  <si>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</si>
  <si>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</si>
  <si>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</si>
  <si>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</si>
  <si>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</si>
  <si>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</si>
  <si>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</si>
  <si>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</si>
  <si>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</si>
  <si>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</si>
  <si>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</si>
  <si>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</si>
  <si>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</si>
  <si>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</si>
  <si>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</si>
  <si>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</si>
  <si>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</si>
  <si>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</si>
  <si>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</si>
  <si>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</si>
  <si>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</si>
  <si>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</si>
  <si>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</si>
  <si>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</si>
  <si>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</si>
  <si>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</si>
  <si>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</si>
  <si>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</si>
  <si>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</si>
  <si>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</si>
  <si>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</si>
  <si>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</si>
  <si>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</si>
  <si>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</si>
  <si>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</si>
  <si>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</si>
  <si>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</si>
  <si>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</si>
  <si>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</si>
  <si>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</si>
  <si>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</si>
  <si>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</si>
  <si>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</si>
  <si>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</si>
  <si>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</si>
  <si>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Table 3b: DYAA - Final plan Options</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</si>
  <si>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</si>
  <si>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</si>
  <si>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</si>
  <si>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</si>
  <si>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</si>
  <si>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</si>
  <si>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</si>
  <si>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</si>
  <si>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</si>
  <si>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</si>
  <si>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</si>
  <si>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</si>
  <si>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</si>
  <si>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</si>
  <si>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</si>
  <si>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</si>
  <si>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</si>
  <si>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</si>
  <si>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</si>
  <si>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</si>
  <si>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</si>
  <si>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</si>
  <si>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</si>
  <si>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</si>
  <si>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</si>
  <si>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</si>
  <si>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</si>
  <si>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</si>
  <si>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</si>
  <si>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</si>
  <si>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</si>
  <si>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</si>
  <si>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</si>
  <si>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</si>
  <si>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</si>
  <si>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</si>
  <si>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</si>
  <si>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</si>
  <si>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</si>
  <si>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</si>
  <si>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</si>
  <si>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</si>
  <si>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</si>
  <si>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</si>
  <si>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</si>
  <si>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</si>
  <si>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</si>
  <si>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</si>
  <si>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</si>
  <si>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</si>
  <si>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</si>
  <si>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</si>
  <si>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</si>
  <si>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</si>
  <si>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</si>
  <si>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</si>
  <si>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</si>
  <si>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</si>
  <si>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</si>
  <si>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</si>
  <si>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</si>
  <si>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</si>
  <si>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</si>
  <si>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</si>
  <si>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</si>
  <si>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</si>
  <si>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</si>
  <si>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</si>
  <si>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</si>
  <si>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</si>
  <si>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</si>
  <si>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</si>
  <si>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</si>
  <si>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</si>
  <si>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Table 3c: DYAA - Final plan</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</si>
  <si>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</si>
  <si>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</si>
  <si>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</si>
  <si>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</si>
  <si>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</si>
  <si>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</si>
  <si>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</si>
  <si>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</si>
  <si>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</si>
  <si>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</si>
  <si>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</si>
  <si>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</si>
  <si>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</si>
  <si>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</si>
  <si>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</si>
  <si>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</si>
  <si>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</si>
  <si>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</si>
  <si>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</si>
  <si>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</si>
  <si>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</si>
  <si>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</si>
  <si>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</si>
  <si>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</si>
  <si>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</si>
  <si>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</si>
  <si>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</si>
  <si>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</si>
  <si>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</si>
  <si>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</si>
  <si>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</si>
  <si>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</si>
  <si>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</si>
  <si>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</si>
  <si>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</si>
  <si>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</si>
  <si>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</si>
  <si>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</si>
  <si>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</si>
  <si>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</si>
  <si>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</si>
  <si>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</si>
  <si>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</si>
  <si>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</si>
  <si>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</si>
  <si>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</si>
  <si>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</si>
  <si>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</si>
  <si>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</si>
  <si>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</si>
  <si>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</si>
  <si>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</si>
  <si>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</si>
  <si>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</si>
  <si>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</si>
  <si>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</si>
  <si>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</si>
  <si>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</si>
  <si>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</si>
  <si>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</si>
  <si>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</si>
  <si>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</si>
  <si>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</si>
  <si>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</si>
  <si>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</si>
  <si>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</si>
  <si>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</si>
  <si>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</si>
  <si>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</si>
  <si>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</si>
  <si>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</si>
  <si>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</si>
  <si>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</si>
  <si>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</si>
  <si>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</si>
  <si>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</si>
  <si>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</si>
  <si>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</si>
  <si>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</si>
  <si>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</si>
  <si>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</si>
  <si>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</si>
  <si>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</si>
  <si>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</si>
  <si>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</si>
  <si>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</si>
  <si>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</si>
  <si>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</si>
  <si>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</si>
  <si>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</si>
  <si>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</si>
  <si>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</si>
  <si>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</si>
  <si>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</si>
  <si>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</si>
  <si>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</si>
  <si>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</si>
  <si>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</si>
  <si>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</si>
  <si>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</si>
  <si>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</si>
  <si>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Table 3d: DYCP - Baseline</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</si>
  <si>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</si>
  <si>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</si>
  <si>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</si>
  <si>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</si>
  <si>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Table 3e: DYCP - Final plan Options</t>
  </si>
  <si>
    <t>Raw water imports</t>
  </si>
  <si>
    <t>DO benefit from demand side drought measures</t>
  </si>
  <si>
    <t>Table 3f: DYCP - Final plan</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</si>
  <si>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</si>
  <si>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</si>
  <si>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</si>
  <si>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</si>
  <si>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</si>
  <si>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</si>
  <si>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</si>
  <si>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</si>
  <si>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</si>
  <si>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</si>
  <si>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</si>
  <si>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</si>
  <si>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</si>
  <si>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</si>
  <si>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</si>
  <si>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</si>
  <si>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Spatial</t>
  </si>
  <si>
    <t>Temporal</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</si>
  <si>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</si>
  <si>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</si>
  <si>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</si>
  <si>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</si>
  <si>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</si>
  <si>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</si>
  <si>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</si>
  <si>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</si>
  <si>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</si>
  <si>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</si>
  <si>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</si>
  <si>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</si>
  <si>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(preferred "most likely" programme)</t>
    </r>
    <r>
      <rPr>
        <b/>
        <sz val="11"/>
        <color rgb="FFFF0000"/>
        <rFont val="Arial"/>
        <family val="2"/>
      </rPr>
      <t xml:space="preserve">
Y/N</t>
    </r>
  </si>
  <si>
    <r>
      <t xml:space="preserve">Alternative Programme 2 (Higher Alternative Need Pathway)
</t>
    </r>
    <r>
      <rPr>
        <b/>
        <sz val="11"/>
        <color rgb="FFFF0000"/>
        <rFont val="Arial"/>
        <family val="2"/>
      </rPr>
      <t>Y/N</t>
    </r>
  </si>
  <si>
    <r>
      <t xml:space="preserve">Alternative Programme 3 (Higher Alternative Need - No HA options available)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</si>
  <si>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</si>
  <si>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</si>
  <si>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</si>
  <si>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</si>
  <si>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</si>
  <si>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</si>
  <si>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</si>
  <si>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</si>
  <si>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</si>
  <si>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</si>
  <si>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</si>
  <si>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</si>
  <si>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</si>
  <si>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</si>
  <si>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</si>
  <si>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</si>
  <si>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</si>
  <si>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(sum of scores for subsequent component scores multiplied by spatial and temporal scales which are given  weightings of 0.4 and 0.6 respectively)</t>
  </si>
  <si>
    <t>B&amp;H
Non-monetised metric where applicable (Scoring from 0 to -3 where 0 is the best score and -3 is the worst)</t>
  </si>
  <si>
    <t>B&amp;H
Monetised metric where applicable (£M)</t>
  </si>
  <si>
    <t>CR
Non-monetised metric where applicable (Scoring from 0 to -3 where 0 is the best score and -3 is the worst)</t>
  </si>
  <si>
    <t>CR
Monetised metric where applicable (£M)</t>
  </si>
  <si>
    <t>NHR
Non-monetised metric where applicable (Scoring from 0 to -3 where 0 is the best score and -3 is the worst)</t>
  </si>
  <si>
    <t>NHR
Monetised metric where applicable (£M)</t>
  </si>
  <si>
    <t>WP
Non-monetised metric where applicable (Scoring from 0 to -3 where 0 is the best score and -3 is the worst)</t>
  </si>
  <si>
    <t>WP
Monetised metric where applicable (£M)</t>
  </si>
  <si>
    <t>WReg
Non-monetised metric where applicable (Scoring from 0 to -3 where 0 is the best score and -3 is the worst)</t>
  </si>
  <si>
    <t>WReg
Monetised metric where applicable (£M)</t>
  </si>
  <si>
    <t>R&amp;T
Non-monetised metric where applicable (define units)</t>
  </si>
  <si>
    <t>R&amp;T
Monetised metric where applicable (£M)</t>
  </si>
  <si>
    <t>WFD Level 1 result</t>
  </si>
  <si>
    <t xml:space="preserve">WFD Level 2 results and risk of quanitfied </t>
  </si>
  <si>
    <t>HRA Construction</t>
  </si>
  <si>
    <t>HRA Operation</t>
  </si>
  <si>
    <t>SEA Construction</t>
  </si>
  <si>
    <t>SEA Operation</t>
  </si>
  <si>
    <t>Alternative Programme 4 (Central Alternative Pathway 1)
Y/N</t>
  </si>
  <si>
    <t>Alternative Programme 5 - (Central Alternative Pathway 2)
Y/N</t>
  </si>
  <si>
    <t>Alternative Programme 6 (Central Alternative Pathway 3)
Y/N</t>
  </si>
  <si>
    <t>Alternative Programme 7 (Central Alternative Pathway 4)
Y/N</t>
  </si>
  <si>
    <t>Standard compulsory metering: 95% metered by 2050</t>
  </si>
  <si>
    <t>Metering compulsory</t>
  </si>
  <si>
    <t>Unconstrained</t>
  </si>
  <si>
    <t>N</t>
  </si>
  <si>
    <t/>
  </si>
  <si>
    <t>Standalone option - combined into scenario</t>
  </si>
  <si>
    <t>Standard compulsory metering: 95% metered by 2035</t>
  </si>
  <si>
    <t xml:space="preserve">Smart metering - compulsory adaptive household roll out Phase 1 </t>
  </si>
  <si>
    <t xml:space="preserve">Smart metering - compulsory adaptive non-household roll out Phase 1  </t>
  </si>
  <si>
    <t xml:space="preserve">Smart metering - progressive compulsory household roll out - 90% by 2050 </t>
  </si>
  <si>
    <t xml:space="preserve">Smart metering - progressive compulsory NHH roll out - 90% by 2050 </t>
  </si>
  <si>
    <t xml:space="preserve">Smart metering - progressive compulsory household roll out - 90% by 2035 </t>
  </si>
  <si>
    <t xml:space="preserve">Smart metering - progressive compulsory NHH roll out - 90% by 2035 </t>
  </si>
  <si>
    <t>Smarter Metering - Compulsory AMR Metering</t>
  </si>
  <si>
    <t>Smarter Metering - Compulsory AMI Metering</t>
  </si>
  <si>
    <t xml:space="preserve">Optional standard metering enhanced promotion </t>
  </si>
  <si>
    <t>Metering optants</t>
  </si>
  <si>
    <t>Uncertainty - yield</t>
  </si>
  <si>
    <t>Increasing meter reading frequency from six monthly to monthly - households</t>
  </si>
  <si>
    <t>Metering other selective</t>
  </si>
  <si>
    <t>Constraints - feasibility</t>
  </si>
  <si>
    <t xml:space="preserve">Increasing meter reading frequency from six monthly to monthly non-households </t>
  </si>
  <si>
    <t>Smart metering - progressive optional household roll out</t>
  </si>
  <si>
    <t>Smart metering - progressive optional NHH roll out</t>
  </si>
  <si>
    <t>Standard change of occupier household metering</t>
  </si>
  <si>
    <t>Metering change of occupancy</t>
  </si>
  <si>
    <t>Smart metering - progressive household roll out for new change of occupier only</t>
  </si>
  <si>
    <t>Household water efficiency free pack for self installation</t>
  </si>
  <si>
    <t>Water efficiency customer education / awareness</t>
  </si>
  <si>
    <t>Online digital engagement for Smart metering</t>
  </si>
  <si>
    <t>Water efficiency programmes targeted at specific groups (e.g. community, religious groups)</t>
  </si>
  <si>
    <t>Uncertainty - promotability</t>
  </si>
  <si>
    <t>Targeted incentives scheme - Individual customer/community reward scheme linked to reduced water use</t>
  </si>
  <si>
    <t xml:space="preserve">Sector specific water efficiency advice e.g. partnerships with holiday rental companies Airbnb. </t>
  </si>
  <si>
    <t>Water saving business visits - level 1</t>
  </si>
  <si>
    <t xml:space="preserve">Rewards to water retailers for business water use savings. </t>
  </si>
  <si>
    <t>Third Party - App for customer engagement</t>
  </si>
  <si>
    <t>Y</t>
  </si>
  <si>
    <t>Water saving business visits - level 2</t>
  </si>
  <si>
    <t>Water saving business visits - level 3</t>
  </si>
  <si>
    <t>Home Check - Level 1</t>
  </si>
  <si>
    <t>Household water audit</t>
  </si>
  <si>
    <t>Home Check - Level 2</t>
  </si>
  <si>
    <t>Home Check - Level 3</t>
  </si>
  <si>
    <t>Appliance subsidies (rebates for water efficient devices and appliances)</t>
  </si>
  <si>
    <t>Retrofitting indoor water efficiency devices</t>
  </si>
  <si>
    <t>Appliance exchange schemes</t>
  </si>
  <si>
    <t>Plumbers installation of water efficient goods (e.g. dual flush toilets low flush toilets, tap inserts)</t>
  </si>
  <si>
    <t>Grey water recycling retrofitting to existing properties.</t>
  </si>
  <si>
    <t>Uncertainty - cost</t>
  </si>
  <si>
    <t>Pay per use appliances (e.g. Miele bundles subscription)</t>
  </si>
  <si>
    <t>Other water efficiency</t>
  </si>
  <si>
    <t>Leaky Loos' Wastage Fix: large scale targeted fixes</t>
  </si>
  <si>
    <t>Partnerships/targeting of large/small developers to install water efficient devices</t>
  </si>
  <si>
    <t>Uncertainty - requires government intervention</t>
  </si>
  <si>
    <t>Water retailer save</t>
  </si>
  <si>
    <t>Targeted water efficiency information/advice for designer of hot water systems and purchasers of water using appliances</t>
  </si>
  <si>
    <t>Reducing infrastructure connection charge for properties built to a high water efficiency standard</t>
  </si>
  <si>
    <t>Interest free loans</t>
  </si>
  <si>
    <t>Water labelling - with minimum standards</t>
  </si>
  <si>
    <t>Water labelling - with no minimum standards</t>
  </si>
  <si>
    <t>New development standards - water neutrality</t>
  </si>
  <si>
    <t>New home standards  - mandatory</t>
  </si>
  <si>
    <t>Combined research into reducing water demand</t>
  </si>
  <si>
    <t xml:space="preserve">Supplementary or alternative non-PWS supply </t>
  </si>
  <si>
    <t xml:space="preserve">Reuse treated wastewater effluent as an alternative supply.  This reclaimed water could be used for industrial/commercial use rather than potable water (drinking water).  </t>
  </si>
  <si>
    <t>Support agricultural users or large users of mains supply during peak periods, to develop storage facilities</t>
  </si>
  <si>
    <t>A third party takes ownership for water management of new large scale commercial developments driving down demand by integrating water efficiency and water conservation in to new build .</t>
  </si>
  <si>
    <t>Third party - aerial camera survey to identify unmetered usage</t>
  </si>
  <si>
    <t>Increasing block tariffs</t>
  </si>
  <si>
    <t>Tariff</t>
  </si>
  <si>
    <t>Resource availability tariffs</t>
  </si>
  <si>
    <t>Variable tariffs</t>
  </si>
  <si>
    <t>Consumption tariff</t>
  </si>
  <si>
    <t>Seasonal tariffs</t>
  </si>
  <si>
    <t>Community reward tariff</t>
  </si>
  <si>
    <t>Drought awareness tariff</t>
  </si>
  <si>
    <t>Individual reward tariff</t>
  </si>
  <si>
    <t>Penalty charge tariff</t>
  </si>
  <si>
    <t>Transparent charging</t>
  </si>
  <si>
    <t>Trading</t>
  </si>
  <si>
    <t>Lower charges for major customers with a significant water resource storage</t>
  </si>
  <si>
    <t>Interruptible industrial supplies tariff</t>
  </si>
  <si>
    <t>Benchmarked rising block business tariffs</t>
  </si>
  <si>
    <t>Industrial spot pricing</t>
  </si>
  <si>
    <t>Temporary use bans</t>
  </si>
  <si>
    <t>Preferred</t>
  </si>
  <si>
    <t>Non essential use bans</t>
  </si>
  <si>
    <t>Reduced levels of service and rota cuts</t>
  </si>
  <si>
    <t>Reduced levels of service, moving to 1:500 to 1:200</t>
  </si>
  <si>
    <t>Rainwater harvesting is included in new developments to meet planning conditions - community developments</t>
  </si>
  <si>
    <t>Rainwater harvesting</t>
  </si>
  <si>
    <t xml:space="preserve">Home retrofit of rainwater harvesting </t>
  </si>
  <si>
    <t>Rainshare - Communities direct harvested rainwater into a centralised shared resource</t>
  </si>
  <si>
    <t>Rainwater harvesting is included in new developments to meet planning conditions - commercial/public sector developments -single or multiple</t>
  </si>
  <si>
    <t xml:space="preserve">Rainwater harvesting feasibility assessment and/or subsidised installation - target large water users </t>
  </si>
  <si>
    <t xml:space="preserve">Rainwater harvesting - target large water users </t>
  </si>
  <si>
    <t>Rainwater harvesting - agriculture sector</t>
  </si>
  <si>
    <t xml:space="preserve">Business Efficiency Visits (BEV) - water efficiency audit - in person audit, fix and retrofit, targeted at specific sectors/businesses </t>
  </si>
  <si>
    <t>Non-household water audit</t>
  </si>
  <si>
    <t xml:space="preserve">Business Efficiency Visits (HEV) - water efficiency audit - in person audit targeted at specific sectors/businesses </t>
  </si>
  <si>
    <t xml:space="preserve">Business Efficiency Visits (HEV) - leakage detection - in person targeted at specific sectors/businesses </t>
  </si>
  <si>
    <t>Business Efficiency Visits (HEV) -  process water efficiency audit/leakage detection - in person targeted at agriculture sector</t>
  </si>
  <si>
    <t xml:space="preserve">Business Efficiency Visit (BEV) - process water efficiency audit/leakage detection. </t>
  </si>
  <si>
    <t>Business Efficiency Visit (BEV) - water efficiency audit/leakage detection - in person targeted at leisure sector (golf)</t>
  </si>
  <si>
    <t>Virtual Business Efficiency Visit (VBEV) - water efficiency audit with free water efficient devices</t>
  </si>
  <si>
    <t>Active Leakage Control</t>
  </si>
  <si>
    <t>Active leakage management</t>
  </si>
  <si>
    <t>Active Leakage Control - Standard ALC</t>
  </si>
  <si>
    <t>Active Leakage Control - Lift and Shift</t>
  </si>
  <si>
    <t>Active Leakage Control - Enhanced/Intensive ALC</t>
  </si>
  <si>
    <t>Leakage Driven Asset Renewal</t>
  </si>
  <si>
    <t>Mains replacement (not trunk mains)</t>
  </si>
  <si>
    <t>Leakage Driven Asset Renewal - service reservoirs</t>
  </si>
  <si>
    <t>Mains Replacement - Asset Renewal Mains Only</t>
  </si>
  <si>
    <t>Mains Replacement - Asset Renewal Mains and Comms</t>
  </si>
  <si>
    <t>Mains Replacement - Asset Renewal Mains, Comms and CSP</t>
  </si>
  <si>
    <t>Service Reservoir Overflow Prevention</t>
  </si>
  <si>
    <t>Smarter network monitoring</t>
  </si>
  <si>
    <t>Other leakage control</t>
  </si>
  <si>
    <t>Customer Side Leakage Repairs</t>
  </si>
  <si>
    <t>Smarter Leakage Monitoring - New and Improved Control Zones</t>
  </si>
  <si>
    <t>Smarter Leakage Monitoring - Logger Upgrade</t>
  </si>
  <si>
    <t>Smarter Leakage Monitoring - Flow Meter Upgrade</t>
  </si>
  <si>
    <t>Smarter Leakage Monitoring - More Loggers and Intelligent Analysis Software</t>
  </si>
  <si>
    <t>Smarter Leakage Monitoring - Permanent Acoustic Loggers</t>
  </si>
  <si>
    <t>Customer Repair Policy - No excessive CSP repair cost limit</t>
  </si>
  <si>
    <t>Leakage driven pressure management - network reconfiguration</t>
  </si>
  <si>
    <t>Pressure management</t>
  </si>
  <si>
    <t>Leakage driven pressure management - CALM networks</t>
  </si>
  <si>
    <t>Pressure Management - Advanced Pressure Management</t>
  </si>
  <si>
    <t>Pressure Management - CALM Network</t>
  </si>
  <si>
    <t>Trunk main leakage reduction</t>
  </si>
  <si>
    <t>Trunk mains renewal/new</t>
  </si>
  <si>
    <t>Trunk Mains Management - Flow Monitoring Zones</t>
  </si>
  <si>
    <t>Trunk Mains Management - Trunk Mains Loggers</t>
  </si>
  <si>
    <t>Trunk Mains Management - TM Asset Renewal</t>
  </si>
  <si>
    <t>Trunk Mains Management - TM ALC Effort Uplift</t>
  </si>
  <si>
    <t>Leakage technology investments</t>
  </si>
  <si>
    <t>New technology</t>
  </si>
  <si>
    <t>Leak Free Mains</t>
  </si>
  <si>
    <t>Leakage Technology - ALC Repairs Future Tech</t>
  </si>
  <si>
    <t>Leakage Technology - Asset Renewal Future Tech</t>
  </si>
  <si>
    <t>Leak Free Mains with Comms Renewal</t>
  </si>
  <si>
    <t>Leak Free Mains with Comms and CSP Renewal</t>
  </si>
  <si>
    <t xml:space="preserve">Somerset Spine main upgrade </t>
  </si>
  <si>
    <t>Internal potable transfer</t>
  </si>
  <si>
    <t>Feasible</t>
  </si>
  <si>
    <t>Minor</t>
  </si>
  <si>
    <t>-</t>
  </si>
  <si>
    <t>Uncertain</t>
  </si>
  <si>
    <t>Negligible</t>
  </si>
  <si>
    <t>CALM main upgrade and reversal</t>
  </si>
  <si>
    <t>Low</t>
  </si>
  <si>
    <t>External potable bulk supply/transfer</t>
  </si>
  <si>
    <t>Uncertainty - source</t>
  </si>
  <si>
    <t>Option combined upon review</t>
  </si>
  <si>
    <t>Bristol to Bath transfer increase</t>
  </si>
  <si>
    <t>Frome (Bristol Water) to Wessex Grid connection</t>
  </si>
  <si>
    <t>Alternative options with lower impact</t>
  </si>
  <si>
    <t>None</t>
  </si>
  <si>
    <t>Uncertainty - dependencies</t>
  </si>
  <si>
    <t>Uncertainty - peak benefit</t>
  </si>
  <si>
    <t>Wood Hill SR to Burton Road WTC reversal</t>
  </si>
  <si>
    <t>Pewsey network upgrade</t>
  </si>
  <si>
    <t>Bristol import increase towards Trowbridge</t>
  </si>
  <si>
    <t>Bridgwater (Wessex) to Burnham (Bristol)</t>
  </si>
  <si>
    <t>External raw water bulk supply/transfer</t>
  </si>
  <si>
    <t>Environmental impact - emissions</t>
  </si>
  <si>
    <t>High</t>
  </si>
  <si>
    <t>Not Compliant - Risk</t>
  </si>
  <si>
    <t xml:space="preserve">Pumped storage: Bristol Avon </t>
  </si>
  <si>
    <t>Severn-Thames Transfer: WCWRG only at 15Ml/d</t>
  </si>
  <si>
    <t>Severn-Thames Transfer: WCWRG only at 30Ml/d</t>
  </si>
  <si>
    <t>Severn-Thames Transfer: WCWRG only at 45Ml/d</t>
  </si>
  <si>
    <t>Severn-Thames Transfer: WCWRG only at 75Ml/d</t>
  </si>
  <si>
    <t>Severn-Thames Transfer: multiple receivers at 15Ml/d</t>
  </si>
  <si>
    <t>Severn-Thames Transfer: multiple receivers at 30Ml/d</t>
  </si>
  <si>
    <t>Severn-Thames Transfer: multiple receivers at 45Ml/d</t>
  </si>
  <si>
    <t>Severn-Thames Transfer: multiple receivers at 75Ml/d</t>
  </si>
  <si>
    <t>Tankering of water</t>
  </si>
  <si>
    <t>Yeovil to Dorchester area new transfer</t>
  </si>
  <si>
    <t>Sherborne network upgrades and new connections</t>
  </si>
  <si>
    <t>Somerset Spine main to Purbeck</t>
  </si>
  <si>
    <t>Bristol import increase towards Chippenham</t>
  </si>
  <si>
    <t xml:space="preserve">Devizes resilience: Calne to Devizes new transfer </t>
  </si>
  <si>
    <t>Water treatment works capacity increase</t>
  </si>
  <si>
    <t>Yeovil transfer to Purbeck</t>
  </si>
  <si>
    <t>Uncertainty - water quality</t>
  </si>
  <si>
    <t>Rain cloud seeding</t>
  </si>
  <si>
    <t>Iceberg imports</t>
  </si>
  <si>
    <t>New surface water</t>
  </si>
  <si>
    <t>Mendips to Stour</t>
  </si>
  <si>
    <t>New reservoir</t>
  </si>
  <si>
    <t>Not Compliant - Quantifiable</t>
  </si>
  <si>
    <t>18.02, 19.06, 19.07, 19.10, 19.11, 32.11, 32.01, 55.01, 53.01</t>
  </si>
  <si>
    <t>South Grid Resilience</t>
  </si>
  <si>
    <t>18.02, 19.06, 19.07, 19.10, 19.11, 32.11, 32.01, 53.01, 55.01</t>
  </si>
  <si>
    <t>Blashford Lakes: release into River at Ringwood</t>
  </si>
  <si>
    <t>Catchment management</t>
  </si>
  <si>
    <t>Environmental impact - water body</t>
  </si>
  <si>
    <t>Blashford Lakes: release into the River at Salisbury</t>
  </si>
  <si>
    <t>Blashford Lakes: potable supply into Wessex network</t>
  </si>
  <si>
    <t>Groundwater enhancement</t>
  </si>
  <si>
    <t>Reinstatement of mothballed sources -Winterbourne Abbas</t>
  </si>
  <si>
    <t>Medium</t>
  </si>
  <si>
    <t>Compliant</t>
  </si>
  <si>
    <t>AIM: break performance commitments</t>
  </si>
  <si>
    <t>New/Enhanced pumping station</t>
  </si>
  <si>
    <t>Uncertainty - INNS</t>
  </si>
  <si>
    <t>Reservoir enlargement</t>
  </si>
  <si>
    <t xml:space="preserve">Environmental impact - land </t>
  </si>
  <si>
    <t>New Reservoirs: Avalon Lakes (Somerset Levels)</t>
  </si>
  <si>
    <t>New Reservoir: Vobster Quarry (Mendips)</t>
  </si>
  <si>
    <t>Impoundment of Coastal Waters – Parrett Barrage</t>
  </si>
  <si>
    <t>New Reservoir: Horner Hill (Exmoor)</t>
  </si>
  <si>
    <t>New Reservoir: Pitt Bridge (Exmoor)</t>
  </si>
  <si>
    <t>New Reservoir: Druids Combe (Exmoor)</t>
  </si>
  <si>
    <t>New Reservoir: Tadnoll (Frome Catchment Poole Harbour)</t>
  </si>
  <si>
    <t>New Reservoir: Holwell (Dorset Stour)</t>
  </si>
  <si>
    <t>New Reservoir: Fontmell (Dorset Stour)</t>
  </si>
  <si>
    <t>New Reservoir: Chivrick's (Dorset Stour)</t>
  </si>
  <si>
    <t>New Reservoir: Bibbern (Dorset Stour)</t>
  </si>
  <si>
    <t>New Reservoir: Gibbs Marsh (Dorset Stour)</t>
  </si>
  <si>
    <t>New Reservoir: Thorny (Parrett)</t>
  </si>
  <si>
    <t>New Reservoir: Oakley (Parrett)</t>
  </si>
  <si>
    <t>New Reservoir: Nyland (Dorset Stour)</t>
  </si>
  <si>
    <t>New Reservoir: Hornsey (Parrett)</t>
  </si>
  <si>
    <t>New Reservoir: Horsington (Dorset Stour)</t>
  </si>
  <si>
    <t>New Reservoir: Wincanton (Dorset Stour)</t>
  </si>
  <si>
    <t>New Reservoir: Ham (Dorset Stour)</t>
  </si>
  <si>
    <t>New Reservoir: Bow (Dorset Stour)</t>
  </si>
  <si>
    <t>New Reservoir: Yarcombe (Parrett)</t>
  </si>
  <si>
    <t>New Reservoir: Back (Parrett)</t>
  </si>
  <si>
    <t>New Reservoir: Hornblotton (Brue Axe)</t>
  </si>
  <si>
    <t>New Reservoir: Rowbury (Bristol Avon)</t>
  </si>
  <si>
    <t>New Reservoir: Semington (Bristol Avon)</t>
  </si>
  <si>
    <t>New Reservoir: By the Mill (Bristol Avon)</t>
  </si>
  <si>
    <t>New Reservoir: Silverlands (Bristol Avon)</t>
  </si>
  <si>
    <t>New Reservoir: Cocklemore (Bristol Avon)</t>
  </si>
  <si>
    <t>New Reservoir: Cade Burma (Bristol Avon)</t>
  </si>
  <si>
    <t>New Reservoir: Chissell (Bristol Avon)</t>
  </si>
  <si>
    <t>New Reservoir: Sutton Benger (Bristol Avon)</t>
  </si>
  <si>
    <t>New Reservoir: Dauntsey (Bristol Avon)</t>
  </si>
  <si>
    <t>New Reservoir: Gauze (Bristol Avon)</t>
  </si>
  <si>
    <t>New Reservoir: The Cam (Dorset Stour)</t>
  </si>
  <si>
    <t>New Reservoir: Stockhill (Dorset Stour)</t>
  </si>
  <si>
    <t>New Reservoir: Short Wood (Dorset Stour)</t>
  </si>
  <si>
    <t>New Reservoir: Huntstree (Bristol Avon)</t>
  </si>
  <si>
    <t>New Reservoir: Newton (Bristol Avon)</t>
  </si>
  <si>
    <t>New Reservoir: Exe (Exe Otter Axe)</t>
  </si>
  <si>
    <t>New Reservoir: Mole</t>
  </si>
  <si>
    <t>New Reservoir: Batherm (Exe Otter Axe)</t>
  </si>
  <si>
    <t>New Reservoir: Molland</t>
  </si>
  <si>
    <t>New Reservoir: Huntsham</t>
  </si>
  <si>
    <t>New Reservoir: Otter (Exe Otter Axe)</t>
  </si>
  <si>
    <t>New Reservoir: Whitestaunton (Exe Otter Axe)</t>
  </si>
  <si>
    <t>New Reservoir: Hazelbury Bryan (Dorset Stour)</t>
  </si>
  <si>
    <t>Groundwater: Aquifer Storage Recharge - Wareham Basin</t>
  </si>
  <si>
    <t>Aquifer recharge/Aquifer storage recovery</t>
  </si>
  <si>
    <t>Groundwater: Aquifer Storage Recharge – non Wareham</t>
  </si>
  <si>
    <t>Groundwater: Off shore groundwater</t>
  </si>
  <si>
    <t>New groundwater</t>
  </si>
  <si>
    <t>Groundwater: Explore deep greensand</t>
  </si>
  <si>
    <t>Groundwater: Otter groundwater (SWW area)</t>
  </si>
  <si>
    <t>Groundwater: Yeo groundwater</t>
  </si>
  <si>
    <t xml:space="preserve">Groundwater: East Lulworth </t>
  </si>
  <si>
    <t xml:space="preserve">Groundwater: Longham </t>
  </si>
  <si>
    <t>Third party - hydro ecological modelling</t>
  </si>
  <si>
    <t>Amesbury boreholes</t>
  </si>
  <si>
    <t>Surface water:  King Sedgemoor Drain</t>
  </si>
  <si>
    <t>Desalination: North Coast Wessex Water - Bridgwater Bay</t>
  </si>
  <si>
    <t>Desalination</t>
  </si>
  <si>
    <t>Desalination: North Coast Bristol Water - Avonmouth</t>
  </si>
  <si>
    <t>Desalination: South Coast Wessex Water - Weymouth</t>
  </si>
  <si>
    <t>Water reuse</t>
  </si>
  <si>
    <t>Use of existing private water supplies (including Industrial and MoD)</t>
  </si>
  <si>
    <t>Licence trading</t>
  </si>
  <si>
    <t>Drought Permit  - Stour catchment</t>
  </si>
  <si>
    <t>Drought permits/orders</t>
  </si>
  <si>
    <t>Drought Permit  - Tadnoll catchment</t>
  </si>
  <si>
    <t>Drought Permit  - Tone catchment</t>
  </si>
  <si>
    <t>Drought Permit  - Yeo catchment</t>
  </si>
  <si>
    <t>Drought Permit  - Piddle catchment</t>
  </si>
  <si>
    <t>Drought Permit  - Bride catchment</t>
  </si>
  <si>
    <t>Reservoir sedimentation - removal via dredging</t>
  </si>
  <si>
    <t>Reservoir sedimentation - minimising sedimentation via silt traps, catchment management</t>
  </si>
  <si>
    <t>Poole Water Recycling and Transfer – Stour use 100%</t>
  </si>
  <si>
    <t>CALM main upgrade and reversal - 10Ml/d</t>
  </si>
  <si>
    <t>low</t>
  </si>
  <si>
    <t>uncertain</t>
  </si>
  <si>
    <t>South Grid Resilience - 8Ml/d</t>
  </si>
  <si>
    <t>Yeovil transfer to Purbeck - 7Ml/d</t>
  </si>
  <si>
    <t>Yeovil to Dorchester - 7Ml/d</t>
  </si>
  <si>
    <t>Demand Strategy 1</t>
  </si>
  <si>
    <t>Demand Strategy 2</t>
  </si>
  <si>
    <t>Demand Strategy 3</t>
  </si>
  <si>
    <t>Demand Strategy 4</t>
  </si>
  <si>
    <t>Demand Strategy 5</t>
  </si>
  <si>
    <t>Demand Strategy 6</t>
  </si>
  <si>
    <t>Demand Strategy 7</t>
  </si>
  <si>
    <t>Bristol Import and onwards transfer I</t>
  </si>
  <si>
    <t>Bristol Import and onwards transfer II</t>
  </si>
  <si>
    <t>Bristol Import and onwards transfer III</t>
  </si>
  <si>
    <t>Bristol Import and onwards transfer IV</t>
  </si>
  <si>
    <t>Bristol Import and onwards transfer V</t>
  </si>
  <si>
    <t>Increased Reservoir Capacity and East Transfer</t>
  </si>
  <si>
    <t>Hampshire Avon Boreholes and Transfer</t>
  </si>
  <si>
    <t>32.15a</t>
  </si>
  <si>
    <t>32.15b</t>
  </si>
  <si>
    <t>57.07a</t>
  </si>
  <si>
    <t>Government Labelling - DS7</t>
  </si>
  <si>
    <t>57.07b</t>
  </si>
  <si>
    <t>Household Home Check Visits - DS7</t>
  </si>
  <si>
    <t>57.07c</t>
  </si>
  <si>
    <t xml:space="preserve">Non Household Water Efficiency Visits - DS7 </t>
  </si>
  <si>
    <t>57.07d</t>
  </si>
  <si>
    <t xml:space="preserve">Optant Household Smart Meters - DS7 </t>
  </si>
  <si>
    <t>57.07e</t>
  </si>
  <si>
    <t>Compulsory Household Smart Meters - DS7</t>
  </si>
  <si>
    <t>57.07f</t>
  </si>
  <si>
    <t>New Properties Smart Meters - DS7</t>
  </si>
  <si>
    <t>57.07g</t>
  </si>
  <si>
    <t>Non Household Smart Meters - DS7</t>
  </si>
  <si>
    <t>57.07h</t>
  </si>
  <si>
    <t>Leakage Strategy - DS7</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</si>
  <si>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</si>
  <si>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</si>
  <si>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</si>
  <si>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</si>
  <si>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</si>
  <si>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</si>
  <si>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</si>
  <si>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Water Purification</t>
  </si>
  <si>
    <t>Water Regulation</t>
  </si>
  <si>
    <t>Recreation and Tourism</t>
  </si>
  <si>
    <t>Natural capital impact of option
(define units)</t>
  </si>
  <si>
    <t>B&amp;H
Non-monetised metric where applicable (define units)</t>
  </si>
  <si>
    <t>CR
Non-monetised metric where applicable (define units)</t>
  </si>
  <si>
    <t>NHR
Non-monetised metric where applicable (define units)</t>
  </si>
  <si>
    <t>WP
Non-monetised metric where applicable (define units)</t>
  </si>
  <si>
    <t>WReg
Non-monetised metric where applicable (define units)</t>
  </si>
  <si>
    <t>WFD Level 2 result</t>
  </si>
  <si>
    <t xml:space="preserve">WFD Level 2 risk of quanitfied </t>
  </si>
  <si>
    <t>Table 5: WRZ Level - Options Benefits</t>
  </si>
  <si>
    <t> </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</si>
  <si>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</si>
  <si>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</si>
  <si>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</si>
  <si>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</si>
  <si>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</si>
  <si>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</si>
  <si>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Alternative Programme 2 (Higher Alternative Need Pathway)</t>
  </si>
  <si>
    <t>Alternative Programme 4 (Central Alternative Pathway 1)</t>
  </si>
  <si>
    <t xml:space="preserve">Least Cost Programme </t>
  </si>
  <si>
    <t>Preferred (Most Likely)</t>
  </si>
  <si>
    <t>Alternative Programme 6 (Central Alternative Pathway 3)</t>
  </si>
  <si>
    <t>Alternative Programme 7 (Central Alternative Pathway 4)</t>
  </si>
  <si>
    <t>Alternative Programme 3 (Higher Alternative Need - No HA options available)</t>
  </si>
  <si>
    <t>Alternative Programme 5 - (Central Alternative Pathway 2)</t>
  </si>
  <si>
    <t xml:space="preserve">Ofwat Core Programme </t>
  </si>
  <si>
    <t>Temporary Use Bans</t>
  </si>
  <si>
    <t>Level 1 drought measures</t>
  </si>
  <si>
    <t>9.16a</t>
  </si>
  <si>
    <t>Table 6: WRZ Level - Drought Plan Links</t>
  </si>
  <si>
    <t>Deployable Output Benefit (Ml/d) under 
Drought Severity of ~ 1 in 500 (0.2% chance in any given year)</t>
  </si>
  <si>
    <t>Deployable Output Benefit (Ml/d) under 
 Drought Severity of 1 in 200 (0.5% chance in any given year)</t>
  </si>
  <si>
    <t>Deployable Output Benefit (Ml/d) under 
Worst Historic Drought Scenario (1975/76 - same as 1 in 200)</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</si>
  <si>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</si>
  <si>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</si>
  <si>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</si>
  <si>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</si>
  <si>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</si>
  <si>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</si>
  <si>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</si>
  <si>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</si>
  <si>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1FPD</t>
  </si>
  <si>
    <t>Appeals for restraint</t>
  </si>
  <si>
    <t>NA% savings when an appeal for restraint is implemented. Savings incorporated as part of Phase 1 Water Efficiency Measures</t>
  </si>
  <si>
    <t>Demand Side</t>
  </si>
  <si>
    <t>page NA, para NA</t>
  </si>
  <si>
    <t>No</t>
  </si>
  <si>
    <t>2FPD</t>
  </si>
  <si>
    <t>Licensed drought only sources</t>
  </si>
  <si>
    <t>List the names of all drought sources / sites</t>
  </si>
  <si>
    <t>Supply Side</t>
  </si>
  <si>
    <t>3FPD</t>
  </si>
  <si>
    <t>Other level 1 drought measures</t>
  </si>
  <si>
    <t>Level 1a/1b leakage and water efficiency campaign. Note: benefits of appeals for restraint are not differenciated in the drought plan from Phase 1 water efficiency campaigns.</t>
  </si>
  <si>
    <t>pages 31 to 38, para - see relevant section headings</t>
  </si>
  <si>
    <t>Yes</t>
  </si>
  <si>
    <t>4FPD</t>
  </si>
  <si>
    <t>5% demand savings when a Temporary Use Ban is implemented</t>
  </si>
  <si>
    <t xml:space="preserve">page 38, see section </t>
  </si>
  <si>
    <t>5FPD</t>
  </si>
  <si>
    <t>Level 2 Drought Permits/Orders</t>
  </si>
  <si>
    <t>Stour Sources (Corfe Mullen, Sturminster Marshall, Shapwick ), Empool and Litton Cheney</t>
  </si>
  <si>
    <t>6FPD</t>
  </si>
  <si>
    <t>Other level 2 drought measures</t>
  </si>
  <si>
    <t>7FPD</t>
  </si>
  <si>
    <t>Non Essential Use Bans</t>
  </si>
  <si>
    <t>2% demand savings when a Non-Essential Use Ban is implemented</t>
  </si>
  <si>
    <t>page 39, see section</t>
  </si>
  <si>
    <t>8FPD</t>
  </si>
  <si>
    <t>Level 3 Drought Permits/Orders</t>
  </si>
  <si>
    <t>Drought options screened from WRMP24 options based on environmental impact</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</si>
  <si>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</si>
  <si>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</si>
  <si>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</si>
  <si>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</si>
  <si>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</si>
  <si>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</si>
  <si>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</si>
  <si>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</si>
  <si>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</si>
  <si>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</si>
  <si>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</si>
  <si>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</si>
  <si>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</si>
  <si>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</si>
  <si>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</si>
  <si>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</si>
  <si>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</si>
  <si>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</si>
  <si>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</si>
  <si>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</si>
  <si>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</si>
  <si>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</si>
  <si>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</si>
  <si>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</si>
  <si>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</si>
  <si>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</si>
  <si>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</si>
  <si>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Cost Profile WRMP24 Table</t>
  </si>
  <si>
    <t>Opex</t>
  </si>
  <si>
    <t>Capex</t>
  </si>
  <si>
    <t>Programme:</t>
  </si>
  <si>
    <t>Preferred “most likely” pathway</t>
  </si>
  <si>
    <t>WRZ(s) impacted</t>
  </si>
  <si>
    <t>DYAA - 1 in 500</t>
  </si>
  <si>
    <t>Description of key triggers for alternative programme activation</t>
  </si>
  <si>
    <t>Decision point will be made in 2028 (WRMP and business plan) to progress design and development of options 39.01 and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</si>
  <si>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 xml:space="preserve">
Monitoring and triggering of alternative programme</t>
  </si>
  <si>
    <t>2027/2028: monitoring of WINEP investigations and licence changes incorporated into draft and revised draft WRMP (business plan) as well as overall demand forecast to determine whether options 39.01 and 39.02 need to be taken forwards in design and development.
2030: Assessment of conclusion of WINEP investigations and magnitude of licence changes required in 2035 to determine if pathway is to be followed. If volume of licence changes required and future demand forecasts follow the central supply-demand balance scenario, then this pathways is followed.</t>
  </si>
  <si>
    <t>Option differences to preferred (most likely) programme</t>
  </si>
  <si>
    <t>Preferred Options Selected: 9.16, 9.19, 22.04, 39.01, 39.02, 41.01, 41.06, 57.07, 59.01, 70.01, 70.06</t>
  </si>
  <si>
    <t>NPV cost associated with programme (£m)</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</si>
  <si>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</si>
  <si>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</si>
  <si>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</si>
  <si>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</si>
  <si>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</si>
  <si>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</si>
  <si>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</si>
  <si>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</si>
  <si>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</si>
  <si>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</si>
  <si>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</si>
  <si>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</si>
  <si>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</si>
  <si>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</si>
  <si>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</si>
  <si>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</si>
  <si>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</si>
  <si>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</si>
  <si>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</si>
  <si>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</si>
  <si>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</si>
  <si>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</si>
  <si>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</si>
  <si>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</si>
  <si>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</si>
  <si>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</si>
  <si>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</si>
  <si>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</si>
  <si>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</si>
  <si>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</si>
  <si>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</si>
  <si>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</si>
  <si>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</si>
  <si>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</si>
  <si>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</si>
  <si>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</si>
  <si>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</si>
  <si>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</si>
  <si>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£M</t>
  </si>
  <si>
    <t>AP7FP</t>
  </si>
  <si>
    <t>Totex savings (base)</t>
  </si>
  <si>
    <t>AP8FP</t>
  </si>
  <si>
    <t>Totex total (base)</t>
  </si>
  <si>
    <t>AP9FP</t>
  </si>
  <si>
    <t>Total enhancement expenditure</t>
  </si>
  <si>
    <t>AP10FP</t>
  </si>
  <si>
    <t>AP11FP</t>
  </si>
  <si>
    <t>Decision point will be made in 2028 (WRMP and business plan) to progress design and development of options 39.02, 38.01 and 38.11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and whether we need to follow a higher need pathway.</t>
  </si>
  <si>
    <t>2027/2028: monitoring of WINEP investigations and licence changes incorporated into draft and revised draft WRMP (business plan) as well as overall demand forecast to determine whether options 39.02, 38.01 and 38.11 need to be taken forwards in design and development.
2030: Assessment of conclusion of WINEP investigations and magnitude of licence changes required in 2035 to determine if pathway is to be followed. If volume of licence changes required and future demand forecasts follow the high supply-demand balance scenario, then this pathways is followed.</t>
  </si>
  <si>
    <t xml:space="preserve">Additional options selected: 34.1, 52.02, 55.05, 70.02, 70.03, 70.04, 70.05, 70.07 (selected for design and development in Ofwat Core AMP8 to keep alternative pathways to the core and preferred programme open)
Preferred options removed: 39.01 and 39.02 (options selected later on in the preferred programme so not in the common core programme)
</t>
  </si>
  <si>
    <t>Least Cost Programme</t>
  </si>
  <si>
    <t>NA - least cost plan reported here as per planning table guidance requirements, but is not part of the adaptive plan</t>
  </si>
  <si>
    <t xml:space="preserve">Additional options selected: 18.28, 34.1, 38.11, 52.02, 57.06, 70.03
Preferred options removed: 22.04, 57.07
</t>
  </si>
  <si>
    <t xml:space="preserve">Additional options selected: 18.1, 21.12, 21.13, 30.02, 32.36, 33.01, 34.1, 38.01, 38.11, 38.12, 52.02, 70.03
Preferred options removed: 22.04
 </t>
  </si>
  <si>
    <t xml:space="preserve">
Decision point will be made in 2028 (WRMP and business plan) to progress design and development of options 39.01, 39.02, 33.01, 18.28, 38.11 alongside other options already taken forwards in the core pathway towards a trigger point in 2030 on whether to follow this pathway. Triggers are the same as Alternative Programme 2, except with additional monitoring of WINEP programme on the environmental and technical feasibility of development of new options in the Hampshire Avon catchment.</t>
  </si>
  <si>
    <t xml:space="preserve">
Monitoring and triggering of alternative programme is the same as Alternative Programme 3: If volume of licence changes required and future demand forecasts follow the high supply-demand balance scenario AND Hampsire Avon options are not viable then this pathways is followed.</t>
  </si>
  <si>
    <t>Additional options selected: 18.1, 18.28, 21.13, 25.03, 30.02, 32.36, 33.01, 38.11, 38.12, 52.02, 54.06, 55.05, 70.02, 70.04
Preferred options removed: 22.04, 70.01</t>
  </si>
  <si>
    <t xml:space="preserve">Decision point will be made in 2028 (WRMP and business plan) to progress design and development of options 39.01,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as well as the effectiveness of the demand management measured being implemented under options 57.07 Demand Strategy 7. 
</t>
  </si>
  <si>
    <t>2027/2028: monitoring of WINEP investigations and licence changes incorporated into draft and revised draft WRMP (business plan) as well as overall demand forecast to determine whether options 39.02 need to be taken forwards in design and development. Annual Monitoring of the effectiveness of the demand management measures being implemented.
2030: Assessment of conclusion of WINEP investigations and magnitude of licence changes required in 2035 to determine if pathway is to be followed. If volume of licence changes required and future demand forecasts follow the central supply-demand balance scenario AND the demand management strategy is less effective, then this pathways is followed to meet 2035 need</t>
  </si>
  <si>
    <t xml:space="preserve">Additional options selected: 34.1, 52.02, 70.02
Preferred options removed: 70.01
 </t>
  </si>
  <si>
    <t>Decision point will be made in 2028 (WRMP and business plan) to progress design and development of options 39.01,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 as well as the effectiveness of the demand management measured being implemented under options 57.07 Demand Strategy 7. In addition, monitoring of Hampshire Avon options to determine their feasibility.</t>
  </si>
  <si>
    <t>2027/2028: monitoring of WINEP investigations and licence changes incorporated into draft and revised draft WRMP (business plan) as well as overall demand forecast to determine whether options 39.01 and 39.02 need to be taken forwards in design and development. Annual Monitoring of the effectiveness of the demand management measures being implemented.
2030: Assessment of conclusion of WINEP investigations and magnitude of licence changes required in 2035 to determine if pathway is to be followed. If volume of licence changes required and future demand forecasts follow the central supply-demand balance scenario AND the demand management strategy is less effective, AND Hampsire Avon options are not viable then this pathways is followed, then this pathways is followed to meet 2035 need</t>
  </si>
  <si>
    <t xml:space="preserve">Additional options selected: 38.01, 52.02, 70.02
Preferred options removed: 70.01
</t>
  </si>
  <si>
    <t xml:space="preserve">
Decision point will be made in 2028 (WRMP and business plan) to progress design and development of options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</si>
  <si>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2027/2028: monitoring of WINEP investigations and licence changes incorporated into draft and revised draft WRMP (business plan) as well as overall demand forecast to determine whether options 39.01 and 39.02 need to be taken forwards in design and development. Monitoring of latest understanding of additional Hampshire Avon need from MoD and Veolia Water as part of Upper Hampshire Avon Steering Group.
2030: Assessment of conclusion of WINEP investigations and magnitude of licence changes required in 2035 to determine if pathway is to be followed. If volume of licence changes required and future demand forecasts follow the central supply-demand balance scenario AND there is additional need from MoD and Veolia Water then this pathways is followed.</t>
  </si>
  <si>
    <t xml:space="preserve">Additional options selected: 70.07
Preferred options removed: N/A
</t>
  </si>
  <si>
    <t>Decision point will be made in 2028 (WRMP and business plan) to progress design and development of options 39.02 alongside other options already taken forwards in the core pathway towards a trigger point in 2030 on whether to follow this pathway. To progress these scheme will depends on the latest understanding of the supply demand balance and specifically understanding of licence change volumes that are driving near term investment.</t>
  </si>
  <si>
    <t>2027/2028: monitoring of WINEP investigations and licence changes incorporated into draft and revised draft WRMP (business plan) as well as overall demand forecast to determine whether options 39.02 need to be taken forwards in design and development. Monitoring of latest understanding of additional Hampshire Avon need from MoD and Veolia Water as part of Upper Hampshire Avon Steering Group, as well as availability of Hampshire Avon options.
2030: Assessment of conclusion of WINEP investigations and magnitude of licence changes required in 2035 to determine if pathway is to be followed. If volume of licence changes required and future demand forecasts follow the central supply-demand balance scenario AND there is additional need from MoD and Veolia Water AND there is no Hampshire Avon options available then this pathways is followed.</t>
  </si>
  <si>
    <t xml:space="preserve">Additional options selected: 23.01, 38.01, 70.05
Preferred options removed: 70.06
</t>
  </si>
  <si>
    <t>Preferred (most likely) programme</t>
  </si>
  <si>
    <t>NPV cost associated with plan (£m)</t>
  </si>
  <si>
    <t>NPV cost associated with plan (£000)</t>
  </si>
  <si>
    <t>Option Type</t>
  </si>
  <si>
    <t>COMPANY</t>
  </si>
  <si>
    <t>WRZ_NAME</t>
  </si>
  <si>
    <t>RZ_ID</t>
  </si>
  <si>
    <t>WC id</t>
  </si>
  <si>
    <t>WRZ id</t>
  </si>
  <si>
    <t>Combined id</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</si>
  <si>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</si>
  <si>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</si>
  <si>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</si>
  <si>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</si>
  <si>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</si>
  <si>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</si>
  <si>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</si>
  <si>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</si>
  <si>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</si>
  <si>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</si>
  <si>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</si>
  <si>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</si>
  <si>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</si>
  <si>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</si>
  <si>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</si>
  <si>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</si>
  <si>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</si>
  <si>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</si>
  <si>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</si>
  <si>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</si>
  <si>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</si>
  <si>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</si>
  <si>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</si>
  <si>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</si>
  <si>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</si>
  <si>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Internal raw water transfer</t>
  </si>
  <si>
    <t>8 Brett</t>
  </si>
  <si>
    <t>BR8</t>
  </si>
  <si>
    <t>AFWBR8</t>
  </si>
  <si>
    <t>International import</t>
  </si>
  <si>
    <t>Anglian Water</t>
  </si>
  <si>
    <t>Essex Central</t>
  </si>
  <si>
    <t>AWS</t>
  </si>
  <si>
    <t>EXC</t>
  </si>
  <si>
    <t>AWSEXC</t>
  </si>
  <si>
    <t>Essex South</t>
  </si>
  <si>
    <t>EXS</t>
  </si>
  <si>
    <t>AWSEXS</t>
  </si>
  <si>
    <t>Fenland</t>
  </si>
  <si>
    <t>FND</t>
  </si>
  <si>
    <t>AWSFND</t>
  </si>
  <si>
    <t>Hartlepool</t>
  </si>
  <si>
    <t>HPL</t>
  </si>
  <si>
    <t>AWSHPL</t>
  </si>
  <si>
    <t>Lincolnshire Bourne</t>
  </si>
  <si>
    <t>LNB</t>
  </si>
  <si>
    <t>AWSLNB</t>
  </si>
  <si>
    <t>Lincolnshire Central</t>
  </si>
  <si>
    <t>LNC</t>
  </si>
  <si>
    <t>AWSLNC</t>
  </si>
  <si>
    <t>New water treatment works</t>
  </si>
  <si>
    <t>Lincolnshire East</t>
  </si>
  <si>
    <t>LNE</t>
  </si>
  <si>
    <t>AWSLNE</t>
  </si>
  <si>
    <t>Reduction of raw water losses</t>
  </si>
  <si>
    <t>Lincolnshire Retford and Gainsborough</t>
  </si>
  <si>
    <t>LNN</t>
  </si>
  <si>
    <t>AWSLNN</t>
  </si>
  <si>
    <t>Norfolk Aylsham</t>
  </si>
  <si>
    <t>NAY</t>
  </si>
  <si>
    <t>AWSNAY</t>
  </si>
  <si>
    <t>Surface water enhancement</t>
  </si>
  <si>
    <t>Norfolk Bradenham</t>
  </si>
  <si>
    <t>NBR</t>
  </si>
  <si>
    <t>AWSNBR</t>
  </si>
  <si>
    <t>Norfolk East Dereham</t>
  </si>
  <si>
    <t>NED</t>
  </si>
  <si>
    <t>AWSNED</t>
  </si>
  <si>
    <t>Production Options</t>
  </si>
  <si>
    <t>Norfolk East Harling</t>
  </si>
  <si>
    <t>NEH</t>
  </si>
  <si>
    <t>AWSNEH</t>
  </si>
  <si>
    <t>Outage reduction</t>
  </si>
  <si>
    <t>Norfolk Happisburgh</t>
  </si>
  <si>
    <t>NHA</t>
  </si>
  <si>
    <t>AWSNHA</t>
  </si>
  <si>
    <t>Norfolk Harleston</t>
  </si>
  <si>
    <t>NHL</t>
  </si>
  <si>
    <t>AWSNHL</t>
  </si>
  <si>
    <t>Water treatment works loss recovery</t>
  </si>
  <si>
    <t>Norfolk North Coast</t>
  </si>
  <si>
    <t>NNC</t>
  </si>
  <si>
    <t>AWSNNC</t>
  </si>
  <si>
    <t>Distribution Options</t>
  </si>
  <si>
    <t>Norfolk Norwich &amp; the Broads</t>
  </si>
  <si>
    <t>NTB</t>
  </si>
  <si>
    <t>AWSNTB</t>
  </si>
  <si>
    <t>Norfolk Wymondham</t>
  </si>
  <si>
    <t>NWY</t>
  </si>
  <si>
    <t>AWSNWY</t>
  </si>
  <si>
    <t>Ruthamford Central</t>
  </si>
  <si>
    <t>RTC</t>
  </si>
  <si>
    <t>AWSRTC</t>
  </si>
  <si>
    <t>Ruthamford North</t>
  </si>
  <si>
    <t>RTN</t>
  </si>
  <si>
    <t>AWSRTN</t>
  </si>
  <si>
    <t>Ruthamford South</t>
  </si>
  <si>
    <t>RTS</t>
  </si>
  <si>
    <t>AWSRTS</t>
  </si>
  <si>
    <t>Ruthamford West</t>
  </si>
  <si>
    <t>RTW</t>
  </si>
  <si>
    <t>AWSRTW</t>
  </si>
  <si>
    <t>South Humber Bank</t>
  </si>
  <si>
    <t>SHB</t>
  </si>
  <si>
    <t>AWSSHB</t>
  </si>
  <si>
    <t>Change in levels of service</t>
  </si>
  <si>
    <t>Customer Options</t>
  </si>
  <si>
    <t>Suffolk East</t>
  </si>
  <si>
    <t>SUE</t>
  </si>
  <si>
    <t>AWSSUE</t>
  </si>
  <si>
    <t>Suffolk Ixworth</t>
  </si>
  <si>
    <t>SUI</t>
  </si>
  <si>
    <t>AWSSUI</t>
  </si>
  <si>
    <t>Household water recycling</t>
  </si>
  <si>
    <t>Suffolk Sudbury</t>
  </si>
  <si>
    <t>SUS</t>
  </si>
  <si>
    <t>AWSSUS</t>
  </si>
  <si>
    <t>Suffolk Thetford</t>
  </si>
  <si>
    <t>SUT</t>
  </si>
  <si>
    <t>AWSSUT</t>
  </si>
  <si>
    <t>Suffolk West &amp; Cambs</t>
  </si>
  <si>
    <t>SWC</t>
  </si>
  <si>
    <t>AWSSWC</t>
  </si>
  <si>
    <t>Bristol Water</t>
  </si>
  <si>
    <t>Bristol</t>
  </si>
  <si>
    <t>BWX</t>
  </si>
  <si>
    <t>BRS</t>
  </si>
  <si>
    <t>Cambridge Water</t>
  </si>
  <si>
    <t>Cambridge</t>
  </si>
  <si>
    <t>CAM</t>
  </si>
  <si>
    <t>CAMCAM</t>
  </si>
  <si>
    <t>Dwr Cymru Welsh Water</t>
  </si>
  <si>
    <t>Alwen /Dee</t>
  </si>
  <si>
    <t>DCW</t>
  </si>
  <si>
    <t>ALW</t>
  </si>
  <si>
    <t>DCWALW</t>
  </si>
  <si>
    <t>Bala</t>
  </si>
  <si>
    <t>BAL</t>
  </si>
  <si>
    <t>DCWBAL</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</si>
  <si>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</si>
  <si>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</si>
  <si>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</si>
  <si>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</si>
  <si>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</si>
  <si>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</si>
  <si>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</si>
  <si>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</si>
  <si>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</si>
  <si>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</si>
  <si>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</si>
  <si>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</si>
  <si>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</si>
  <si>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</si>
  <si>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</si>
  <si>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</si>
  <si>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</si>
  <si>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</si>
  <si>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</si>
  <si>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</si>
  <si>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</si>
  <si>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</si>
  <si>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</si>
  <si>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</si>
  <si>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</si>
  <si>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</si>
  <si>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</si>
  <si>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</si>
  <si>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</si>
  <si>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</si>
  <si>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</si>
  <si>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</si>
  <si>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</si>
  <si>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</si>
  <si>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</si>
  <si>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</si>
  <si>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</si>
  <si>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</si>
  <si>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</si>
  <si>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</si>
  <si>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</si>
  <si>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</si>
  <si>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</si>
  <si>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</si>
  <si>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</si>
  <si>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</si>
  <si>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</si>
  <si>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</si>
  <si>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</si>
  <si>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</si>
  <si>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</si>
  <si>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</si>
  <si>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</si>
  <si>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</si>
  <si>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</si>
  <si>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</si>
  <si>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</si>
  <si>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</si>
  <si>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</si>
  <si>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</si>
  <si>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</si>
  <si>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</si>
  <si>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</si>
  <si>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</si>
  <si>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</si>
  <si>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</si>
  <si>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</si>
  <si>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</si>
  <si>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</si>
  <si>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</si>
  <si>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</si>
  <si>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</si>
  <si>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</si>
  <si>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</si>
  <si>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</si>
  <si>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</si>
  <si>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</si>
  <si>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</si>
  <si>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</si>
  <si>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</si>
  <si>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</si>
  <si>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</si>
  <si>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</si>
  <si>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</si>
  <si>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</si>
  <si>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</si>
  <si>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</si>
  <si>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</si>
  <si>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</si>
  <si>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</si>
  <si>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</si>
  <si>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</si>
  <si>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</si>
  <si>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</si>
  <si>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</si>
  <si>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</si>
  <si>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</si>
  <si>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</si>
  <si>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</si>
  <si>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</si>
  <si>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</si>
  <si>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</si>
  <si>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</si>
  <si>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</si>
  <si>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</si>
  <si>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</si>
  <si>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</si>
  <si>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</si>
  <si>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</si>
  <si>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</si>
  <si>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</si>
  <si>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</si>
  <si>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</si>
  <si>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</si>
  <si>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</si>
  <si>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</si>
  <si>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</si>
  <si>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</si>
  <si>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</si>
  <si>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</si>
  <si>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</si>
  <si>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</si>
  <si>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</si>
  <si>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</si>
  <si>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</si>
  <si>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</si>
  <si>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</si>
  <si>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</si>
  <si>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</si>
  <si>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</si>
  <si>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</si>
  <si>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</si>
  <si>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</si>
  <si>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</si>
  <si>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</si>
  <si>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</si>
  <si>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</si>
  <si>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</si>
  <si>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</si>
  <si>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</si>
  <si>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</si>
  <si>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</si>
  <si>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</si>
  <si>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</si>
  <si>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</si>
  <si>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</si>
  <si>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</si>
  <si>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</si>
  <si>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</si>
  <si>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</si>
  <si>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</si>
  <si>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</si>
  <si>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</si>
  <si>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</si>
  <si>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</si>
  <si>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</si>
  <si>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</si>
  <si>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</si>
  <si>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</si>
  <si>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</si>
  <si>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</si>
  <si>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</si>
  <si>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</si>
  <si>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</si>
  <si>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</si>
  <si>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</si>
  <si>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</si>
  <si>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</si>
  <si>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</si>
  <si>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</si>
  <si>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</si>
  <si>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</si>
  <si>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</si>
  <si>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</si>
  <si>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</si>
  <si>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</si>
  <si>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</si>
  <si>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</si>
  <si>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</si>
  <si>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</si>
  <si>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</si>
  <si>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</si>
  <si>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</si>
  <si>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</si>
  <si>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</si>
  <si>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</si>
  <si>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</si>
  <si>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</si>
  <si>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</si>
  <si>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</si>
  <si>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</si>
  <si>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</si>
  <si>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Colliford</t>
  </si>
  <si>
    <t>CLF</t>
  </si>
  <si>
    <t>SWWCLF</t>
  </si>
  <si>
    <t>Roadford</t>
  </si>
  <si>
    <t>RDF</t>
  </si>
  <si>
    <t>SWWRDF</t>
  </si>
  <si>
    <t>WMB</t>
  </si>
  <si>
    <t>Southern Water</t>
  </si>
  <si>
    <t>Hamps Andover</t>
  </si>
  <si>
    <t>SWS</t>
  </si>
  <si>
    <t>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</si>
  <si>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</si>
  <si>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</si>
  <si>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</si>
  <si>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</si>
  <si>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</si>
  <si>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</si>
  <si>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</si>
  <si>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</si>
  <si>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</si>
  <si>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</si>
  <si>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</si>
  <si>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</si>
  <si>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</si>
  <si>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</si>
  <si>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</si>
  <si>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</si>
  <si>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</si>
  <si>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</si>
  <si>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</si>
  <si>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</si>
  <si>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</si>
  <si>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</si>
  <si>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</si>
  <si>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</si>
  <si>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</si>
  <si>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</si>
  <si>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</si>
  <si>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</si>
  <si>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</si>
  <si>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</si>
  <si>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</si>
  <si>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</si>
  <si>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</si>
  <si>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</si>
  <si>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</si>
  <si>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</si>
  <si>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</si>
  <si>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</si>
  <si>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</si>
  <si>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</si>
  <si>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</si>
  <si>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</si>
  <si>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</si>
  <si>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</si>
  <si>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</si>
  <si>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</si>
  <si>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</si>
  <si>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</si>
  <si>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</si>
  <si>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</si>
  <si>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</si>
  <si>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</si>
  <si>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</si>
  <si>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</si>
  <si>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</si>
  <si>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</si>
  <si>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</si>
  <si>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</si>
  <si>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United Utilities</t>
  </si>
  <si>
    <t>Carlisle</t>
  </si>
  <si>
    <t>UUX</t>
  </si>
  <si>
    <t>CRL</t>
  </si>
  <si>
    <t>UUXCRL</t>
  </si>
  <si>
    <t>North Eden</t>
  </si>
  <si>
    <t>UUXNED</t>
  </si>
  <si>
    <t>UU-Strategic</t>
  </si>
  <si>
    <t>STG</t>
  </si>
  <si>
    <t>UUXSTG</t>
  </si>
  <si>
    <t>Veolia Water Projects</t>
  </si>
  <si>
    <t>Veolia Water P</t>
  </si>
  <si>
    <t>VWP</t>
  </si>
  <si>
    <t>TDW</t>
  </si>
  <si>
    <t>Wessex</t>
  </si>
  <si>
    <t>WXW</t>
  </si>
  <si>
    <t>WSX</t>
  </si>
  <si>
    <t>Yorkshire Water</t>
  </si>
  <si>
    <t>East SWZ</t>
  </si>
  <si>
    <t>YWS</t>
  </si>
  <si>
    <t>EST</t>
  </si>
  <si>
    <t>YWSEST</t>
  </si>
  <si>
    <t>Grid SWZ</t>
  </si>
  <si>
    <t>GRD</t>
  </si>
  <si>
    <t>YWSGRD</t>
  </si>
  <si>
    <t>NAV</t>
  </si>
  <si>
    <t>Malmesbury to Chippenham to Bath transfer upgrade</t>
  </si>
  <si>
    <t>North Grid to North transfer upgrade</t>
  </si>
  <si>
    <t>Melksham to Devizes new connection</t>
  </si>
  <si>
    <t>South Bath to North Bath New Connection</t>
  </si>
  <si>
    <t>Chippenham to Devizes transfer upgrade</t>
  </si>
  <si>
    <t>West Somerset Reservoirs transfer upgrade</t>
  </si>
  <si>
    <t>South Bath Source transfer upgrade I</t>
  </si>
  <si>
    <t>South Bath to Trowbridge transfer upgrade</t>
  </si>
  <si>
    <t>Bristol Import to North Bath transfer upgrade</t>
  </si>
  <si>
    <t>Malmesbury to Chippenham transfer reversal</t>
  </si>
  <si>
    <t>Amesbury to Upavon transfer upgrade</t>
  </si>
  <si>
    <t>North Weymouth network automation</t>
  </si>
  <si>
    <t>Wylye valley source transfer upgrade I</t>
  </si>
  <si>
    <t>Yeovil transfer upgrade</t>
  </si>
  <si>
    <t>East West Main reversal</t>
  </si>
  <si>
    <t>Holton Heath transfer upgrade</t>
  </si>
  <si>
    <t>South Bath Source transfer upgrade II</t>
  </si>
  <si>
    <t>Nadder Valley Source transfer upgrade</t>
  </si>
  <si>
    <t>Somerset Spine Main to Grid</t>
  </si>
  <si>
    <t>Pewsey Resilience</t>
  </si>
  <si>
    <t>North Bath Resilience</t>
  </si>
  <si>
    <t>Bristol import increase at Bath</t>
  </si>
  <si>
    <t>West Country Southern Water Transfer - SWW Reservoir</t>
  </si>
  <si>
    <t>SWW Reservoir Pump Storage - Tiverton to Taunton Transfer</t>
  </si>
  <si>
    <t>SWW Reservoir Pump Storage - Increase in Wessex water take from Shared Reservoir</t>
  </si>
  <si>
    <t>Transfer from SWW-Bournemouth to WW</t>
  </si>
  <si>
    <t>Calne Sources new transfer I</t>
  </si>
  <si>
    <t>Calne Sources new transfer II</t>
  </si>
  <si>
    <t>Western Arm Sources new transfer</t>
  </si>
  <si>
    <t>Sturminster Newton network extension</t>
  </si>
  <si>
    <t>Wylye valley source transfer upgrade II</t>
  </si>
  <si>
    <t>North West Somerset Non-Household transfer</t>
  </si>
  <si>
    <t>Pewsey resilience</t>
  </si>
  <si>
    <t>Salisbury to Amesbury to Tidworth Transfer</t>
  </si>
  <si>
    <t>Amesbury to Tidworth transfer</t>
  </si>
  <si>
    <t>West Dorset Source new connections</t>
  </si>
  <si>
    <t>Yeovil Reservoir to Grid</t>
  </si>
  <si>
    <t>Weymouth Source Improvements</t>
  </si>
  <si>
    <t>Trowbridge reinforcements and new transfers - source from reservoir</t>
  </si>
  <si>
    <t>Grid reinforcements - Wylye valley</t>
  </si>
  <si>
    <t>North Grid to South Grid reinforcements</t>
  </si>
  <si>
    <t>Direct River Abstraction - Bristol Avon (South Bath)</t>
  </si>
  <si>
    <t>Direct River Abstraction - Bristol Avon (West Bath)</t>
  </si>
  <si>
    <t>Reinstatement of mothballed sources - Shaftesbury</t>
  </si>
  <si>
    <t>Reinstatement of mothballed sources - Minehead</t>
  </si>
  <si>
    <t>Reinstatement of mothballed sources - East Calne</t>
  </si>
  <si>
    <t>Reinstatement of mothballed sources - North West Dorset</t>
  </si>
  <si>
    <t>Reinstatement of mothballed sources - East Chard</t>
  </si>
  <si>
    <t>Reinstatement of mothballed sources - Salisbury</t>
  </si>
  <si>
    <t>Reinstatement of mothballed sources - East Shaftesbury</t>
  </si>
  <si>
    <t>Reinstatement of mothballed sources - South Andover</t>
  </si>
  <si>
    <t>Reinstatement of mothballed sources - North Dorset</t>
  </si>
  <si>
    <t>Reinstatement of mothballed sources - East Castle Cary</t>
  </si>
  <si>
    <t>Reinstatement of mothballed sources - Westbury</t>
  </si>
  <si>
    <t>Reinstatement of mothballed sources - Ringwood</t>
  </si>
  <si>
    <t>Reinstatement of mothballed sources - East Salisbury</t>
  </si>
  <si>
    <t>Salisbury licence relocations</t>
  </si>
  <si>
    <t>Exmoor Reservoir licence variation: Increase summer licenced volume</t>
  </si>
  <si>
    <t>Exmoor Reservoir licence variation: Increase summer daily maximum</t>
  </si>
  <si>
    <t>Exmoor reservoir licence variation: Increase winter licenced volume</t>
  </si>
  <si>
    <t xml:space="preserve">Under-utilised licence - Wimborne Minster </t>
  </si>
  <si>
    <t xml:space="preserve">Optimisation of River Tone Catchment </t>
  </si>
  <si>
    <t>Optimisation of River Tone Catchment - Canal</t>
  </si>
  <si>
    <t>Pump Storage Exmoor reservoir from Tone catchment</t>
  </si>
  <si>
    <t>Pump Storage -  Quantock Reservoir</t>
  </si>
  <si>
    <t>Pump Storage -  Bridgwater Reservoir</t>
  </si>
  <si>
    <t>Raise Dams - Blackdown Reservoir</t>
  </si>
  <si>
    <t>Raising Dams - Yeovil Reservoir</t>
  </si>
  <si>
    <t>Raise Dams - Quantock Reservoir</t>
  </si>
  <si>
    <t>Raise Dams - Bridgwater Reservoir</t>
  </si>
  <si>
    <t>Raise Dams - Tone Reservoir</t>
  </si>
  <si>
    <t>Raise Dams - Exmoor Reservoir</t>
  </si>
  <si>
    <t>Raise Dams - Exmoor Reservoir II</t>
  </si>
  <si>
    <t>Raise Dams - Bristol Water</t>
  </si>
  <si>
    <t>Bristol New Reservoir</t>
  </si>
  <si>
    <t>New Reservoir - Yeovil</t>
  </si>
  <si>
    <t>New Reservoir: Bath</t>
  </si>
  <si>
    <t>New Reservoir: Langport</t>
  </si>
  <si>
    <t xml:space="preserve">New Reservoir - Mendip </t>
  </si>
  <si>
    <t>New Reservoir - Dorset Frome</t>
  </si>
  <si>
    <t>New Reservoir - Parret</t>
  </si>
  <si>
    <t>New Reservoir - Bristol Avon</t>
  </si>
  <si>
    <t>Groundwater - Hampshire Avon I</t>
  </si>
  <si>
    <t>Groundwater - Hampshire Avon II</t>
  </si>
  <si>
    <t>West Salisbury Boreholes</t>
  </si>
  <si>
    <t>Water recycling Avonmouth: IPR to Barrow Reservoir</t>
  </si>
  <si>
    <t>Water recycling  Avonmouth: IPR to Chew Valley Lake</t>
  </si>
  <si>
    <t>Water recycling Avonmouth: IPR to Tor Quarry</t>
  </si>
  <si>
    <t>Water recycling Avonmouth: IPR to Failand Quarry</t>
  </si>
  <si>
    <t>Water recycling - Bridgwater Reservoir</t>
  </si>
  <si>
    <t>Water recycling - Quantock Reservoir</t>
  </si>
  <si>
    <t>Water recycling - North Somerset Non Household</t>
  </si>
  <si>
    <t>Water recycling Christchurch: IPR to River Avon</t>
  </si>
  <si>
    <t>Water recycling Christchurch</t>
  </si>
  <si>
    <t>Water recycling Taunton Canal</t>
  </si>
  <si>
    <t>Water recycling - Taunton I</t>
  </si>
  <si>
    <t>Water recycling - Taunton II</t>
  </si>
  <si>
    <t>Water recycling - Bournemouth - SWW I</t>
  </si>
  <si>
    <t>Water recycling - Bournemouth - SWW II</t>
  </si>
  <si>
    <t>Effluen Re-use - Bristol Water I</t>
  </si>
  <si>
    <t>Water recycling -  Bristol Water II</t>
  </si>
  <si>
    <t>Water recycling -  Bristol Water III</t>
  </si>
  <si>
    <t>Water recycling - Mendip Reservoir</t>
  </si>
  <si>
    <t>Water recycling - Bournemouth SWW III</t>
  </si>
  <si>
    <t>Water recycling Poole</t>
  </si>
  <si>
    <t>Water recycling - Bristol Water VI</t>
  </si>
  <si>
    <t>Water recycling - Bristol Water V</t>
  </si>
  <si>
    <t>Water recycling - Bristol Water VII</t>
  </si>
  <si>
    <t>Water recycling - Bristol Water VIII</t>
  </si>
  <si>
    <t>Water recycling -  Yeovil Reservoir I</t>
  </si>
  <si>
    <t>Water recycling -  Yeovil Reservoir II</t>
  </si>
  <si>
    <t>Effluent - Re-use and expansion: Bridgwater reservoir</t>
  </si>
  <si>
    <t>Water recycling and expansion: Bridgwater reservoir II</t>
  </si>
  <si>
    <t>Underutilised licence due to water quality: Purbeck</t>
  </si>
  <si>
    <t>Under-utilised licence - Blandford Forum Source</t>
  </si>
  <si>
    <t>Under-utilised licence - Mid Dorset</t>
  </si>
  <si>
    <t>Underutilised Licence - Mid Stour I</t>
  </si>
  <si>
    <t>Under-utilised licence - mid Stour II</t>
  </si>
  <si>
    <t>Under-utilised Licence - South East Dorset</t>
  </si>
  <si>
    <t>Under-utilised Licence - North Salisbury</t>
  </si>
  <si>
    <t>Under-utilised Licence - Weymouth</t>
  </si>
  <si>
    <t>Under-utilised Licence - North Warminster II</t>
  </si>
  <si>
    <t>Under-utilised licence - East Dorchester Source</t>
  </si>
  <si>
    <t>East Weymouth Source - treatment improvements</t>
  </si>
  <si>
    <t>Under-utilised licence - North Bath</t>
  </si>
  <si>
    <t>Under-utilised Licence - North Warminster</t>
  </si>
  <si>
    <t>Poole Water Recycling and Transfer - Stour use 50%</t>
  </si>
  <si>
    <t>Bristol New Reservoir - Wessex Share 18Ml/d</t>
  </si>
  <si>
    <t>Mendips to Grid</t>
  </si>
  <si>
    <t>Mendips to Trowbridge</t>
  </si>
  <si>
    <t>Mendips to Grid and Trowbridge</t>
  </si>
  <si>
    <t>Mendips to Stour - 50% capacity</t>
  </si>
  <si>
    <t>Mendips to Grid - 50% capacity</t>
  </si>
  <si>
    <t>Mendips to Trowbridge - 50% capacity</t>
  </si>
  <si>
    <t>Mendips to Grid and Trowbridge - 50% capacity</t>
  </si>
  <si>
    <t>North Grid to South Grid reinforcements - 5.5Ml/d</t>
  </si>
  <si>
    <t>Trowbridge to Devizes</t>
  </si>
  <si>
    <t>Trowbridge to Market Lavington</t>
  </si>
  <si>
    <t>Trowbridge to North Warminster</t>
  </si>
  <si>
    <t>Salisbury Boreholes - 7Ml/d</t>
  </si>
  <si>
    <t>Bristol bulk import - 15 Ml/d</t>
  </si>
  <si>
    <t>Bristol bulk import - 30 Ml/d</t>
  </si>
  <si>
    <t>Stream Support at Mere</t>
  </si>
  <si>
    <t>Upper Stour New Reservoir - Stour Transfer</t>
  </si>
  <si>
    <t>Yeovil Reservoir peak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</si>
</sst>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70" formatCode="#,##0.000"/>
  </numFmts>
  <fonts count="62" x14ac:knownFonts="1">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color theme="1"/>
      <name val="Arial"/>
      <family val="2"/>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b/>
      <sz val="12"/>
      <color rgb="FFFF0000"/>
      <name val="Arial"/>
      <family val="2"/>
    </font>
    <font>
      <sz val="12"/>
      <color rgb="FF000000"/>
      <name val="Arial"/>
      <family val="2"/>
    </font>
    <font>
      <sz val="12"/>
      <name val="Arial"/>
      <family val="2"/>
    </font>
    <font>
      <sz val="11"/>
      <color theme="1"/>
      <name val="Calibri"/>
      <family val="2"/>
      <scheme val="minor"/>
    </font>
    <font>
      <u/>
      <sz val="11"/>
      <color theme="10"/>
      <name val="Arial"/>
      <family val="2"/>
    </font>
    <font>
      <sz val="11"/>
      <color rgb="FF9C0006"/>
      <name val="Calibri"/>
      <family val="2"/>
      <scheme val="minor"/>
    </font>
    <font>
      <sz val="11"/>
      <color rgb="FF9C5700"/>
      <name val="Calibri"/>
      <family val="2"/>
      <scheme val="minor"/>
    </font>
    <font>
      <sz val="11"/>
      <color rgb="FF006100"/>
      <name val="Calibri"/>
      <family val="2"/>
      <scheme val="minor"/>
    </font>
    <font>
      <sz val="8"/>
      <color theme="1"/>
      <name val="Gill Sans MT"/>
      <family val="2"/>
    </font>
    <font>
      <sz val="10"/>
      <name val="MS Sans Serif"/>
      <family val="2"/>
    </font>
    <font>
      <i/>
      <sz val="12"/>
      <color rgb="FF000000"/>
      <name val="Arial"/>
      <family val="2"/>
    </font>
    <font>
      <b/>
      <sz val="11"/>
      <color theme="9"/>
      <name val="Arial"/>
      <family val="2"/>
    </font>
    <font>
      <sz val="11"/>
      <color theme="9"/>
      <name val="Arial"/>
      <family val="2"/>
    </font>
  </fonts>
  <fills count="5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rgb="FF00B050"/>
        <bgColor rgb="FF000000"/>
      </patternFill>
    </fill>
    <fill>
      <patternFill patternType="solid">
        <fgColor rgb="FF92D050"/>
        <bgColor rgb="FF000000"/>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rgb="FFC0C0C0"/>
        <bgColor indexed="64"/>
      </patternFill>
    </fill>
    <fill>
      <patternFill patternType="solid">
        <fgColor theme="1" tint="0.499984740745262"/>
        <bgColor indexed="64"/>
      </patternFill>
    </fill>
    <fill>
      <patternFill patternType="solid">
        <fgColor rgb="FFFFFF00"/>
        <bgColor rgb="FF000000"/>
      </patternFill>
    </fill>
    <fill>
      <patternFill patternType="solid">
        <fgColor theme="6" tint="0.79998168889431442"/>
        <bgColor indexed="64"/>
      </patternFill>
    </fill>
  </fills>
  <borders count="1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right/>
      <top style="thick">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indexed="64"/>
      </left>
      <right style="thick">
        <color rgb="FF000000"/>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indexed="64"/>
      </left>
      <right style="thin">
        <color indexed="64"/>
      </right>
      <top style="medium">
        <color indexed="64"/>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rgb="FF000000"/>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medium">
        <color rgb="FF000000"/>
      </top>
      <bottom style="thin">
        <color indexed="64"/>
      </bottom>
      <diagonal/>
    </border>
    <border>
      <left style="thin">
        <color indexed="64"/>
      </left>
      <right/>
      <top style="thin">
        <color indexed="64"/>
      </top>
      <bottom style="medium">
        <color rgb="FF000000"/>
      </bottom>
      <diagonal/>
    </border>
    <border>
      <left/>
      <right style="medium">
        <color indexed="64"/>
      </right>
      <top style="thin">
        <color indexed="64"/>
      </top>
      <bottom/>
      <diagonal/>
    </border>
    <border>
      <left style="thin">
        <color rgb="FF000000"/>
      </left>
      <right/>
      <top style="medium">
        <color rgb="FF000000"/>
      </top>
      <bottom/>
      <diagonal/>
    </border>
    <border>
      <left style="medium">
        <color indexed="64"/>
      </left>
      <right/>
      <top style="medium">
        <color rgb="FF000000"/>
      </top>
      <bottom/>
      <diagonal/>
    </border>
    <border>
      <left style="thin">
        <color rgb="FF000000"/>
      </left>
      <right style="medium">
        <color rgb="FF000000"/>
      </right>
      <top style="medium">
        <color rgb="FF000000"/>
      </top>
      <bottom/>
      <diagonal/>
    </border>
    <border>
      <left style="thin">
        <color indexed="64"/>
      </left>
      <right/>
      <top style="thin">
        <color rgb="FF000000"/>
      </top>
      <bottom/>
      <diagonal/>
    </border>
    <border>
      <left style="thin">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diagonal/>
    </border>
    <border>
      <left style="thick">
        <color rgb="FF000000"/>
      </left>
      <right style="thin">
        <color rgb="FF000000"/>
      </right>
      <top style="thin">
        <color rgb="FF000000"/>
      </top>
      <bottom/>
      <diagonal/>
    </border>
    <border>
      <left style="thick">
        <color rgb="FF000000"/>
      </left>
      <right style="thin">
        <color indexed="64"/>
      </right>
      <top style="thin">
        <color rgb="FF000000"/>
      </top>
      <bottom/>
      <diagonal/>
    </border>
    <border>
      <left/>
      <right/>
      <top style="medium">
        <color indexed="64"/>
      </top>
      <bottom style="medium">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diagonal/>
    </border>
  </borders>
  <cellStyleXfs count="195">
    <xf numFmtId="0" fontId="0" fillId="0" borderId="0"/>
    <xf numFmtId="0" fontId="14" fillId="0" borderId="0"/>
    <xf numFmtId="0" fontId="15"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4" fillId="0" borderId="0"/>
    <xf numFmtId="0" fontId="14" fillId="0" borderId="0"/>
    <xf numFmtId="0" fontId="25" fillId="0" borderId="0"/>
    <xf numFmtId="0" fontId="25" fillId="0" borderId="0"/>
    <xf numFmtId="0" fontId="31" fillId="9" borderId="17" applyNumberFormat="0" applyFont="0" applyBorder="0" applyAlignment="0">
      <alignment horizontal="left" vertical="center" wrapText="1"/>
    </xf>
    <xf numFmtId="0" fontId="31" fillId="47" borderId="17" applyNumberFormat="0" applyFont="0" applyBorder="0" applyAlignment="0">
      <alignment horizontal="left" vertical="center" wrapText="1"/>
    </xf>
    <xf numFmtId="43" fontId="14" fillId="0" borderId="0" applyFont="0" applyFill="0" applyBorder="0" applyAlignment="0" applyProtection="0"/>
    <xf numFmtId="0" fontId="11" fillId="0" borderId="0"/>
    <xf numFmtId="0" fontId="52" fillId="0" borderId="0"/>
    <xf numFmtId="0" fontId="12" fillId="0" borderId="0"/>
    <xf numFmtId="44" fontId="52" fillId="0" borderId="0" applyFont="0" applyFill="0" applyBorder="0" applyAlignment="0" applyProtection="0"/>
    <xf numFmtId="9" fontId="52" fillId="0" borderId="0" applyFont="0" applyFill="0" applyBorder="0" applyAlignment="0" applyProtection="0"/>
    <xf numFmtId="0" fontId="53" fillId="0" borderId="0" applyNumberFormat="0" applyFill="0" applyBorder="0" applyAlignment="0" applyProtection="0"/>
    <xf numFmtId="0" fontId="11" fillId="0" borderId="0"/>
    <xf numFmtId="0" fontId="54" fillId="49" borderId="0" applyNumberFormat="0" applyBorder="0" applyAlignment="0" applyProtection="0"/>
    <xf numFmtId="43" fontId="52" fillId="0" borderId="0" applyFont="0" applyFill="0" applyBorder="0" applyAlignment="0" applyProtection="0"/>
    <xf numFmtId="0" fontId="11" fillId="51" borderId="158" applyNumberFormat="0" applyFont="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0" fontId="52" fillId="0" borderId="0"/>
    <xf numFmtId="0" fontId="55" fillId="50" borderId="0" applyNumberFormat="0" applyBorder="0" applyAlignment="0" applyProtection="0"/>
    <xf numFmtId="0" fontId="56" fillId="48" borderId="0" applyNumberFormat="0" applyBorder="0" applyAlignment="0" applyProtection="0"/>
    <xf numFmtId="0" fontId="57" fillId="0" borderId="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52" fillId="0" borderId="0"/>
    <xf numFmtId="0" fontId="11" fillId="0" borderId="0"/>
    <xf numFmtId="0" fontId="15" fillId="0" borderId="0" applyNumberFormat="0" applyFill="0" applyBorder="0" applyAlignment="0" applyProtection="0">
      <alignment vertical="top"/>
      <protection locked="0"/>
    </xf>
    <xf numFmtId="0" fontId="14" fillId="0" borderId="0"/>
    <xf numFmtId="43" fontId="52" fillId="0" borderId="0" applyFont="0" applyFill="0" applyBorder="0" applyAlignment="0" applyProtection="0"/>
    <xf numFmtId="44" fontId="52" fillId="0" borderId="0" applyFont="0" applyFill="0" applyBorder="0" applyAlignment="0" applyProtection="0"/>
    <xf numFmtId="0" fontId="52" fillId="0" borderId="0"/>
    <xf numFmtId="43" fontId="52"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0" fillId="0" borderId="0"/>
    <xf numFmtId="0" fontId="10" fillId="0" borderId="0"/>
    <xf numFmtId="43" fontId="14" fillId="0" borderId="0" applyFont="0" applyFill="0" applyBorder="0" applyAlignment="0" applyProtection="0"/>
    <xf numFmtId="0" fontId="5" fillId="0" borderId="0"/>
    <xf numFmtId="0" fontId="58" fillId="0" borderId="0"/>
    <xf numFmtId="0" fontId="4" fillId="0" borderId="0"/>
    <xf numFmtId="0" fontId="8" fillId="0" borderId="0"/>
    <xf numFmtId="44" fontId="52" fillId="0" borderId="0" applyFont="0" applyFill="0" applyBorder="0" applyAlignment="0" applyProtection="0"/>
    <xf numFmtId="0" fontId="4" fillId="0" borderId="0"/>
    <xf numFmtId="43" fontId="52" fillId="0" borderId="0" applyFont="0" applyFill="0" applyBorder="0" applyAlignment="0" applyProtection="0"/>
    <xf numFmtId="0" fontId="4" fillId="51" borderId="158" applyNumberFormat="0" applyFont="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0" fontId="52" fillId="0" borderId="0"/>
    <xf numFmtId="44" fontId="5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2"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4" fillId="0" borderId="0"/>
    <xf numFmtId="0" fontId="15" fillId="0" borderId="0" applyNumberFormat="0" applyFill="0" applyBorder="0" applyAlignment="0" applyProtection="0">
      <alignment vertical="top"/>
      <protection locked="0"/>
    </xf>
    <xf numFmtId="43" fontId="14" fillId="0" borderId="0" applyFont="0" applyFill="0" applyBorder="0" applyAlignment="0" applyProtection="0"/>
    <xf numFmtId="44" fontId="5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4" fillId="0" borderId="0"/>
    <xf numFmtId="43" fontId="14"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52" fillId="0" borderId="0" applyFont="0" applyFill="0" applyBorder="0" applyAlignment="0" applyProtection="0"/>
    <xf numFmtId="0" fontId="8" fillId="0" borderId="0"/>
    <xf numFmtId="0" fontId="2" fillId="0" borderId="0"/>
    <xf numFmtId="43" fontId="52" fillId="0" borderId="0" applyFont="0" applyFill="0" applyBorder="0" applyAlignment="0" applyProtection="0"/>
    <xf numFmtId="0" fontId="2" fillId="51" borderId="158" applyNumberFormat="0" applyFont="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0" fontId="2" fillId="0" borderId="0"/>
    <xf numFmtId="0" fontId="2" fillId="0" borderId="0"/>
    <xf numFmtId="43" fontId="14" fillId="0" borderId="0" applyFont="0" applyFill="0" applyBorder="0" applyAlignment="0" applyProtection="0"/>
    <xf numFmtId="0" fontId="2" fillId="0" borderId="0"/>
    <xf numFmtId="0" fontId="2" fillId="0" borderId="0"/>
    <xf numFmtId="44" fontId="52" fillId="0" borderId="0" applyFont="0" applyFill="0" applyBorder="0" applyAlignment="0" applyProtection="0"/>
    <xf numFmtId="0" fontId="2" fillId="0" borderId="0"/>
    <xf numFmtId="43" fontId="52" fillId="0" borderId="0" applyFont="0" applyFill="0" applyBorder="0" applyAlignment="0" applyProtection="0"/>
    <xf numFmtId="0" fontId="2" fillId="51" borderId="158" applyNumberFormat="0" applyFont="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9" fontId="24" fillId="0" borderId="0" applyFont="0" applyFill="0" applyBorder="0" applyAlignment="0" applyProtection="0"/>
  </cellStyleXfs>
  <cellXfs count="1636">
    <xf numFmtId="0" fontId="0" fillId="0" borderId="0" xfId="0"/>
    <xf numFmtId="0" fontId="25" fillId="0" borderId="0" xfId="0" applyFont="1" applyAlignment="1">
      <alignment horizontal="left" vertical="center" wrapText="1"/>
    </xf>
    <xf numFmtId="0" fontId="17" fillId="0" borderId="0" xfId="1" applyFont="1" applyAlignment="1" applyProtection="1">
      <alignment horizontal="left" vertical="center" wrapText="1"/>
      <protection locked="0"/>
    </xf>
    <xf numFmtId="0" fontId="27"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0" fontId="20"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25" fillId="0" borderId="0" xfId="0" applyFont="1" applyAlignment="1">
      <alignment horizontal="left" vertical="center"/>
    </xf>
    <xf numFmtId="0" fontId="21" fillId="0" borderId="0" xfId="1" applyFont="1" applyAlignment="1" applyProtection="1">
      <alignment horizontal="left" vertical="center"/>
      <protection locked="0"/>
    </xf>
    <xf numFmtId="0" fontId="17" fillId="0" borderId="0" xfId="1" applyFont="1" applyAlignment="1" applyProtection="1">
      <alignment horizontal="left" vertical="center"/>
      <protection locked="0"/>
    </xf>
    <xf numFmtId="0" fontId="26" fillId="0" borderId="0" xfId="0" applyFont="1" applyAlignment="1">
      <alignment horizontal="left" vertical="center" wrapText="1"/>
    </xf>
    <xf numFmtId="1" fontId="17" fillId="0" borderId="0" xfId="1" applyNumberFormat="1" applyFont="1" applyAlignment="1" applyProtection="1">
      <alignment horizontal="left" vertical="center" wrapText="1"/>
      <protection locked="0"/>
    </xf>
    <xf numFmtId="2" fontId="17" fillId="0" borderId="0" xfId="1" applyNumberFormat="1" applyFont="1" applyAlignment="1" applyProtection="1">
      <alignment horizontal="left" vertical="center" wrapText="1"/>
      <protection locked="0"/>
    </xf>
    <xf numFmtId="1" fontId="19" fillId="0" borderId="9" xfId="1" applyNumberFormat="1" applyFont="1" applyBorder="1" applyAlignment="1" applyProtection="1">
      <alignment horizontal="left" vertical="center" wrapText="1"/>
      <protection locked="0"/>
    </xf>
    <xf numFmtId="1" fontId="19" fillId="0" borderId="10" xfId="1" applyNumberFormat="1" applyFont="1" applyBorder="1" applyAlignment="1" applyProtection="1">
      <alignment horizontal="left" vertical="center" wrapText="1"/>
      <protection locked="0"/>
    </xf>
    <xf numFmtId="0" fontId="25" fillId="0" borderId="0" xfId="9" applyFont="1" applyAlignment="1">
      <alignment horizontal="left" vertical="center" wrapText="1"/>
    </xf>
    <xf numFmtId="49" fontId="17" fillId="0" borderId="0" xfId="10" applyNumberFormat="1" applyFont="1" applyAlignment="1" applyProtection="1">
      <alignment horizontal="left" vertical="center" wrapText="1" shrinkToFit="1"/>
      <protection locked="0"/>
    </xf>
    <xf numFmtId="2" fontId="25" fillId="0" borderId="0" xfId="9" applyNumberFormat="1" applyFont="1" applyAlignment="1">
      <alignment horizontal="left" vertical="center" wrapText="1"/>
    </xf>
    <xf numFmtId="166" fontId="25" fillId="0" borderId="0" xfId="9" applyNumberFormat="1" applyFont="1" applyAlignment="1">
      <alignment horizontal="left" vertical="center" wrapText="1"/>
    </xf>
    <xf numFmtId="0" fontId="25" fillId="0" borderId="0" xfId="0" applyFont="1" applyAlignment="1">
      <alignment vertical="center"/>
    </xf>
    <xf numFmtId="0" fontId="31" fillId="20" borderId="35" xfId="0" applyFont="1" applyFill="1" applyBorder="1" applyAlignment="1">
      <alignment horizontal="left" vertical="center" wrapText="1"/>
    </xf>
    <xf numFmtId="0" fontId="31" fillId="0" borderId="0" xfId="0" applyFont="1" applyAlignment="1">
      <alignment horizontal="left" vertical="center" wrapText="1"/>
    </xf>
    <xf numFmtId="0" fontId="29" fillId="0" borderId="0" xfId="0" applyFont="1" applyAlignment="1">
      <alignment horizontal="left" vertical="center" wrapText="1"/>
    </xf>
    <xf numFmtId="0" fontId="31" fillId="0" borderId="17" xfId="0" applyFont="1" applyBorder="1" applyAlignment="1">
      <alignment horizontal="left" vertical="center" wrapText="1"/>
    </xf>
    <xf numFmtId="0" fontId="29" fillId="0" borderId="17" xfId="0" applyFont="1" applyBorder="1" applyAlignment="1">
      <alignment horizontal="left" vertical="center" wrapText="1"/>
    </xf>
    <xf numFmtId="0" fontId="30" fillId="0" borderId="0" xfId="0" applyFont="1" applyAlignment="1">
      <alignment horizontal="left" vertical="center" wrapText="1"/>
    </xf>
    <xf numFmtId="0" fontId="17" fillId="0" borderId="0" xfId="0" applyFont="1" applyAlignment="1">
      <alignment horizontal="left" vertical="center" wrapText="1"/>
    </xf>
    <xf numFmtId="0" fontId="19" fillId="22" borderId="12" xfId="0" applyFont="1" applyFill="1" applyBorder="1" applyAlignment="1">
      <alignment horizontal="left" vertical="center" wrapText="1"/>
    </xf>
    <xf numFmtId="0" fontId="19" fillId="22" borderId="40" xfId="0" applyFont="1" applyFill="1" applyBorder="1" applyAlignment="1">
      <alignment horizontal="left" vertical="center" wrapText="1"/>
    </xf>
    <xf numFmtId="0" fontId="19" fillId="22" borderId="72" xfId="0" applyFont="1" applyFill="1" applyBorder="1" applyAlignment="1">
      <alignment horizontal="left" vertical="center" wrapText="1"/>
    </xf>
    <xf numFmtId="0" fontId="19" fillId="13" borderId="73" xfId="0" applyFont="1" applyFill="1" applyBorder="1" applyAlignment="1">
      <alignment horizontal="left" vertical="center" wrapText="1"/>
    </xf>
    <xf numFmtId="0" fontId="34" fillId="14" borderId="74" xfId="0" applyFont="1" applyFill="1" applyBorder="1" applyAlignment="1">
      <alignment horizontal="left" vertical="center" wrapText="1"/>
    </xf>
    <xf numFmtId="0" fontId="31" fillId="16" borderId="17" xfId="0" applyFont="1" applyFill="1" applyBorder="1" applyAlignment="1">
      <alignment horizontal="left" vertical="center" wrapText="1"/>
    </xf>
    <xf numFmtId="0" fontId="31" fillId="14" borderId="17" xfId="0" applyFont="1" applyFill="1" applyBorder="1" applyAlignment="1">
      <alignment horizontal="left" vertical="center" wrapText="1"/>
    </xf>
    <xf numFmtId="0" fontId="17" fillId="14" borderId="76" xfId="0" applyFont="1" applyFill="1" applyBorder="1" applyAlignment="1">
      <alignment horizontal="left" vertical="center" wrapText="1"/>
    </xf>
    <xf numFmtId="0" fontId="34" fillId="14" borderId="76" xfId="0" applyFont="1" applyFill="1" applyBorder="1" applyAlignment="1">
      <alignment horizontal="left" vertical="center" wrapText="1"/>
    </xf>
    <xf numFmtId="0" fontId="17" fillId="14" borderId="77" xfId="0" applyFont="1" applyFill="1" applyBorder="1" applyAlignment="1">
      <alignment horizontal="left" vertical="center" wrapText="1"/>
    </xf>
    <xf numFmtId="0" fontId="35" fillId="16" borderId="80" xfId="0" applyFont="1" applyFill="1" applyBorder="1" applyAlignment="1">
      <alignment horizontal="left" vertical="center" wrapText="1"/>
    </xf>
    <xf numFmtId="0" fontId="35" fillId="16" borderId="78" xfId="0" applyFont="1" applyFill="1" applyBorder="1" applyAlignment="1">
      <alignment horizontal="left" vertical="center" wrapText="1"/>
    </xf>
    <xf numFmtId="0" fontId="35" fillId="14" borderId="78" xfId="0" applyFont="1" applyFill="1" applyBorder="1" applyAlignment="1">
      <alignment horizontal="left" vertical="center" wrapText="1"/>
    </xf>
    <xf numFmtId="0" fontId="19" fillId="14" borderId="78" xfId="0" applyFont="1" applyFill="1" applyBorder="1" applyAlignment="1">
      <alignment horizontal="left" vertical="center" wrapText="1"/>
    </xf>
    <xf numFmtId="0" fontId="19" fillId="22" borderId="36" xfId="0" applyFont="1" applyFill="1" applyBorder="1" applyAlignment="1">
      <alignment horizontal="left" vertical="center" wrapText="1"/>
    </xf>
    <xf numFmtId="0" fontId="17" fillId="8" borderId="64" xfId="0" applyFont="1" applyFill="1" applyBorder="1" applyAlignment="1">
      <alignment horizontal="left" vertical="center" wrapText="1"/>
    </xf>
    <xf numFmtId="0" fontId="17" fillId="8" borderId="17" xfId="0" applyFont="1" applyFill="1" applyBorder="1" applyAlignment="1">
      <alignment horizontal="left" vertical="center"/>
    </xf>
    <xf numFmtId="0" fontId="17" fillId="17" borderId="7" xfId="0" applyFont="1" applyFill="1" applyBorder="1" applyAlignment="1">
      <alignment horizontal="left" vertical="center" wrapText="1"/>
    </xf>
    <xf numFmtId="0" fontId="17" fillId="17" borderId="17" xfId="0" applyFont="1" applyFill="1" applyBorder="1" applyAlignment="1">
      <alignment horizontal="left" vertical="center" wrapText="1"/>
    </xf>
    <xf numFmtId="0" fontId="17" fillId="17" borderId="64" xfId="0" applyFont="1" applyFill="1" applyBorder="1" applyAlignment="1">
      <alignment horizontal="left" vertical="center" wrapText="1"/>
    </xf>
    <xf numFmtId="0" fontId="17" fillId="17" borderId="17" xfId="0" applyFont="1" applyFill="1" applyBorder="1" applyAlignment="1">
      <alignment horizontal="left" vertical="center"/>
    </xf>
    <xf numFmtId="0" fontId="17" fillId="17" borderId="33" xfId="0" applyFont="1" applyFill="1" applyBorder="1" applyAlignment="1">
      <alignment horizontal="left" vertical="center" wrapText="1"/>
    </xf>
    <xf numFmtId="0" fontId="17" fillId="8" borderId="17" xfId="0" applyFont="1" applyFill="1" applyBorder="1" applyAlignment="1">
      <alignment horizontal="left" vertical="center" wrapText="1"/>
    </xf>
    <xf numFmtId="0" fontId="17" fillId="8" borderId="33" xfId="0" applyFont="1" applyFill="1" applyBorder="1" applyAlignment="1">
      <alignment horizontal="left" vertical="center" wrapText="1"/>
    </xf>
    <xf numFmtId="0" fontId="26" fillId="15" borderId="35" xfId="0" applyFont="1" applyFill="1" applyBorder="1" applyAlignment="1">
      <alignment horizontal="left" vertical="center" wrapText="1"/>
    </xf>
    <xf numFmtId="0" fontId="26" fillId="15" borderId="83" xfId="0" applyFont="1" applyFill="1" applyBorder="1" applyAlignment="1">
      <alignment horizontal="left" vertical="center" wrapText="1"/>
    </xf>
    <xf numFmtId="0" fontId="26" fillId="15" borderId="82" xfId="0" applyFont="1" applyFill="1" applyBorder="1" applyAlignment="1">
      <alignment horizontal="left" vertical="center" wrapText="1"/>
    </xf>
    <xf numFmtId="0" fontId="31" fillId="14" borderId="90" xfId="0" applyFont="1" applyFill="1" applyBorder="1" applyAlignment="1">
      <alignment horizontal="left" vertical="center" wrapText="1"/>
    </xf>
    <xf numFmtId="0" fontId="17" fillId="14" borderId="45" xfId="0" applyFont="1" applyFill="1" applyBorder="1" applyAlignment="1">
      <alignment horizontal="left" vertical="center" wrapText="1"/>
    </xf>
    <xf numFmtId="0" fontId="31" fillId="14" borderId="86" xfId="0" applyFont="1" applyFill="1" applyBorder="1" applyAlignment="1">
      <alignment horizontal="left" vertical="center" wrapText="1"/>
    </xf>
    <xf numFmtId="0" fontId="17" fillId="14" borderId="46" xfId="0" applyFont="1" applyFill="1" applyBorder="1" applyAlignment="1">
      <alignment horizontal="left" vertical="center" wrapText="1"/>
    </xf>
    <xf numFmtId="0" fontId="31" fillId="14" borderId="87" xfId="0" applyFont="1" applyFill="1" applyBorder="1" applyAlignment="1">
      <alignment horizontal="left" vertical="center" wrapText="1"/>
    </xf>
    <xf numFmtId="0" fontId="17" fillId="14" borderId="88" xfId="0" applyFont="1" applyFill="1" applyBorder="1" applyAlignment="1">
      <alignment horizontal="left" vertical="center" wrapText="1"/>
    </xf>
    <xf numFmtId="0" fontId="26" fillId="15" borderId="39" xfId="0" applyFont="1" applyFill="1" applyBorder="1" applyAlignment="1">
      <alignment horizontal="left" vertical="center"/>
    </xf>
    <xf numFmtId="0" fontId="36" fillId="7" borderId="0" xfId="2" applyFont="1" applyFill="1" applyBorder="1" applyAlignment="1" applyProtection="1">
      <alignment vertical="center"/>
    </xf>
    <xf numFmtId="0" fontId="17" fillId="7" borderId="0" xfId="1" applyFont="1" applyFill="1" applyAlignment="1">
      <alignment vertical="center"/>
    </xf>
    <xf numFmtId="0" fontId="17" fillId="0" borderId="94" xfId="1" applyFont="1" applyBorder="1" applyAlignment="1">
      <alignment vertical="center"/>
    </xf>
    <xf numFmtId="0" fontId="16" fillId="0" borderId="94" xfId="1" applyFont="1" applyBorder="1" applyAlignment="1">
      <alignment vertical="center"/>
    </xf>
    <xf numFmtId="0" fontId="17" fillId="0" borderId="0" xfId="1" applyFont="1" applyAlignment="1">
      <alignment vertical="center"/>
    </xf>
    <xf numFmtId="0" fontId="36" fillId="0" borderId="0" xfId="2" applyFont="1" applyFill="1" applyBorder="1" applyAlignment="1" applyProtection="1">
      <alignment vertical="center"/>
    </xf>
    <xf numFmtId="0" fontId="17" fillId="0" borderId="0" xfId="1" applyFont="1" applyAlignment="1">
      <alignment vertical="center" wrapText="1"/>
    </xf>
    <xf numFmtId="0" fontId="41" fillId="0" borderId="0" xfId="0" applyFont="1" applyAlignment="1">
      <alignment vertical="center"/>
    </xf>
    <xf numFmtId="0" fontId="19" fillId="0" borderId="0" xfId="1" applyFont="1" applyAlignment="1">
      <alignment vertical="center"/>
    </xf>
    <xf numFmtId="17" fontId="17" fillId="0" borderId="0" xfId="1" applyNumberFormat="1" applyFont="1" applyAlignment="1">
      <alignment horizontal="left" vertical="center"/>
    </xf>
    <xf numFmtId="0" fontId="37" fillId="0" borderId="0" xfId="1" applyFont="1" applyAlignment="1">
      <alignment vertical="center"/>
    </xf>
    <xf numFmtId="0" fontId="28" fillId="0" borderId="0" xfId="3" applyFont="1" applyAlignment="1">
      <alignment vertical="center"/>
    </xf>
    <xf numFmtId="0" fontId="17" fillId="0" borderId="4" xfId="1" applyFont="1" applyBorder="1" applyAlignment="1">
      <alignment vertical="center"/>
    </xf>
    <xf numFmtId="0" fontId="40" fillId="0" borderId="4" xfId="1" applyFont="1" applyBorder="1" applyAlignment="1">
      <alignment vertical="center"/>
    </xf>
    <xf numFmtId="0" fontId="31" fillId="0" borderId="10"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40" fillId="15" borderId="1" xfId="1" applyFont="1" applyFill="1" applyBorder="1" applyAlignment="1">
      <alignment vertical="center"/>
    </xf>
    <xf numFmtId="0" fontId="40" fillId="15" borderId="2" xfId="1" applyFont="1" applyFill="1" applyBorder="1" applyAlignment="1">
      <alignment vertical="center"/>
    </xf>
    <xf numFmtId="0" fontId="40" fillId="15" borderId="3" xfId="1" applyFont="1" applyFill="1" applyBorder="1" applyAlignment="1">
      <alignment vertical="center"/>
    </xf>
    <xf numFmtId="0" fontId="40" fillId="15" borderId="4" xfId="1" applyFont="1" applyFill="1" applyBorder="1" applyAlignment="1">
      <alignment vertical="center"/>
    </xf>
    <xf numFmtId="0" fontId="40" fillId="15" borderId="5" xfId="1" applyFont="1" applyFill="1" applyBorder="1" applyAlignment="1">
      <alignment vertical="center"/>
    </xf>
    <xf numFmtId="0" fontId="40" fillId="15" borderId="4" xfId="1" applyFont="1" applyFill="1" applyBorder="1" applyAlignment="1">
      <alignment horizontal="center" vertical="center"/>
    </xf>
    <xf numFmtId="0" fontId="17" fillId="15" borderId="9" xfId="1" applyFont="1" applyFill="1" applyBorder="1" applyAlignment="1">
      <alignment vertical="center"/>
    </xf>
    <xf numFmtId="0" fontId="19" fillId="15" borderId="10" xfId="1" applyFont="1" applyFill="1" applyBorder="1" applyAlignment="1">
      <alignment vertical="center"/>
    </xf>
    <xf numFmtId="17" fontId="17" fillId="15" borderId="10" xfId="1" applyNumberFormat="1" applyFont="1" applyFill="1" applyBorder="1" applyAlignment="1">
      <alignment horizontal="left" vertical="center"/>
    </xf>
    <xf numFmtId="0" fontId="36" fillId="15" borderId="10" xfId="2" applyFont="1" applyFill="1" applyBorder="1" applyAlignment="1" applyProtection="1">
      <alignment vertical="center"/>
    </xf>
    <xf numFmtId="0" fontId="17" fillId="15" borderId="10" xfId="1" applyFont="1" applyFill="1" applyBorder="1" applyAlignment="1">
      <alignment vertical="center" wrapText="1"/>
    </xf>
    <xf numFmtId="0" fontId="17" fillId="15" borderId="10" xfId="1" applyFont="1" applyFill="1" applyBorder="1" applyAlignment="1">
      <alignment vertical="center"/>
    </xf>
    <xf numFmtId="0" fontId="17" fillId="15" borderId="11" xfId="1" applyFont="1" applyFill="1" applyBorder="1" applyAlignment="1">
      <alignment vertical="center"/>
    </xf>
    <xf numFmtId="0" fontId="19" fillId="15" borderId="2" xfId="1" applyFont="1" applyFill="1" applyBorder="1" applyAlignment="1">
      <alignment vertical="center"/>
    </xf>
    <xf numFmtId="17" fontId="17" fillId="15" borderId="2" xfId="1" applyNumberFormat="1" applyFont="1" applyFill="1" applyBorder="1" applyAlignment="1">
      <alignment horizontal="left" vertical="center"/>
    </xf>
    <xf numFmtId="0" fontId="36" fillId="15" borderId="2" xfId="2" applyFont="1" applyFill="1" applyBorder="1" applyAlignment="1" applyProtection="1">
      <alignment vertical="center"/>
    </xf>
    <xf numFmtId="0" fontId="17" fillId="15" borderId="2" xfId="1" applyFont="1" applyFill="1" applyBorder="1" applyAlignment="1">
      <alignment vertical="center" wrapText="1"/>
    </xf>
    <xf numFmtId="0" fontId="17" fillId="15" borderId="2" xfId="1" applyFont="1" applyFill="1" applyBorder="1" applyAlignment="1">
      <alignment vertical="center"/>
    </xf>
    <xf numFmtId="0" fontId="17" fillId="15" borderId="3" xfId="1" applyFont="1" applyFill="1" applyBorder="1" applyAlignment="1">
      <alignment vertical="center"/>
    </xf>
    <xf numFmtId="0" fontId="19" fillId="15" borderId="0" xfId="1" applyFont="1" applyFill="1" applyAlignment="1">
      <alignment vertical="center"/>
    </xf>
    <xf numFmtId="17" fontId="17" fillId="15" borderId="0" xfId="1" applyNumberFormat="1" applyFont="1" applyFill="1" applyAlignment="1">
      <alignment horizontal="left" vertical="center"/>
    </xf>
    <xf numFmtId="0" fontId="36" fillId="15" borderId="0" xfId="2" applyFont="1" applyFill="1" applyBorder="1" applyAlignment="1" applyProtection="1">
      <alignment vertical="center"/>
    </xf>
    <xf numFmtId="0" fontId="17" fillId="15" borderId="0" xfId="1" applyFont="1" applyFill="1" applyAlignment="1">
      <alignment vertical="center" wrapText="1"/>
    </xf>
    <xf numFmtId="0" fontId="17" fillId="15" borderId="0" xfId="1" applyFont="1" applyFill="1" applyAlignment="1">
      <alignment vertical="center"/>
    </xf>
    <xf numFmtId="0" fontId="17" fillId="15" borderId="5" xfId="1" applyFont="1" applyFill="1" applyBorder="1" applyAlignment="1">
      <alignment vertical="center"/>
    </xf>
    <xf numFmtId="0" fontId="17" fillId="15" borderId="19" xfId="1" applyFont="1" applyFill="1" applyBorder="1" applyAlignment="1">
      <alignment horizontal="left" vertical="center"/>
    </xf>
    <xf numFmtId="17" fontId="17" fillId="15" borderId="19" xfId="1" applyNumberFormat="1" applyFont="1" applyFill="1" applyBorder="1" applyAlignment="1">
      <alignment horizontal="left" vertical="center"/>
    </xf>
    <xf numFmtId="0" fontId="17" fillId="15" borderId="10" xfId="1" applyFont="1" applyFill="1" applyBorder="1" applyAlignment="1">
      <alignment horizontal="center" vertical="center" wrapText="1"/>
    </xf>
    <xf numFmtId="0" fontId="17" fillId="15" borderId="10" xfId="1" applyFont="1" applyFill="1" applyBorder="1" applyAlignment="1">
      <alignment horizontal="left" vertical="center" wrapText="1"/>
    </xf>
    <xf numFmtId="0" fontId="17" fillId="15" borderId="1" xfId="1" applyFont="1" applyFill="1" applyBorder="1" applyAlignment="1">
      <alignment vertical="center"/>
    </xf>
    <xf numFmtId="0" fontId="16" fillId="15" borderId="4" xfId="1" applyFont="1" applyFill="1" applyBorder="1" applyAlignment="1">
      <alignment vertical="center"/>
    </xf>
    <xf numFmtId="0" fontId="16" fillId="15" borderId="0" xfId="1" applyFont="1" applyFill="1" applyAlignment="1">
      <alignment vertical="center"/>
    </xf>
    <xf numFmtId="0" fontId="16" fillId="15" borderId="5" xfId="1" applyFont="1" applyFill="1" applyBorder="1" applyAlignment="1">
      <alignment vertical="center"/>
    </xf>
    <xf numFmtId="0" fontId="17" fillId="15" borderId="4" xfId="1" applyFont="1" applyFill="1" applyBorder="1" applyAlignment="1">
      <alignment vertical="center"/>
    </xf>
    <xf numFmtId="0" fontId="19" fillId="15" borderId="4" xfId="1" applyFont="1" applyFill="1" applyBorder="1" applyAlignment="1">
      <alignment vertical="center" wrapText="1"/>
    </xf>
    <xf numFmtId="0" fontId="19" fillId="15" borderId="12" xfId="1" applyFont="1" applyFill="1" applyBorder="1" applyAlignment="1">
      <alignment vertical="center"/>
    </xf>
    <xf numFmtId="0" fontId="37" fillId="15" borderId="0" xfId="1" applyFont="1" applyFill="1" applyAlignment="1">
      <alignment vertical="center"/>
    </xf>
    <xf numFmtId="0" fontId="42" fillId="15" borderId="0" xfId="2" applyFont="1" applyFill="1" applyBorder="1" applyAlignment="1" applyProtection="1">
      <alignment vertical="center"/>
    </xf>
    <xf numFmtId="0" fontId="19" fillId="15" borderId="1" xfId="1" applyFont="1" applyFill="1" applyBorder="1" applyAlignment="1">
      <alignment vertical="center" wrapText="1"/>
    </xf>
    <xf numFmtId="0" fontId="17" fillId="15" borderId="0" xfId="1" applyFont="1" applyFill="1" applyAlignment="1">
      <alignment horizontal="left" vertical="center"/>
    </xf>
    <xf numFmtId="0" fontId="17" fillId="15" borderId="0" xfId="1" applyFont="1" applyFill="1" applyAlignment="1">
      <alignment horizontal="left" vertical="center" wrapText="1"/>
    </xf>
    <xf numFmtId="0" fontId="26" fillId="15" borderId="39" xfId="0" applyFont="1" applyFill="1" applyBorder="1" applyAlignment="1">
      <alignment vertical="center"/>
    </xf>
    <xf numFmtId="0" fontId="26" fillId="15" borderId="35" xfId="0" applyFont="1" applyFill="1" applyBorder="1" applyAlignment="1">
      <alignment vertical="center"/>
    </xf>
    <xf numFmtId="0" fontId="37" fillId="15" borderId="4" xfId="1" applyFont="1" applyFill="1" applyBorder="1" applyAlignment="1">
      <alignment vertical="center"/>
    </xf>
    <xf numFmtId="0" fontId="19" fillId="24" borderId="20" xfId="1" applyFont="1" applyFill="1" applyBorder="1" applyAlignment="1" applyProtection="1">
      <alignment horizontal="left" vertical="center" wrapText="1"/>
      <protection locked="0"/>
    </xf>
    <xf numFmtId="0" fontId="19" fillId="24" borderId="37" xfId="1" applyFont="1" applyFill="1" applyBorder="1" applyAlignment="1" applyProtection="1">
      <alignment horizontal="left" vertical="center"/>
      <protection locked="0"/>
    </xf>
    <xf numFmtId="0" fontId="31" fillId="14" borderId="99" xfId="0" applyFont="1" applyFill="1" applyBorder="1" applyAlignment="1">
      <alignment horizontal="left" vertical="center" wrapText="1"/>
    </xf>
    <xf numFmtId="0" fontId="17" fillId="14" borderId="68" xfId="0" applyFont="1" applyFill="1" applyBorder="1" applyAlignment="1">
      <alignment horizontal="left" vertical="center" wrapText="1"/>
    </xf>
    <xf numFmtId="0" fontId="19" fillId="22" borderId="55" xfId="0" applyFont="1" applyFill="1" applyBorder="1" applyAlignment="1">
      <alignment horizontal="left" vertical="center" wrapText="1"/>
    </xf>
    <xf numFmtId="0" fontId="19" fillId="22" borderId="101" xfId="0" applyFont="1" applyFill="1" applyBorder="1" applyAlignment="1">
      <alignment horizontal="left" vertical="center" wrapText="1"/>
    </xf>
    <xf numFmtId="0" fontId="17" fillId="17" borderId="102" xfId="0" applyFont="1" applyFill="1" applyBorder="1" applyAlignment="1">
      <alignment horizontal="left" vertical="center" wrapText="1"/>
    </xf>
    <xf numFmtId="0" fontId="17" fillId="8" borderId="102" xfId="0" applyFont="1" applyFill="1" applyBorder="1" applyAlignment="1">
      <alignment horizontal="left" vertical="center" wrapText="1"/>
    </xf>
    <xf numFmtId="0" fontId="19" fillId="22" borderId="2" xfId="0" applyFont="1" applyFill="1" applyBorder="1" applyAlignment="1">
      <alignment horizontal="left" vertical="center" wrapText="1"/>
    </xf>
    <xf numFmtId="0" fontId="19" fillId="13" borderId="103" xfId="0" applyFont="1" applyFill="1" applyBorder="1" applyAlignment="1">
      <alignment horizontal="left" vertical="center" wrapText="1"/>
    </xf>
    <xf numFmtId="2" fontId="17" fillId="10" borderId="41" xfId="0" applyNumberFormat="1" applyFont="1" applyFill="1" applyBorder="1" applyAlignment="1">
      <alignment vertical="center" wrapText="1"/>
    </xf>
    <xf numFmtId="0" fontId="17" fillId="17" borderId="104" xfId="0" applyFont="1" applyFill="1" applyBorder="1" applyAlignment="1">
      <alignment horizontal="left" vertical="center" wrapText="1"/>
    </xf>
    <xf numFmtId="0" fontId="17" fillId="17" borderId="105" xfId="0" applyFont="1" applyFill="1" applyBorder="1" applyAlignment="1">
      <alignment horizontal="left" vertical="center" wrapText="1"/>
    </xf>
    <xf numFmtId="0" fontId="17" fillId="17" borderId="16" xfId="0" applyFont="1" applyFill="1" applyBorder="1" applyAlignment="1">
      <alignment horizontal="left" vertical="center" wrapText="1"/>
    </xf>
    <xf numFmtId="0" fontId="17" fillId="17" borderId="62" xfId="0" applyFont="1" applyFill="1" applyBorder="1" applyAlignment="1">
      <alignment horizontal="left" vertical="center" wrapText="1"/>
    </xf>
    <xf numFmtId="0" fontId="17" fillId="17" borderId="16" xfId="0" applyFont="1" applyFill="1" applyBorder="1" applyAlignment="1">
      <alignment horizontal="left" vertical="center"/>
    </xf>
    <xf numFmtId="0" fontId="17" fillId="17" borderId="104" xfId="0" applyFont="1" applyFill="1" applyBorder="1" applyAlignment="1">
      <alignment horizontal="left" vertical="center"/>
    </xf>
    <xf numFmtId="2" fontId="17" fillId="6" borderId="41" xfId="0" applyNumberFormat="1" applyFont="1" applyFill="1" applyBorder="1" applyAlignment="1">
      <alignment vertical="center" wrapText="1"/>
    </xf>
    <xf numFmtId="2" fontId="17" fillId="6" borderId="46" xfId="0" applyNumberFormat="1" applyFont="1" applyFill="1" applyBorder="1" applyAlignment="1">
      <alignment vertical="center" wrapText="1"/>
    </xf>
    <xf numFmtId="2" fontId="17" fillId="6" borderId="14" xfId="0" applyNumberFormat="1" applyFont="1" applyFill="1" applyBorder="1" applyAlignment="1">
      <alignment vertical="center" wrapText="1"/>
    </xf>
    <xf numFmtId="2" fontId="17" fillId="6" borderId="17" xfId="0" applyNumberFormat="1" applyFont="1" applyFill="1" applyBorder="1" applyAlignment="1">
      <alignment vertical="center" wrapText="1"/>
    </xf>
    <xf numFmtId="2" fontId="17" fillId="6" borderId="7" xfId="0" applyNumberFormat="1" applyFont="1" applyFill="1" applyBorder="1" applyAlignment="1">
      <alignment vertical="center" wrapText="1"/>
    </xf>
    <xf numFmtId="0" fontId="25" fillId="0" borderId="0" xfId="11"/>
    <xf numFmtId="0" fontId="17" fillId="0" borderId="2" xfId="1" applyFont="1" applyBorder="1" applyAlignment="1">
      <alignment vertical="center"/>
    </xf>
    <xf numFmtId="0" fontId="31" fillId="14" borderId="109" xfId="0" applyFont="1" applyFill="1" applyBorder="1" applyAlignment="1">
      <alignment horizontal="left" vertical="center" wrapText="1"/>
    </xf>
    <xf numFmtId="0" fontId="17" fillId="14" borderId="110" xfId="0" applyFont="1" applyFill="1" applyBorder="1" applyAlignment="1">
      <alignment horizontal="left" vertical="center" wrapText="1"/>
    </xf>
    <xf numFmtId="0" fontId="19" fillId="13" borderId="113" xfId="0" applyFont="1" applyFill="1" applyBorder="1" applyAlignment="1">
      <alignment horizontal="left" vertical="center" wrapText="1"/>
    </xf>
    <xf numFmtId="0" fontId="19" fillId="22" borderId="13" xfId="0" applyFont="1" applyFill="1" applyBorder="1" applyAlignment="1">
      <alignment horizontal="left" vertical="center" wrapText="1"/>
    </xf>
    <xf numFmtId="2" fontId="17" fillId="15" borderId="22" xfId="1" applyNumberFormat="1" applyFont="1" applyFill="1" applyBorder="1" applyAlignment="1" applyProtection="1">
      <alignment horizontal="right" vertical="center" shrinkToFit="1"/>
      <protection locked="0"/>
    </xf>
    <xf numFmtId="2" fontId="17" fillId="15" borderId="56" xfId="1" applyNumberFormat="1" applyFont="1" applyFill="1" applyBorder="1" applyAlignment="1">
      <alignment horizontal="right" vertical="center" shrinkToFit="1"/>
    </xf>
    <xf numFmtId="2" fontId="17" fillId="15" borderId="40" xfId="1" applyNumberFormat="1" applyFont="1" applyFill="1" applyBorder="1" applyAlignment="1" applyProtection="1">
      <alignment horizontal="right" vertical="center" shrinkToFit="1"/>
      <protection locked="0"/>
    </xf>
    <xf numFmtId="0" fontId="17" fillId="14" borderId="7" xfId="0" applyFont="1" applyFill="1" applyBorder="1" applyAlignment="1">
      <alignment horizontal="right" vertical="center" wrapText="1"/>
    </xf>
    <xf numFmtId="0" fontId="19" fillId="14" borderId="79" xfId="0" applyFont="1" applyFill="1" applyBorder="1" applyAlignment="1">
      <alignment horizontal="right" vertical="center" wrapText="1"/>
    </xf>
    <xf numFmtId="0" fontId="17" fillId="17" borderId="32" xfId="0" applyFont="1" applyFill="1" applyBorder="1" applyAlignment="1">
      <alignment horizontal="right" vertical="center" wrapText="1"/>
    </xf>
    <xf numFmtId="0" fontId="17" fillId="17" borderId="7" xfId="0" applyFont="1" applyFill="1" applyBorder="1" applyAlignment="1">
      <alignment horizontal="right" vertical="center" wrapText="1"/>
    </xf>
    <xf numFmtId="0" fontId="17" fillId="8" borderId="7" xfId="0" applyFont="1" applyFill="1" applyBorder="1" applyAlignment="1">
      <alignment horizontal="right" vertical="center" wrapText="1"/>
    </xf>
    <xf numFmtId="0" fontId="17" fillId="17" borderId="0" xfId="0" applyFont="1" applyFill="1" applyAlignment="1">
      <alignment horizontal="right" vertical="center" wrapText="1"/>
    </xf>
    <xf numFmtId="2" fontId="17" fillId="0" borderId="41" xfId="0" applyNumberFormat="1" applyFont="1" applyBorder="1" applyAlignment="1">
      <alignment horizontal="right" vertical="center" wrapText="1"/>
    </xf>
    <xf numFmtId="2" fontId="17" fillId="0" borderId="46" xfId="0" applyNumberFormat="1" applyFont="1" applyBorder="1" applyAlignment="1">
      <alignment horizontal="right" vertical="center" wrapText="1"/>
    </xf>
    <xf numFmtId="2" fontId="17" fillId="0" borderId="42" xfId="0" applyNumberFormat="1" applyFont="1" applyBorder="1" applyAlignment="1">
      <alignment horizontal="right" vertical="center" wrapText="1"/>
    </xf>
    <xf numFmtId="2" fontId="17" fillId="0" borderId="45" xfId="0" applyNumberFormat="1" applyFont="1" applyBorder="1" applyAlignment="1">
      <alignment horizontal="right" vertical="center" wrapText="1"/>
    </xf>
    <xf numFmtId="2" fontId="17" fillId="10" borderId="78" xfId="0" applyNumberFormat="1" applyFont="1" applyFill="1" applyBorder="1" applyAlignment="1">
      <alignment horizontal="right" vertical="center" wrapText="1"/>
    </xf>
    <xf numFmtId="165" fontId="17" fillId="15" borderId="23" xfId="1" applyNumberFormat="1" applyFont="1" applyFill="1" applyBorder="1" applyAlignment="1">
      <alignment horizontal="right" vertical="center" shrinkToFit="1"/>
    </xf>
    <xf numFmtId="0" fontId="31" fillId="14" borderId="120" xfId="0" applyFont="1" applyFill="1" applyBorder="1" applyAlignment="1">
      <alignment horizontal="left" vertical="center" wrapText="1"/>
    </xf>
    <xf numFmtId="0" fontId="17" fillId="14" borderId="121" xfId="0" applyFont="1" applyFill="1" applyBorder="1" applyAlignment="1">
      <alignment horizontal="left" vertical="center" wrapText="1"/>
    </xf>
    <xf numFmtId="0" fontId="31" fillId="14" borderId="123" xfId="0" applyFont="1" applyFill="1" applyBorder="1" applyAlignment="1">
      <alignment horizontal="left" vertical="center" wrapText="1"/>
    </xf>
    <xf numFmtId="0" fontId="31" fillId="14" borderId="124" xfId="0" applyFont="1" applyFill="1" applyBorder="1" applyAlignment="1">
      <alignment horizontal="left" vertical="center" wrapText="1"/>
    </xf>
    <xf numFmtId="0" fontId="31" fillId="14" borderId="125" xfId="0" applyFont="1" applyFill="1" applyBorder="1" applyAlignment="1">
      <alignment horizontal="left" vertical="center" wrapText="1"/>
    </xf>
    <xf numFmtId="0" fontId="17" fillId="14" borderId="126" xfId="0" applyFont="1" applyFill="1" applyBorder="1" applyAlignment="1">
      <alignment horizontal="left" vertical="center" wrapText="1"/>
    </xf>
    <xf numFmtId="0" fontId="26" fillId="15" borderId="1" xfId="0" applyFont="1" applyFill="1" applyBorder="1" applyAlignment="1">
      <alignment horizontal="left" vertical="center" wrapText="1"/>
    </xf>
    <xf numFmtId="0" fontId="26" fillId="15" borderId="127" xfId="0" applyFont="1" applyFill="1" applyBorder="1" applyAlignment="1">
      <alignment horizontal="left" vertical="center" wrapText="1"/>
    </xf>
    <xf numFmtId="0" fontId="26" fillId="15" borderId="128" xfId="0" applyFont="1" applyFill="1" applyBorder="1" applyAlignment="1">
      <alignment horizontal="left" vertical="center" wrapText="1"/>
    </xf>
    <xf numFmtId="0" fontId="26" fillId="15" borderId="129" xfId="0" applyFont="1" applyFill="1" applyBorder="1" applyAlignment="1">
      <alignment horizontal="left" vertical="center"/>
    </xf>
    <xf numFmtId="0" fontId="26" fillId="15" borderId="130" xfId="0" applyFont="1" applyFill="1" applyBorder="1" applyAlignment="1">
      <alignment horizontal="left" vertical="center"/>
    </xf>
    <xf numFmtId="0" fontId="26" fillId="15" borderId="128" xfId="0" applyFont="1" applyFill="1" applyBorder="1" applyAlignment="1">
      <alignment horizontal="left" vertical="center"/>
    </xf>
    <xf numFmtId="0" fontId="26" fillId="15" borderId="20" xfId="0" applyFont="1" applyFill="1" applyBorder="1" applyAlignment="1">
      <alignment horizontal="left" vertical="center"/>
    </xf>
    <xf numFmtId="0" fontId="31" fillId="25" borderId="35" xfId="0" applyFont="1" applyFill="1" applyBorder="1" applyAlignment="1">
      <alignment wrapText="1"/>
    </xf>
    <xf numFmtId="0" fontId="19" fillId="22" borderId="131" xfId="0" applyFont="1" applyFill="1" applyBorder="1" applyAlignment="1">
      <alignment horizontal="left" vertical="center" wrapText="1"/>
    </xf>
    <xf numFmtId="0" fontId="31" fillId="0" borderId="37" xfId="0" applyFont="1" applyBorder="1" applyAlignment="1">
      <alignment wrapText="1"/>
    </xf>
    <xf numFmtId="0" fontId="25" fillId="15" borderId="12" xfId="11" applyFill="1" applyBorder="1" applyAlignment="1">
      <alignment horizontal="left" vertical="center" wrapText="1"/>
    </xf>
    <xf numFmtId="0" fontId="25" fillId="15" borderId="65" xfId="11" applyFill="1" applyBorder="1" applyAlignment="1">
      <alignment vertical="center" wrapText="1"/>
    </xf>
    <xf numFmtId="0" fontId="25" fillId="15" borderId="81" xfId="11" applyFill="1" applyBorder="1" applyAlignment="1">
      <alignment vertical="center" wrapText="1"/>
    </xf>
    <xf numFmtId="2" fontId="17" fillId="3" borderId="1" xfId="1" applyNumberFormat="1" applyFont="1" applyFill="1" applyBorder="1" applyAlignment="1">
      <alignment horizontal="right" vertical="center" shrinkToFit="1"/>
    </xf>
    <xf numFmtId="165" fontId="17" fillId="3" borderId="1" xfId="1" applyNumberFormat="1" applyFont="1" applyFill="1" applyBorder="1" applyAlignment="1">
      <alignment horizontal="right" vertical="center" shrinkToFit="1"/>
    </xf>
    <xf numFmtId="166" fontId="17" fillId="3" borderId="133" xfId="1" applyNumberFormat="1" applyFont="1" applyFill="1" applyBorder="1" applyAlignment="1">
      <alignment horizontal="right" vertical="center" shrinkToFit="1"/>
    </xf>
    <xf numFmtId="2" fontId="17" fillId="3" borderId="133" xfId="1" applyNumberFormat="1" applyFont="1" applyFill="1" applyBorder="1" applyAlignment="1">
      <alignment horizontal="right" vertical="center" shrinkToFit="1"/>
    </xf>
    <xf numFmtId="2" fontId="17" fillId="3" borderId="1" xfId="1" applyNumberFormat="1" applyFont="1" applyFill="1" applyBorder="1" applyAlignment="1">
      <alignment horizontal="right" vertical="center" wrapText="1"/>
    </xf>
    <xf numFmtId="2" fontId="17" fillId="3" borderId="133" xfId="1" applyNumberFormat="1" applyFont="1" applyFill="1" applyBorder="1" applyAlignment="1">
      <alignment horizontal="right" vertical="center" wrapText="1"/>
    </xf>
    <xf numFmtId="0" fontId="45" fillId="0" borderId="0" xfId="0" applyFont="1" applyAlignment="1">
      <alignment horizontal="left" vertical="center"/>
    </xf>
    <xf numFmtId="2" fontId="17" fillId="26" borderId="43" xfId="0" applyNumberFormat="1" applyFont="1" applyFill="1" applyBorder="1" applyAlignment="1">
      <alignment horizontal="right" vertical="center" wrapText="1"/>
    </xf>
    <xf numFmtId="2" fontId="17" fillId="26" borderId="44" xfId="0" applyNumberFormat="1" applyFont="1" applyFill="1" applyBorder="1" applyAlignment="1">
      <alignment horizontal="right" vertical="center" wrapText="1"/>
    </xf>
    <xf numFmtId="2" fontId="17" fillId="26" borderId="44" xfId="0" applyNumberFormat="1" applyFont="1" applyFill="1" applyBorder="1" applyAlignment="1">
      <alignment horizontal="right" vertical="center"/>
    </xf>
    <xf numFmtId="2" fontId="17" fillId="6" borderId="112" xfId="0" applyNumberFormat="1" applyFont="1" applyFill="1" applyBorder="1" applyAlignment="1">
      <alignment vertical="center" wrapText="1"/>
    </xf>
    <xf numFmtId="0" fontId="17" fillId="17" borderId="135" xfId="0" applyFont="1" applyFill="1" applyBorder="1" applyAlignment="1">
      <alignment horizontal="left" vertical="center" wrapText="1"/>
    </xf>
    <xf numFmtId="2" fontId="17" fillId="26" borderId="136" xfId="0" applyNumberFormat="1" applyFont="1" applyFill="1" applyBorder="1" applyAlignment="1">
      <alignment horizontal="right" vertical="center" wrapText="1"/>
    </xf>
    <xf numFmtId="2" fontId="17" fillId="0" borderId="112" xfId="0" applyNumberFormat="1" applyFont="1" applyBorder="1" applyAlignment="1">
      <alignment horizontal="right" vertical="center" wrapText="1"/>
    </xf>
    <xf numFmtId="2" fontId="17" fillId="6" borderId="110" xfId="0" applyNumberFormat="1" applyFont="1" applyFill="1" applyBorder="1" applyAlignment="1">
      <alignment vertical="center" wrapText="1"/>
    </xf>
    <xf numFmtId="2" fontId="17" fillId="12" borderId="23" xfId="0" applyNumberFormat="1" applyFont="1" applyFill="1" applyBorder="1" applyAlignment="1">
      <alignment vertical="center" wrapText="1"/>
    </xf>
    <xf numFmtId="0" fontId="19" fillId="27" borderId="39" xfId="1" applyFont="1" applyFill="1" applyBorder="1" applyAlignment="1" applyProtection="1">
      <alignment horizontal="left" vertical="center" wrapText="1"/>
      <protection locked="0"/>
    </xf>
    <xf numFmtId="1" fontId="19" fillId="28" borderId="16" xfId="1" applyNumberFormat="1" applyFont="1" applyFill="1" applyBorder="1" applyAlignment="1" applyProtection="1">
      <alignment horizontal="left" vertical="center" wrapText="1"/>
      <protection locked="0"/>
    </xf>
    <xf numFmtId="1" fontId="19" fillId="28" borderId="47" xfId="1" applyNumberFormat="1" applyFont="1" applyFill="1" applyBorder="1" applyAlignment="1" applyProtection="1">
      <alignment horizontal="left" vertical="center" wrapText="1"/>
      <protection locked="0"/>
    </xf>
    <xf numFmtId="1" fontId="19" fillId="28" borderId="61" xfId="1" applyNumberFormat="1" applyFont="1" applyFill="1" applyBorder="1" applyAlignment="1" applyProtection="1">
      <alignment horizontal="left" vertical="center" wrapText="1"/>
      <protection locked="0"/>
    </xf>
    <xf numFmtId="0" fontId="19" fillId="29" borderId="39" xfId="1" applyFont="1" applyFill="1" applyBorder="1" applyAlignment="1" applyProtection="1">
      <alignment horizontal="left" vertical="center" wrapText="1"/>
      <protection locked="0"/>
    </xf>
    <xf numFmtId="2" fontId="17" fillId="30" borderId="13" xfId="1" applyNumberFormat="1" applyFont="1" applyFill="1" applyBorder="1" applyAlignment="1" applyProtection="1">
      <alignment horizontal="left" vertical="center" shrinkToFit="1"/>
      <protection locked="0"/>
    </xf>
    <xf numFmtId="2" fontId="17" fillId="30" borderId="13" xfId="1" applyNumberFormat="1" applyFont="1" applyFill="1" applyBorder="1" applyAlignment="1" applyProtection="1">
      <alignment horizontal="left" vertical="center" wrapText="1" shrinkToFit="1"/>
      <protection locked="0"/>
    </xf>
    <xf numFmtId="1" fontId="17" fillId="30" borderId="19" xfId="1" applyNumberFormat="1" applyFont="1" applyFill="1" applyBorder="1" applyAlignment="1" applyProtection="1">
      <alignment horizontal="right" vertical="center" shrinkToFit="1"/>
      <protection locked="0"/>
    </xf>
    <xf numFmtId="2" fontId="17" fillId="23" borderId="6" xfId="1" applyNumberFormat="1" applyFont="1" applyFill="1" applyBorder="1" applyAlignment="1" applyProtection="1">
      <alignment horizontal="left" vertical="center" shrinkToFit="1"/>
      <protection locked="0"/>
    </xf>
    <xf numFmtId="2" fontId="17" fillId="23" borderId="6" xfId="1" applyNumberFormat="1" applyFont="1" applyFill="1" applyBorder="1" applyAlignment="1" applyProtection="1">
      <alignment horizontal="left" vertical="center" wrapText="1" shrinkToFit="1"/>
      <protection locked="0"/>
    </xf>
    <xf numFmtId="0" fontId="17" fillId="30" borderId="40" xfId="1" applyFont="1" applyFill="1" applyBorder="1" applyAlignment="1" applyProtection="1">
      <alignment horizontal="left" vertical="center" shrinkToFit="1"/>
      <protection locked="0"/>
    </xf>
    <xf numFmtId="0" fontId="17" fillId="30" borderId="13" xfId="1" applyFont="1" applyFill="1" applyBorder="1" applyAlignment="1" applyProtection="1">
      <alignment horizontal="left" vertical="center" shrinkToFit="1"/>
      <protection locked="0"/>
    </xf>
    <xf numFmtId="2" fontId="17" fillId="23" borderId="22" xfId="1" applyNumberFormat="1" applyFont="1" applyFill="1" applyBorder="1" applyAlignment="1" applyProtection="1">
      <alignment horizontal="left" vertical="center" shrinkToFit="1"/>
      <protection locked="0"/>
    </xf>
    <xf numFmtId="2" fontId="17" fillId="23" borderId="18" xfId="1" applyNumberFormat="1" applyFont="1" applyFill="1" applyBorder="1" applyAlignment="1" applyProtection="1">
      <alignment horizontal="left" vertical="center" shrinkToFit="1"/>
      <protection locked="0"/>
    </xf>
    <xf numFmtId="2" fontId="17" fillId="23" borderId="18" xfId="1" applyNumberFormat="1" applyFont="1" applyFill="1" applyBorder="1" applyAlignment="1" applyProtection="1">
      <alignment horizontal="left" vertical="center" wrapText="1" shrinkToFit="1"/>
      <protection locked="0"/>
    </xf>
    <xf numFmtId="0" fontId="17" fillId="23" borderId="18" xfId="1" applyFont="1" applyFill="1" applyBorder="1" applyAlignment="1" applyProtection="1">
      <alignment horizontal="left" vertical="center" shrinkToFit="1"/>
      <protection locked="0"/>
    </xf>
    <xf numFmtId="1" fontId="17" fillId="23" borderId="29" xfId="1" applyNumberFormat="1" applyFont="1" applyFill="1" applyBorder="1" applyAlignment="1" applyProtection="1">
      <alignment horizontal="right" vertical="center" shrinkToFit="1"/>
      <protection locked="0"/>
    </xf>
    <xf numFmtId="0" fontId="17" fillId="23" borderId="23" xfId="1" applyFont="1" applyFill="1" applyBorder="1" applyAlignment="1" applyProtection="1">
      <alignment horizontal="left" vertical="center" shrinkToFit="1"/>
      <protection locked="0"/>
    </xf>
    <xf numFmtId="0" fontId="17" fillId="23" borderId="6" xfId="1" applyFont="1" applyFill="1" applyBorder="1" applyAlignment="1">
      <alignment horizontal="left" vertical="center" shrinkToFit="1"/>
    </xf>
    <xf numFmtId="1" fontId="17" fillId="23" borderId="24" xfId="1" applyNumberFormat="1" applyFont="1" applyFill="1" applyBorder="1" applyAlignment="1">
      <alignment horizontal="right" vertical="center" shrinkToFit="1"/>
    </xf>
    <xf numFmtId="0" fontId="17" fillId="23" borderId="56" xfId="1" applyFont="1" applyFill="1" applyBorder="1" applyAlignment="1" applyProtection="1">
      <alignment horizontal="left" vertical="center" shrinkToFit="1"/>
      <protection locked="0"/>
    </xf>
    <xf numFmtId="2" fontId="17" fillId="23" borderId="27" xfId="1" applyNumberFormat="1" applyFont="1" applyFill="1" applyBorder="1" applyAlignment="1" applyProtection="1">
      <alignment horizontal="left" vertical="center" shrinkToFit="1"/>
      <protection locked="0"/>
    </xf>
    <xf numFmtId="2" fontId="17" fillId="23" borderId="27" xfId="1" applyNumberFormat="1" applyFont="1" applyFill="1" applyBorder="1" applyAlignment="1" applyProtection="1">
      <alignment horizontal="left" vertical="center" wrapText="1" shrinkToFit="1"/>
      <protection locked="0"/>
    </xf>
    <xf numFmtId="0" fontId="17" fillId="23" borderId="27" xfId="1" applyFont="1" applyFill="1" applyBorder="1" applyAlignment="1" applyProtection="1">
      <alignment horizontal="left" vertical="center" shrinkToFit="1"/>
      <protection locked="0"/>
    </xf>
    <xf numFmtId="1" fontId="17" fillId="23" borderId="28" xfId="1" applyNumberFormat="1" applyFont="1" applyFill="1" applyBorder="1" applyAlignment="1">
      <alignment horizontal="right" vertical="center" shrinkToFit="1"/>
    </xf>
    <xf numFmtId="0" fontId="17" fillId="23" borderId="16" xfId="1" applyFont="1" applyFill="1" applyBorder="1" applyAlignment="1" applyProtection="1">
      <alignment horizontal="left" vertical="center" shrinkToFit="1"/>
      <protection locked="0"/>
    </xf>
    <xf numFmtId="2" fontId="17" fillId="23" borderId="47" xfId="1" applyNumberFormat="1" applyFont="1" applyFill="1" applyBorder="1" applyAlignment="1" applyProtection="1">
      <alignment horizontal="left" vertical="center" shrinkToFit="1"/>
      <protection locked="0"/>
    </xf>
    <xf numFmtId="2" fontId="17" fillId="23" borderId="47" xfId="1" applyNumberFormat="1" applyFont="1" applyFill="1" applyBorder="1" applyAlignment="1" applyProtection="1">
      <alignment horizontal="left" vertical="center" wrapText="1" shrinkToFit="1"/>
      <protection locked="0"/>
    </xf>
    <xf numFmtId="0" fontId="17" fillId="23" borderId="47" xfId="1" applyFont="1" applyFill="1" applyBorder="1" applyAlignment="1" applyProtection="1">
      <alignment horizontal="left" vertical="center" shrinkToFit="1"/>
      <protection locked="0"/>
    </xf>
    <xf numFmtId="1" fontId="17" fillId="23" borderId="61" xfId="1" applyNumberFormat="1" applyFont="1" applyFill="1" applyBorder="1" applyAlignment="1" applyProtection="1">
      <alignment horizontal="right" vertical="center" shrinkToFit="1"/>
      <protection locked="0"/>
    </xf>
    <xf numFmtId="0" fontId="19" fillId="27" borderId="20" xfId="1" applyFont="1" applyFill="1" applyBorder="1" applyAlignment="1" applyProtection="1">
      <alignment horizontal="left" vertical="center" wrapText="1"/>
      <protection locked="0"/>
    </xf>
    <xf numFmtId="1" fontId="19" fillId="28" borderId="62" xfId="1" applyNumberFormat="1" applyFont="1" applyFill="1" applyBorder="1" applyAlignment="1" applyProtection="1">
      <alignment horizontal="left" vertical="center" wrapText="1"/>
      <protection locked="0"/>
    </xf>
    <xf numFmtId="0" fontId="17" fillId="34" borderId="58" xfId="0" applyFont="1" applyFill="1" applyBorder="1" applyAlignment="1">
      <alignment horizontal="left" vertical="center" wrapText="1"/>
    </xf>
    <xf numFmtId="0" fontId="17" fillId="34" borderId="59" xfId="0" applyFont="1" applyFill="1" applyBorder="1" applyAlignment="1">
      <alignment horizontal="left" vertical="center" wrapText="1"/>
    </xf>
    <xf numFmtId="0" fontId="17" fillId="34" borderId="60" xfId="0" applyFont="1" applyFill="1" applyBorder="1" applyAlignment="1">
      <alignment horizontal="left" vertical="center" wrapText="1"/>
    </xf>
    <xf numFmtId="0" fontId="17" fillId="34" borderId="6" xfId="0" applyFont="1" applyFill="1" applyBorder="1" applyAlignment="1">
      <alignment horizontal="left" vertical="center" wrapText="1"/>
    </xf>
    <xf numFmtId="1" fontId="19" fillId="28" borderId="108" xfId="1" applyNumberFormat="1" applyFont="1" applyFill="1" applyBorder="1" applyAlignment="1">
      <alignment horizontal="left" vertical="center" wrapText="1"/>
    </xf>
    <xf numFmtId="1" fontId="19" fillId="28" borderId="114" xfId="1" applyNumberFormat="1" applyFont="1" applyFill="1" applyBorder="1" applyAlignment="1">
      <alignment horizontal="left" vertical="center" wrapText="1"/>
    </xf>
    <xf numFmtId="49" fontId="17" fillId="28" borderId="132" xfId="1" applyNumberFormat="1" applyFont="1" applyFill="1" applyBorder="1" applyAlignment="1">
      <alignment horizontal="left" vertical="center" wrapText="1"/>
    </xf>
    <xf numFmtId="1" fontId="17" fillId="28" borderId="132" xfId="1" applyNumberFormat="1" applyFont="1" applyFill="1" applyBorder="1" applyAlignment="1">
      <alignment horizontal="right" vertical="center" shrinkToFit="1"/>
    </xf>
    <xf numFmtId="49" fontId="17" fillId="28" borderId="49" xfId="1" applyNumberFormat="1" applyFont="1" applyFill="1" applyBorder="1" applyAlignment="1">
      <alignment horizontal="left" vertical="center" wrapText="1"/>
    </xf>
    <xf numFmtId="1" fontId="17" fillId="28" borderId="49" xfId="1" applyNumberFormat="1" applyFont="1" applyFill="1" applyBorder="1" applyAlignment="1">
      <alignment horizontal="right" vertical="center" shrinkToFit="1"/>
    </xf>
    <xf numFmtId="2" fontId="17" fillId="28" borderId="132" xfId="1" applyNumberFormat="1" applyFont="1" applyFill="1" applyBorder="1" applyAlignment="1">
      <alignment horizontal="left" vertical="center" shrinkToFit="1"/>
    </xf>
    <xf numFmtId="2" fontId="17" fillId="28" borderId="132" xfId="1" applyNumberFormat="1" applyFont="1" applyFill="1" applyBorder="1" applyAlignment="1">
      <alignment horizontal="left" vertical="center" wrapText="1" shrinkToFit="1"/>
    </xf>
    <xf numFmtId="49" fontId="17" fillId="28" borderId="132" xfId="1" applyNumberFormat="1" applyFont="1" applyFill="1" applyBorder="1" applyAlignment="1">
      <alignment horizontal="left" vertical="center" wrapText="1" shrinkToFit="1"/>
    </xf>
    <xf numFmtId="1" fontId="17" fillId="28" borderId="132" xfId="1" applyNumberFormat="1" applyFont="1" applyFill="1" applyBorder="1" applyAlignment="1">
      <alignment horizontal="right" vertical="center" wrapText="1"/>
    </xf>
    <xf numFmtId="1" fontId="19" fillId="28" borderId="115" xfId="1" applyNumberFormat="1" applyFont="1" applyFill="1" applyBorder="1" applyAlignment="1">
      <alignment horizontal="left" vertical="center" wrapText="1"/>
    </xf>
    <xf numFmtId="1" fontId="19" fillId="28" borderId="116" xfId="1" applyNumberFormat="1" applyFont="1" applyFill="1" applyBorder="1" applyAlignment="1">
      <alignment horizontal="left" vertical="center" wrapText="1"/>
    </xf>
    <xf numFmtId="1" fontId="19" fillId="28" borderId="117" xfId="1" applyNumberFormat="1" applyFont="1" applyFill="1" applyBorder="1" applyAlignment="1">
      <alignment horizontal="left" vertical="center" wrapText="1"/>
    </xf>
    <xf numFmtId="0" fontId="17" fillId="36" borderId="21" xfId="0" applyFont="1" applyFill="1" applyBorder="1" applyAlignment="1">
      <alignment horizontal="left" vertical="center" wrapText="1"/>
    </xf>
    <xf numFmtId="0" fontId="17" fillId="36" borderId="18" xfId="0" applyFont="1" applyFill="1" applyBorder="1" applyAlignment="1">
      <alignment horizontal="left" vertical="center" wrapText="1"/>
    </xf>
    <xf numFmtId="0" fontId="17" fillId="36" borderId="8" xfId="0" applyFont="1" applyFill="1" applyBorder="1" applyAlignment="1">
      <alignment horizontal="left" vertical="center" wrapText="1"/>
    </xf>
    <xf numFmtId="0" fontId="17" fillId="36" borderId="6" xfId="0" applyFont="1" applyFill="1" applyBorder="1" applyAlignment="1">
      <alignment horizontal="left" vertical="center" wrapText="1"/>
    </xf>
    <xf numFmtId="0" fontId="17" fillId="36" borderId="31" xfId="0" applyFont="1" applyFill="1" applyBorder="1" applyAlignment="1">
      <alignment horizontal="left" vertical="center" wrapText="1"/>
    </xf>
    <xf numFmtId="0" fontId="31" fillId="37" borderId="42" xfId="0" applyFont="1" applyFill="1" applyBorder="1" applyAlignment="1">
      <alignment horizontal="left" vertical="center" wrapText="1"/>
    </xf>
    <xf numFmtId="0" fontId="31" fillId="37" borderId="41" xfId="0" applyFont="1" applyFill="1" applyBorder="1" applyAlignment="1">
      <alignment horizontal="left" vertical="center" wrapText="1"/>
    </xf>
    <xf numFmtId="2" fontId="17" fillId="37" borderId="132" xfId="1" applyNumberFormat="1" applyFont="1" applyFill="1" applyBorder="1" applyAlignment="1">
      <alignment horizontal="left" vertical="center" shrinkToFit="1"/>
    </xf>
    <xf numFmtId="2" fontId="17" fillId="37" borderId="132" xfId="1" applyNumberFormat="1" applyFont="1" applyFill="1" applyBorder="1" applyAlignment="1">
      <alignment horizontal="left" vertical="center" wrapText="1" shrinkToFit="1"/>
    </xf>
    <xf numFmtId="1" fontId="17" fillId="37" borderId="132" xfId="1" applyNumberFormat="1" applyFont="1" applyFill="1" applyBorder="1" applyAlignment="1">
      <alignment horizontal="right" vertical="center" shrinkToFit="1"/>
    </xf>
    <xf numFmtId="49" fontId="17" fillId="37" borderId="132" xfId="1" applyNumberFormat="1" applyFont="1" applyFill="1" applyBorder="1" applyAlignment="1">
      <alignment horizontal="left" vertical="center" wrapText="1" shrinkToFit="1"/>
    </xf>
    <xf numFmtId="1" fontId="17" fillId="37" borderId="132" xfId="1" applyNumberFormat="1" applyFont="1" applyFill="1" applyBorder="1" applyAlignment="1">
      <alignment horizontal="right" vertical="center" wrapText="1"/>
    </xf>
    <xf numFmtId="2" fontId="17" fillId="37" borderId="49" xfId="1" applyNumberFormat="1" applyFont="1" applyFill="1" applyBorder="1" applyAlignment="1">
      <alignment horizontal="left" vertical="center" shrinkToFit="1"/>
    </xf>
    <xf numFmtId="2" fontId="17" fillId="37" borderId="49" xfId="1" applyNumberFormat="1" applyFont="1" applyFill="1" applyBorder="1" applyAlignment="1">
      <alignment horizontal="left" vertical="center" wrapText="1" shrinkToFit="1"/>
    </xf>
    <xf numFmtId="1" fontId="17" fillId="37" borderId="49" xfId="1" applyNumberFormat="1" applyFont="1" applyFill="1" applyBorder="1" applyAlignment="1">
      <alignment horizontal="right" vertical="center" shrinkToFit="1"/>
    </xf>
    <xf numFmtId="49" fontId="17" fillId="37" borderId="49" xfId="1" applyNumberFormat="1" applyFont="1" applyFill="1" applyBorder="1" applyAlignment="1">
      <alignment horizontal="left" vertical="center" wrapText="1" shrinkToFit="1"/>
    </xf>
    <xf numFmtId="1" fontId="17" fillId="37" borderId="49" xfId="1" applyNumberFormat="1" applyFont="1" applyFill="1" applyBorder="1" applyAlignment="1">
      <alignment horizontal="right" vertical="center" wrapText="1"/>
    </xf>
    <xf numFmtId="0" fontId="31" fillId="37" borderId="89" xfId="0" applyFont="1" applyFill="1" applyBorder="1" applyAlignment="1">
      <alignment horizontal="left" vertical="center" wrapText="1"/>
    </xf>
    <xf numFmtId="49" fontId="15" fillId="0" borderId="0" xfId="2" applyNumberFormat="1" applyAlignment="1" applyProtection="1"/>
    <xf numFmtId="49" fontId="0" fillId="0" borderId="0" xfId="0" applyNumberFormat="1"/>
    <xf numFmtId="0" fontId="19" fillId="33" borderId="39" xfId="10" applyFont="1" applyFill="1" applyBorder="1" applyAlignment="1" applyProtection="1">
      <alignment horizontal="left" vertical="center" wrapText="1"/>
      <protection locked="0"/>
    </xf>
    <xf numFmtId="1" fontId="19" fillId="0" borderId="9" xfId="10" applyNumberFormat="1" applyFont="1" applyBorder="1" applyAlignment="1" applyProtection="1">
      <alignment horizontal="left" vertical="center" wrapText="1"/>
      <protection locked="0"/>
    </xf>
    <xf numFmtId="1" fontId="19" fillId="0" borderId="10" xfId="10" applyNumberFormat="1" applyFont="1" applyBorder="1" applyAlignment="1" applyProtection="1">
      <alignment horizontal="left" vertical="center" wrapText="1"/>
      <protection locked="0"/>
    </xf>
    <xf numFmtId="1" fontId="19" fillId="35" borderId="16" xfId="10" applyNumberFormat="1" applyFont="1" applyFill="1" applyBorder="1" applyAlignment="1" applyProtection="1">
      <alignment horizontal="left" vertical="center" wrapText="1"/>
      <protection locked="0"/>
    </xf>
    <xf numFmtId="1" fontId="19" fillId="35" borderId="47" xfId="10" applyNumberFormat="1" applyFont="1" applyFill="1" applyBorder="1" applyAlignment="1" applyProtection="1">
      <alignment horizontal="left" vertical="center" wrapText="1"/>
      <protection locked="0"/>
    </xf>
    <xf numFmtId="1" fontId="19" fillId="35" borderId="61" xfId="10" applyNumberFormat="1" applyFont="1" applyFill="1" applyBorder="1" applyAlignment="1" applyProtection="1">
      <alignment horizontal="left" vertical="center" wrapText="1"/>
      <protection locked="0"/>
    </xf>
    <xf numFmtId="0" fontId="17" fillId="39" borderId="22" xfId="10" applyFont="1" applyFill="1" applyBorder="1" applyAlignment="1">
      <alignment horizontal="left" vertical="center" shrinkToFit="1"/>
    </xf>
    <xf numFmtId="0" fontId="17" fillId="39" borderId="18" xfId="10" applyFont="1" applyFill="1" applyBorder="1" applyAlignment="1" applyProtection="1">
      <alignment horizontal="left" vertical="center" wrapText="1" shrinkToFit="1"/>
      <protection locked="0"/>
    </xf>
    <xf numFmtId="49" fontId="17" fillId="39" borderId="18" xfId="10" applyNumberFormat="1" applyFont="1" applyFill="1" applyBorder="1" applyAlignment="1" applyProtection="1">
      <alignment horizontal="left" vertical="center" wrapText="1" shrinkToFit="1"/>
      <protection locked="0"/>
    </xf>
    <xf numFmtId="0" fontId="17" fillId="39" borderId="18" xfId="10" applyFont="1" applyFill="1" applyBorder="1" applyAlignment="1" applyProtection="1">
      <alignment horizontal="left" vertical="center" shrinkToFit="1"/>
      <protection locked="0"/>
    </xf>
    <xf numFmtId="2" fontId="17" fillId="15" borderId="22" xfId="10" applyNumberFormat="1" applyFont="1" applyFill="1" applyBorder="1" applyAlignment="1" applyProtection="1">
      <alignment horizontal="right" vertical="center" shrinkToFit="1"/>
      <protection locked="0"/>
    </xf>
    <xf numFmtId="49" fontId="17" fillId="39" borderId="23" xfId="10" applyNumberFormat="1" applyFont="1" applyFill="1" applyBorder="1" applyAlignment="1" applyProtection="1">
      <alignment horizontal="left" vertical="center" shrinkToFit="1"/>
      <protection locked="0"/>
    </xf>
    <xf numFmtId="0" fontId="17" fillId="39" borderId="6" xfId="10" applyFont="1" applyFill="1" applyBorder="1" applyAlignment="1" applyProtection="1">
      <alignment horizontal="left" vertical="center" wrapText="1" shrinkToFit="1"/>
      <protection locked="0"/>
    </xf>
    <xf numFmtId="49" fontId="17" fillId="39" borderId="6" xfId="10" applyNumberFormat="1" applyFont="1" applyFill="1" applyBorder="1" applyAlignment="1" applyProtection="1">
      <alignment horizontal="left" vertical="center" wrapText="1" shrinkToFit="1"/>
      <protection locked="0"/>
    </xf>
    <xf numFmtId="0" fontId="17" fillId="39" borderId="6" xfId="10" applyFont="1" applyFill="1" applyBorder="1" applyAlignment="1" applyProtection="1">
      <alignment horizontal="left" vertical="center" shrinkToFit="1"/>
      <protection locked="0"/>
    </xf>
    <xf numFmtId="2" fontId="17" fillId="15" borderId="23" xfId="10" applyNumberFormat="1" applyFont="1" applyFill="1" applyBorder="1" applyAlignment="1" applyProtection="1">
      <alignment horizontal="right" vertical="center" shrinkToFit="1"/>
      <protection locked="0"/>
    </xf>
    <xf numFmtId="2" fontId="17" fillId="0" borderId="6" xfId="10" applyNumberFormat="1" applyFont="1" applyBorder="1" applyAlignment="1" applyProtection="1">
      <alignment horizontal="right" vertical="center" shrinkToFit="1"/>
      <protection locked="0"/>
    </xf>
    <xf numFmtId="2" fontId="17" fillId="0" borderId="24" xfId="10" applyNumberFormat="1" applyFont="1" applyBorder="1" applyAlignment="1" applyProtection="1">
      <alignment horizontal="right" vertical="center" shrinkToFit="1"/>
      <protection locked="0"/>
    </xf>
    <xf numFmtId="0" fontId="17" fillId="39" borderId="23" xfId="10" applyFont="1" applyFill="1" applyBorder="1" applyAlignment="1" applyProtection="1">
      <alignment horizontal="left" vertical="center" shrinkToFit="1"/>
      <protection locked="0"/>
    </xf>
    <xf numFmtId="2" fontId="17" fillId="39" borderId="6" xfId="10" applyNumberFormat="1" applyFont="1" applyFill="1" applyBorder="1" applyAlignment="1">
      <alignment horizontal="left" vertical="center" wrapText="1"/>
    </xf>
    <xf numFmtId="2" fontId="17" fillId="3" borderId="23" xfId="10" applyNumberFormat="1" applyFont="1" applyFill="1" applyBorder="1" applyAlignment="1" applyProtection="1">
      <alignment horizontal="right" vertical="center" shrinkToFit="1"/>
      <protection locked="0"/>
    </xf>
    <xf numFmtId="2" fontId="17" fillId="3" borderId="24" xfId="10" applyNumberFormat="1" applyFont="1" applyFill="1" applyBorder="1" applyAlignment="1" applyProtection="1">
      <alignment horizontal="right" vertical="center" shrinkToFit="1"/>
      <protection locked="0"/>
    </xf>
    <xf numFmtId="2" fontId="17" fillId="39" borderId="23" xfId="10" applyNumberFormat="1" applyFont="1" applyFill="1" applyBorder="1" applyAlignment="1" applyProtection="1">
      <alignment horizontal="left" vertical="center" shrinkToFit="1"/>
      <protection locked="0"/>
    </xf>
    <xf numFmtId="2" fontId="17" fillId="39" borderId="6" xfId="10" applyNumberFormat="1" applyFont="1" applyFill="1" applyBorder="1" applyAlignment="1" applyProtection="1">
      <alignment horizontal="left" vertical="center" wrapText="1" shrinkToFit="1"/>
      <protection locked="0"/>
    </xf>
    <xf numFmtId="2" fontId="17" fillId="39" borderId="6" xfId="10" applyNumberFormat="1" applyFont="1" applyFill="1" applyBorder="1" applyAlignment="1" applyProtection="1">
      <alignment horizontal="left" vertical="center" shrinkToFit="1"/>
      <protection locked="0"/>
    </xf>
    <xf numFmtId="2" fontId="17" fillId="3" borderId="6" xfId="10" applyNumberFormat="1" applyFont="1" applyFill="1" applyBorder="1" applyAlignment="1" applyProtection="1">
      <alignment horizontal="right" vertical="center" shrinkToFit="1"/>
      <protection locked="0"/>
    </xf>
    <xf numFmtId="2" fontId="17" fillId="15" borderId="6" xfId="10" applyNumberFormat="1" applyFont="1" applyFill="1" applyBorder="1" applyAlignment="1" applyProtection="1">
      <alignment horizontal="right" vertical="center" shrinkToFit="1"/>
      <protection locked="0"/>
    </xf>
    <xf numFmtId="2" fontId="17" fillId="15" borderId="24" xfId="10" applyNumberFormat="1" applyFont="1" applyFill="1" applyBorder="1" applyAlignment="1" applyProtection="1">
      <alignment horizontal="right" vertical="center" shrinkToFit="1"/>
      <protection locked="0"/>
    </xf>
    <xf numFmtId="2" fontId="17" fillId="39" borderId="56" xfId="10" applyNumberFormat="1" applyFont="1" applyFill="1" applyBorder="1" applyAlignment="1" applyProtection="1">
      <alignment horizontal="left" vertical="center" shrinkToFit="1"/>
      <protection locked="0"/>
    </xf>
    <xf numFmtId="2" fontId="17" fillId="39" borderId="27" xfId="10" applyNumberFormat="1" applyFont="1" applyFill="1" applyBorder="1" applyAlignment="1" applyProtection="1">
      <alignment horizontal="left" vertical="center" wrapText="1" shrinkToFit="1"/>
      <protection locked="0"/>
    </xf>
    <xf numFmtId="2" fontId="17" fillId="39" borderId="27" xfId="10" applyNumberFormat="1" applyFont="1" applyFill="1" applyBorder="1" applyAlignment="1" applyProtection="1">
      <alignment horizontal="left" vertical="center" shrinkToFit="1"/>
      <protection locked="0"/>
    </xf>
    <xf numFmtId="2" fontId="17" fillId="3" borderId="56" xfId="10" applyNumberFormat="1" applyFont="1" applyFill="1" applyBorder="1" applyAlignment="1" applyProtection="1">
      <alignment horizontal="right" vertical="center" shrinkToFit="1"/>
      <protection locked="0"/>
    </xf>
    <xf numFmtId="2" fontId="17" fillId="3" borderId="28" xfId="10" applyNumberFormat="1" applyFont="1" applyFill="1" applyBorder="1" applyAlignment="1" applyProtection="1">
      <alignment horizontal="right" vertical="center" shrinkToFit="1"/>
      <protection locked="0"/>
    </xf>
    <xf numFmtId="0" fontId="17" fillId="35" borderId="22" xfId="10" applyFont="1" applyFill="1" applyBorder="1" applyAlignment="1">
      <alignment horizontal="left" vertical="center" shrinkToFit="1"/>
    </xf>
    <xf numFmtId="0" fontId="17" fillId="35" borderId="18" xfId="10" applyFont="1" applyFill="1" applyBorder="1" applyAlignment="1" applyProtection="1">
      <alignment horizontal="left" vertical="center" wrapText="1" shrinkToFit="1"/>
      <protection locked="0"/>
    </xf>
    <xf numFmtId="0" fontId="17" fillId="35" borderId="23" xfId="10" applyFont="1" applyFill="1" applyBorder="1" applyAlignment="1" applyProtection="1">
      <alignment horizontal="left" vertical="center" shrinkToFit="1"/>
      <protection locked="0"/>
    </xf>
    <xf numFmtId="2" fontId="17" fillId="35" borderId="6" xfId="10" applyNumberFormat="1" applyFont="1" applyFill="1" applyBorder="1" applyAlignment="1">
      <alignment horizontal="left" vertical="center" wrapText="1"/>
    </xf>
    <xf numFmtId="49" fontId="17" fillId="35" borderId="6" xfId="10" applyNumberFormat="1" applyFont="1" applyFill="1" applyBorder="1" applyAlignment="1">
      <alignment horizontal="left" vertical="center" wrapText="1" shrinkToFit="1"/>
    </xf>
    <xf numFmtId="0" fontId="17" fillId="35" borderId="6" xfId="10" applyFont="1" applyFill="1" applyBorder="1" applyAlignment="1" applyProtection="1">
      <alignment horizontal="left" vertical="center" shrinkToFit="1"/>
      <protection locked="0"/>
    </xf>
    <xf numFmtId="166" fontId="17" fillId="15" borderId="23" xfId="10" applyNumberFormat="1" applyFont="1" applyFill="1" applyBorder="1" applyAlignment="1" applyProtection="1">
      <alignment horizontal="right" vertical="center" shrinkToFit="1"/>
      <protection locked="0"/>
    </xf>
    <xf numFmtId="2" fontId="17" fillId="9" borderId="23" xfId="10" applyNumberFormat="1" applyFont="1" applyFill="1" applyBorder="1" applyAlignment="1" applyProtection="1">
      <alignment horizontal="right" vertical="center" shrinkToFit="1"/>
      <protection locked="0"/>
    </xf>
    <xf numFmtId="165" fontId="17" fillId="3" borderId="24" xfId="10" applyNumberFormat="1" applyFont="1" applyFill="1" applyBorder="1" applyAlignment="1" applyProtection="1">
      <alignment horizontal="right" vertical="center" shrinkToFit="1"/>
      <protection locked="0"/>
    </xf>
    <xf numFmtId="0" fontId="17" fillId="35" borderId="6" xfId="10" applyFont="1" applyFill="1" applyBorder="1" applyAlignment="1" applyProtection="1">
      <alignment horizontal="left" vertical="center" wrapText="1" shrinkToFit="1"/>
      <protection locked="0"/>
    </xf>
    <xf numFmtId="49" fontId="17" fillId="35" borderId="6" xfId="10" applyNumberFormat="1" applyFont="1" applyFill="1" applyBorder="1" applyAlignment="1">
      <alignment horizontal="left" vertical="center" wrapText="1"/>
    </xf>
    <xf numFmtId="0" fontId="17" fillId="35" borderId="6" xfId="10" applyFont="1" applyFill="1" applyBorder="1" applyAlignment="1">
      <alignment horizontal="left" vertical="center" shrinkToFit="1"/>
    </xf>
    <xf numFmtId="165" fontId="17" fillId="3" borderId="23" xfId="10" applyNumberFormat="1" applyFont="1" applyFill="1" applyBorder="1" applyAlignment="1" applyProtection="1">
      <alignment horizontal="right" vertical="center" shrinkToFit="1"/>
      <protection locked="0"/>
    </xf>
    <xf numFmtId="165" fontId="17" fillId="3" borderId="6" xfId="10" applyNumberFormat="1" applyFont="1" applyFill="1" applyBorder="1" applyAlignment="1" applyProtection="1">
      <alignment horizontal="right" vertical="center" shrinkToFit="1"/>
      <protection locked="0"/>
    </xf>
    <xf numFmtId="0" fontId="17" fillId="35" borderId="56" xfId="10" applyFont="1" applyFill="1" applyBorder="1" applyAlignment="1" applyProtection="1">
      <alignment horizontal="left" vertical="center" shrinkToFit="1"/>
      <protection locked="0"/>
    </xf>
    <xf numFmtId="0" fontId="17" fillId="35" borderId="27" xfId="10" applyFont="1" applyFill="1" applyBorder="1" applyAlignment="1" applyProtection="1">
      <alignment horizontal="left" vertical="center" wrapText="1" shrinkToFit="1"/>
      <protection locked="0"/>
    </xf>
    <xf numFmtId="49" fontId="17" fillId="35" borderId="27" xfId="10" applyNumberFormat="1" applyFont="1" applyFill="1" applyBorder="1" applyAlignment="1" applyProtection="1">
      <alignment horizontal="left" vertical="center" wrapText="1" shrinkToFit="1"/>
      <protection locked="0"/>
    </xf>
    <xf numFmtId="0" fontId="17" fillId="35" borderId="27" xfId="10" applyFont="1" applyFill="1" applyBorder="1" applyAlignment="1" applyProtection="1">
      <alignment horizontal="left" vertical="center" shrinkToFit="1"/>
      <protection locked="0"/>
    </xf>
    <xf numFmtId="2" fontId="17" fillId="15" borderId="56" xfId="10" applyNumberFormat="1" applyFont="1" applyFill="1" applyBorder="1" applyAlignment="1" applyProtection="1">
      <alignment horizontal="right" vertical="center" shrinkToFit="1"/>
      <protection locked="0"/>
    </xf>
    <xf numFmtId="0" fontId="17" fillId="39" borderId="56" xfId="10" applyFont="1" applyFill="1" applyBorder="1" applyAlignment="1" applyProtection="1">
      <alignment horizontal="left" vertical="center" shrinkToFit="1"/>
      <protection locked="0"/>
    </xf>
    <xf numFmtId="0" fontId="17" fillId="39" borderId="27" xfId="10" applyFont="1" applyFill="1" applyBorder="1" applyAlignment="1" applyProtection="1">
      <alignment horizontal="left" vertical="center" wrapText="1" shrinkToFit="1"/>
      <protection locked="0"/>
    </xf>
    <xf numFmtId="49" fontId="17" fillId="39" borderId="27" xfId="10" applyNumberFormat="1" applyFont="1" applyFill="1" applyBorder="1" applyAlignment="1" applyProtection="1">
      <alignment horizontal="left" vertical="center" wrapText="1" shrinkToFit="1"/>
      <protection locked="0"/>
    </xf>
    <xf numFmtId="0" fontId="17" fillId="39" borderId="27" xfId="10" applyFont="1" applyFill="1" applyBorder="1" applyAlignment="1" applyProtection="1">
      <alignment horizontal="left" vertical="center" shrinkToFit="1"/>
      <protection locked="0"/>
    </xf>
    <xf numFmtId="2" fontId="17" fillId="3" borderId="27" xfId="10" applyNumberFormat="1" applyFont="1" applyFill="1" applyBorder="1" applyAlignment="1" applyProtection="1">
      <alignment horizontal="right" vertical="center" shrinkToFit="1"/>
      <protection locked="0"/>
    </xf>
    <xf numFmtId="49" fontId="17" fillId="35" borderId="18" xfId="10" applyNumberFormat="1" applyFont="1" applyFill="1" applyBorder="1" applyAlignment="1" applyProtection="1">
      <alignment horizontal="left" vertical="center" wrapText="1" shrinkToFit="1"/>
      <protection locked="0"/>
    </xf>
    <xf numFmtId="0" fontId="17" fillId="35" borderId="18" xfId="10" applyFont="1" applyFill="1" applyBorder="1" applyAlignment="1">
      <alignment horizontal="left" vertical="center" shrinkToFit="1"/>
    </xf>
    <xf numFmtId="2" fontId="17" fillId="15" borderId="22" xfId="10" applyNumberFormat="1" applyFont="1" applyFill="1" applyBorder="1" applyAlignment="1">
      <alignment horizontal="right" vertical="center" shrinkToFit="1"/>
    </xf>
    <xf numFmtId="2" fontId="17" fillId="7" borderId="18" xfId="10" applyNumberFormat="1" applyFont="1" applyFill="1" applyBorder="1" applyAlignment="1">
      <alignment horizontal="right" vertical="center" shrinkToFit="1"/>
    </xf>
    <xf numFmtId="2" fontId="17" fillId="7" borderId="29" xfId="10" applyNumberFormat="1" applyFont="1" applyFill="1" applyBorder="1" applyAlignment="1">
      <alignment horizontal="right" vertical="center" shrinkToFit="1"/>
    </xf>
    <xf numFmtId="49" fontId="17" fillId="35" borderId="6" xfId="10" applyNumberFormat="1" applyFont="1" applyFill="1" applyBorder="1" applyAlignment="1" applyProtection="1">
      <alignment horizontal="left" vertical="center" wrapText="1" shrinkToFit="1"/>
      <protection locked="0"/>
    </xf>
    <xf numFmtId="2" fontId="17" fillId="15" borderId="23" xfId="10" applyNumberFormat="1" applyFont="1" applyFill="1" applyBorder="1" applyAlignment="1">
      <alignment horizontal="right" vertical="center" shrinkToFit="1"/>
    </xf>
    <xf numFmtId="2" fontId="17" fillId="7" borderId="6" xfId="10" applyNumberFormat="1" applyFont="1" applyFill="1" applyBorder="1" applyAlignment="1">
      <alignment horizontal="right" vertical="center" shrinkToFit="1"/>
    </xf>
    <xf numFmtId="2" fontId="17" fillId="7" borderId="24" xfId="10" applyNumberFormat="1" applyFont="1" applyFill="1" applyBorder="1" applyAlignment="1">
      <alignment horizontal="right" vertical="center" shrinkToFit="1"/>
    </xf>
    <xf numFmtId="49" fontId="17" fillId="35" borderId="23" xfId="10" applyNumberFormat="1" applyFont="1" applyFill="1" applyBorder="1" applyAlignment="1" applyProtection="1">
      <alignment horizontal="left" vertical="center" shrinkToFit="1"/>
      <protection locked="0"/>
    </xf>
    <xf numFmtId="0" fontId="17" fillId="35" borderId="6" xfId="10" applyFont="1" applyFill="1" applyBorder="1" applyAlignment="1">
      <alignment horizontal="left" vertical="center" wrapText="1" shrinkToFit="1"/>
    </xf>
    <xf numFmtId="49" fontId="17" fillId="38" borderId="6" xfId="10" applyNumberFormat="1" applyFont="1" applyFill="1" applyBorder="1" applyAlignment="1" applyProtection="1">
      <alignment horizontal="left" vertical="center" wrapText="1" shrinkToFit="1"/>
      <protection locked="0"/>
    </xf>
    <xf numFmtId="0" fontId="17" fillId="38" borderId="6" xfId="10" applyFont="1" applyFill="1" applyBorder="1" applyAlignment="1">
      <alignment horizontal="left" vertical="center" shrinkToFit="1"/>
    </xf>
    <xf numFmtId="0" fontId="17" fillId="35" borderId="56" xfId="10" applyFont="1" applyFill="1" applyBorder="1" applyAlignment="1">
      <alignment horizontal="left" vertical="center" shrinkToFit="1"/>
    </xf>
    <xf numFmtId="2" fontId="17" fillId="35" borderId="27" xfId="10" applyNumberFormat="1" applyFont="1" applyFill="1" applyBorder="1" applyAlignment="1" applyProtection="1">
      <alignment horizontal="left" vertical="center" wrapText="1" shrinkToFit="1"/>
      <protection locked="0"/>
    </xf>
    <xf numFmtId="49" fontId="17" fillId="35" borderId="27" xfId="10" applyNumberFormat="1" applyFont="1" applyFill="1" applyBorder="1" applyAlignment="1">
      <alignment horizontal="left" vertical="center" wrapText="1" shrinkToFit="1"/>
    </xf>
    <xf numFmtId="0" fontId="17" fillId="35" borderId="27" xfId="10" applyFont="1" applyFill="1" applyBorder="1" applyAlignment="1">
      <alignment horizontal="left" vertical="center" shrinkToFit="1"/>
    </xf>
    <xf numFmtId="0" fontId="17" fillId="39" borderId="18" xfId="10" applyFont="1" applyFill="1" applyBorder="1" applyAlignment="1">
      <alignment horizontal="left" vertical="center" shrinkToFit="1"/>
    </xf>
    <xf numFmtId="0" fontId="17" fillId="39" borderId="6" xfId="10" applyFont="1" applyFill="1" applyBorder="1" applyAlignment="1">
      <alignment horizontal="left" vertical="center" shrinkToFit="1"/>
    </xf>
    <xf numFmtId="0" fontId="17" fillId="39" borderId="6" xfId="10" applyFont="1" applyFill="1" applyBorder="1" applyAlignment="1">
      <alignment horizontal="left" vertical="center" wrapText="1" shrinkToFit="1"/>
    </xf>
    <xf numFmtId="0" fontId="17" fillId="39" borderId="23" xfId="10" applyFont="1" applyFill="1" applyBorder="1" applyAlignment="1">
      <alignment horizontal="left" vertical="center" shrinkToFit="1"/>
    </xf>
    <xf numFmtId="49" fontId="17" fillId="39" borderId="6" xfId="10" applyNumberFormat="1" applyFont="1" applyFill="1" applyBorder="1" applyAlignment="1">
      <alignment horizontal="left" vertical="center" wrapText="1" shrinkToFit="1"/>
    </xf>
    <xf numFmtId="166" fontId="17" fillId="3" borderId="23" xfId="10" applyNumberFormat="1" applyFont="1" applyFill="1" applyBorder="1" applyAlignment="1" applyProtection="1">
      <alignment horizontal="right" vertical="center" shrinkToFit="1"/>
      <protection locked="0"/>
    </xf>
    <xf numFmtId="166" fontId="17" fillId="3" borderId="6" xfId="10" applyNumberFormat="1" applyFont="1" applyFill="1" applyBorder="1" applyAlignment="1" applyProtection="1">
      <alignment horizontal="right" vertical="center" shrinkToFit="1"/>
      <protection locked="0"/>
    </xf>
    <xf numFmtId="166" fontId="17" fillId="3" borderId="24" xfId="10" applyNumberFormat="1" applyFont="1" applyFill="1" applyBorder="1" applyAlignment="1" applyProtection="1">
      <alignment horizontal="right" vertical="center" shrinkToFit="1"/>
      <protection locked="0"/>
    </xf>
    <xf numFmtId="0" fontId="17" fillId="39" borderId="56" xfId="10" applyFont="1" applyFill="1" applyBorder="1" applyAlignment="1">
      <alignment horizontal="left" vertical="center" shrinkToFit="1"/>
    </xf>
    <xf numFmtId="0" fontId="17" fillId="39" borderId="27" xfId="10" applyFont="1" applyFill="1" applyBorder="1" applyAlignment="1">
      <alignment horizontal="left" vertical="center" wrapText="1" shrinkToFit="1"/>
    </xf>
    <xf numFmtId="49" fontId="17" fillId="39" borderId="27" xfId="10" applyNumberFormat="1" applyFont="1" applyFill="1" applyBorder="1" applyAlignment="1">
      <alignment horizontal="left" vertical="center" wrapText="1" shrinkToFit="1"/>
    </xf>
    <xf numFmtId="0" fontId="17" fillId="39" borderId="27" xfId="10" applyFont="1" applyFill="1" applyBorder="1" applyAlignment="1">
      <alignment horizontal="left" vertical="center" shrinkToFit="1"/>
    </xf>
    <xf numFmtId="166" fontId="17" fillId="3" borderId="56" xfId="10" applyNumberFormat="1" applyFont="1" applyFill="1" applyBorder="1" applyAlignment="1" applyProtection="1">
      <alignment horizontal="right" vertical="center" shrinkToFit="1"/>
      <protection locked="0"/>
    </xf>
    <xf numFmtId="0" fontId="17" fillId="35" borderId="40" xfId="10" applyFont="1" applyFill="1" applyBorder="1" applyAlignment="1" applyProtection="1">
      <alignment horizontal="left" vertical="center" wrapText="1"/>
      <protection locked="0"/>
    </xf>
    <xf numFmtId="0" fontId="17" fillId="35" borderId="13" xfId="10" applyFont="1" applyFill="1" applyBorder="1" applyAlignment="1" applyProtection="1">
      <alignment horizontal="left" vertical="center" wrapText="1"/>
      <protection locked="0"/>
    </xf>
    <xf numFmtId="1" fontId="17" fillId="35" borderId="19" xfId="10" applyNumberFormat="1" applyFont="1" applyFill="1" applyBorder="1" applyAlignment="1" applyProtection="1">
      <alignment horizontal="right" vertical="center" wrapText="1"/>
      <protection locked="0"/>
    </xf>
    <xf numFmtId="2" fontId="17" fillId="3" borderId="40" xfId="10" applyNumberFormat="1" applyFont="1" applyFill="1" applyBorder="1" applyAlignment="1" applyProtection="1">
      <alignment horizontal="right" vertical="center" wrapText="1"/>
      <protection locked="0"/>
    </xf>
    <xf numFmtId="0" fontId="17" fillId="39" borderId="22" xfId="10" applyFont="1" applyFill="1" applyBorder="1" applyAlignment="1" applyProtection="1">
      <alignment horizontal="left" vertical="center" wrapText="1"/>
      <protection locked="0"/>
    </xf>
    <xf numFmtId="0" fontId="17" fillId="39" borderId="18" xfId="10" applyFont="1" applyFill="1" applyBorder="1" applyAlignment="1" applyProtection="1">
      <alignment horizontal="left" vertical="center" wrapText="1"/>
      <protection locked="0"/>
    </xf>
    <xf numFmtId="0" fontId="17" fillId="39" borderId="23" xfId="10" applyFont="1" applyFill="1" applyBorder="1" applyAlignment="1" applyProtection="1">
      <alignment horizontal="left" vertical="center" wrapText="1"/>
      <protection locked="0"/>
    </xf>
    <xf numFmtId="0" fontId="17" fillId="39" borderId="6" xfId="10" applyFont="1" applyFill="1" applyBorder="1" applyAlignment="1" applyProtection="1">
      <alignment horizontal="left" vertical="center" wrapText="1"/>
      <protection locked="0"/>
    </xf>
    <xf numFmtId="2" fontId="17" fillId="15" borderId="23" xfId="10" applyNumberFormat="1" applyFont="1" applyFill="1" applyBorder="1" applyAlignment="1" applyProtection="1">
      <alignment horizontal="right" vertical="center" wrapText="1"/>
      <protection locked="0"/>
    </xf>
    <xf numFmtId="2" fontId="17" fillId="3" borderId="23" xfId="10" applyNumberFormat="1" applyFont="1" applyFill="1" applyBorder="1" applyAlignment="1" applyProtection="1">
      <alignment horizontal="right" vertical="center" wrapText="1"/>
      <protection locked="0"/>
    </xf>
    <xf numFmtId="2" fontId="17" fillId="3" borderId="6" xfId="10" applyNumberFormat="1" applyFont="1" applyFill="1" applyBorder="1" applyAlignment="1" applyProtection="1">
      <alignment horizontal="right" vertical="center" wrapText="1"/>
      <protection locked="0"/>
    </xf>
    <xf numFmtId="2" fontId="17" fillId="3" borderId="24" xfId="10" applyNumberFormat="1" applyFont="1" applyFill="1" applyBorder="1" applyAlignment="1" applyProtection="1">
      <alignment horizontal="right" vertical="center" wrapText="1"/>
      <protection locked="0"/>
    </xf>
    <xf numFmtId="0" fontId="17" fillId="35" borderId="55" xfId="10" applyFont="1" applyFill="1" applyBorder="1" applyAlignment="1" applyProtection="1">
      <alignment horizontal="left" vertical="center" wrapText="1"/>
      <protection locked="0"/>
    </xf>
    <xf numFmtId="0" fontId="17" fillId="35" borderId="52" xfId="10" applyFont="1" applyFill="1" applyBorder="1" applyAlignment="1" applyProtection="1">
      <alignment horizontal="left" vertical="center" wrapText="1"/>
      <protection locked="0"/>
    </xf>
    <xf numFmtId="49" fontId="17" fillId="35" borderId="52" xfId="10" applyNumberFormat="1" applyFont="1" applyFill="1" applyBorder="1" applyAlignment="1" applyProtection="1">
      <alignment horizontal="left" vertical="center" wrapText="1" shrinkToFit="1"/>
      <protection locked="0"/>
    </xf>
    <xf numFmtId="1" fontId="17" fillId="35" borderId="53" xfId="10" applyNumberFormat="1" applyFont="1" applyFill="1" applyBorder="1" applyAlignment="1" applyProtection="1">
      <alignment horizontal="right" vertical="center" wrapText="1"/>
      <protection locked="0"/>
    </xf>
    <xf numFmtId="2" fontId="17" fillId="3" borderId="55" xfId="10" applyNumberFormat="1" applyFont="1" applyFill="1" applyBorder="1" applyAlignment="1" applyProtection="1">
      <alignment horizontal="right" vertical="center" wrapText="1"/>
      <protection locked="0"/>
    </xf>
    <xf numFmtId="2" fontId="17" fillId="3" borderId="52" xfId="10" applyNumberFormat="1" applyFont="1" applyFill="1" applyBorder="1" applyAlignment="1" applyProtection="1">
      <alignment horizontal="right" vertical="center" wrapText="1"/>
      <protection locked="0"/>
    </xf>
    <xf numFmtId="2" fontId="17" fillId="3" borderId="53" xfId="10" applyNumberFormat="1" applyFont="1" applyFill="1" applyBorder="1" applyAlignment="1" applyProtection="1">
      <alignment horizontal="right" vertical="center" wrapText="1"/>
      <protection locked="0"/>
    </xf>
    <xf numFmtId="0" fontId="17" fillId="0" borderId="2" xfId="10" applyFont="1" applyBorder="1" applyAlignment="1" applyProtection="1">
      <alignment horizontal="left" vertical="center" wrapText="1"/>
      <protection locked="0"/>
    </xf>
    <xf numFmtId="0" fontId="17" fillId="0" borderId="0" xfId="10" applyFont="1" applyAlignment="1" applyProtection="1">
      <alignment horizontal="left" vertical="center" wrapText="1"/>
      <protection locked="0"/>
    </xf>
    <xf numFmtId="1" fontId="17" fillId="0" borderId="0" xfId="10" applyNumberFormat="1" applyFont="1" applyAlignment="1" applyProtection="1">
      <alignment horizontal="left" vertical="center" wrapText="1"/>
      <protection locked="0"/>
    </xf>
    <xf numFmtId="2" fontId="17" fillId="0" borderId="0" xfId="10" applyNumberFormat="1" applyFont="1" applyAlignment="1" applyProtection="1">
      <alignment horizontal="left" vertical="center" wrapText="1"/>
      <protection locked="0"/>
    </xf>
    <xf numFmtId="0" fontId="19" fillId="27" borderId="39" xfId="10" applyFont="1" applyFill="1" applyBorder="1" applyAlignment="1" applyProtection="1">
      <alignment horizontal="left" vertical="center" wrapText="1"/>
      <protection locked="0"/>
    </xf>
    <xf numFmtId="1" fontId="19" fillId="28" borderId="30" xfId="10" applyNumberFormat="1" applyFont="1" applyFill="1" applyBorder="1" applyAlignment="1" applyProtection="1">
      <alignment horizontal="left" vertical="center" wrapText="1"/>
      <protection locked="0"/>
    </xf>
    <xf numFmtId="1" fontId="19" fillId="28" borderId="137" xfId="10" applyNumberFormat="1" applyFont="1" applyFill="1" applyBorder="1" applyAlignment="1" applyProtection="1">
      <alignment horizontal="left" vertical="center" wrapText="1"/>
      <protection locked="0"/>
    </xf>
    <xf numFmtId="1" fontId="19" fillId="28" borderId="138" xfId="10" applyNumberFormat="1" applyFont="1" applyFill="1" applyBorder="1" applyAlignment="1" applyProtection="1">
      <alignment horizontal="left" vertical="center" wrapText="1"/>
      <protection locked="0"/>
    </xf>
    <xf numFmtId="1" fontId="19" fillId="28" borderId="65" xfId="10" applyNumberFormat="1" applyFont="1" applyFill="1" applyBorder="1" applyAlignment="1" applyProtection="1">
      <alignment horizontal="left" vertical="center" wrapText="1"/>
      <protection locked="0"/>
    </xf>
    <xf numFmtId="1" fontId="19" fillId="28" borderId="139" xfId="10" applyNumberFormat="1" applyFont="1" applyFill="1" applyBorder="1" applyAlignment="1" applyProtection="1">
      <alignment horizontal="left" vertical="center" wrapText="1"/>
      <protection locked="0"/>
    </xf>
    <xf numFmtId="2" fontId="17" fillId="40" borderId="17" xfId="10" applyNumberFormat="1" applyFont="1" applyFill="1" applyBorder="1" applyAlignment="1">
      <alignment horizontal="left" vertical="center" wrapText="1"/>
    </xf>
    <xf numFmtId="2" fontId="17" fillId="40" borderId="14" xfId="10" applyNumberFormat="1" applyFont="1" applyFill="1" applyBorder="1" applyAlignment="1">
      <alignment horizontal="left" vertical="center" wrapText="1"/>
    </xf>
    <xf numFmtId="1" fontId="17" fillId="40" borderId="54" xfId="10" applyNumberFormat="1" applyFont="1" applyFill="1" applyBorder="1" applyAlignment="1" applyProtection="1">
      <alignment horizontal="right" vertical="center" wrapText="1"/>
      <protection locked="0"/>
    </xf>
    <xf numFmtId="2" fontId="17" fillId="0" borderId="18" xfId="10" applyNumberFormat="1" applyFont="1" applyBorder="1" applyAlignment="1" applyProtection="1">
      <alignment horizontal="right" vertical="center" wrapText="1"/>
      <protection locked="0"/>
    </xf>
    <xf numFmtId="2" fontId="17" fillId="0" borderId="6" xfId="10" applyNumberFormat="1" applyFont="1" applyBorder="1" applyAlignment="1" applyProtection="1">
      <alignment horizontal="right" vertical="center" wrapText="1"/>
      <protection locked="0"/>
    </xf>
    <xf numFmtId="2" fontId="17" fillId="0" borderId="34" xfId="10" applyNumberFormat="1" applyFont="1" applyBorder="1" applyAlignment="1" applyProtection="1">
      <alignment horizontal="right" vertical="center" wrapText="1"/>
      <protection locked="0"/>
    </xf>
    <xf numFmtId="2" fontId="17" fillId="40" borderId="23" xfId="10" applyNumberFormat="1" applyFont="1" applyFill="1" applyBorder="1" applyAlignment="1">
      <alignment horizontal="left" vertical="center" wrapText="1"/>
    </xf>
    <xf numFmtId="2" fontId="17" fillId="40" borderId="6" xfId="10" applyNumberFormat="1" applyFont="1" applyFill="1" applyBorder="1" applyAlignment="1">
      <alignment horizontal="left" vertical="center" wrapText="1"/>
    </xf>
    <xf numFmtId="1" fontId="17" fillId="40" borderId="24" xfId="10" applyNumberFormat="1" applyFont="1" applyFill="1" applyBorder="1" applyAlignment="1" applyProtection="1">
      <alignment horizontal="right" vertical="center" wrapText="1"/>
      <protection locked="0"/>
    </xf>
    <xf numFmtId="2" fontId="17" fillId="15" borderId="8" xfId="10" applyNumberFormat="1" applyFont="1" applyFill="1" applyBorder="1" applyAlignment="1" applyProtection="1">
      <alignment horizontal="right" vertical="center" wrapText="1"/>
      <protection locked="0"/>
    </xf>
    <xf numFmtId="2" fontId="17" fillId="15" borderId="6" xfId="10" applyNumberFormat="1" applyFont="1" applyFill="1" applyBorder="1" applyAlignment="1" applyProtection="1">
      <alignment horizontal="right" vertical="center" wrapText="1"/>
      <protection locked="0"/>
    </xf>
    <xf numFmtId="0" fontId="17" fillId="40" borderId="23" xfId="10" applyFont="1" applyFill="1" applyBorder="1" applyAlignment="1" applyProtection="1">
      <alignment horizontal="left" vertical="center" wrapText="1" shrinkToFit="1"/>
      <protection locked="0"/>
    </xf>
    <xf numFmtId="0" fontId="17" fillId="40" borderId="6" xfId="10" applyFont="1" applyFill="1" applyBorder="1" applyAlignment="1" applyProtection="1">
      <alignment horizontal="left" vertical="center" wrapText="1" shrinkToFit="1"/>
      <protection locked="0"/>
    </xf>
    <xf numFmtId="0" fontId="17" fillId="40" borderId="23" xfId="10" applyFont="1" applyFill="1" applyBorder="1" applyAlignment="1" applyProtection="1">
      <alignment horizontal="left" vertical="center" wrapText="1"/>
      <protection locked="0"/>
    </xf>
    <xf numFmtId="0" fontId="17" fillId="40" borderId="6" xfId="10" applyFont="1" applyFill="1" applyBorder="1" applyAlignment="1" applyProtection="1">
      <alignment horizontal="left" vertical="center" wrapText="1"/>
      <protection locked="0"/>
    </xf>
    <xf numFmtId="49" fontId="17" fillId="40" borderId="6" xfId="10" applyNumberFormat="1" applyFont="1" applyFill="1" applyBorder="1" applyAlignment="1" applyProtection="1">
      <alignment horizontal="left" vertical="center" wrapText="1" shrinkToFit="1"/>
      <protection locked="0"/>
    </xf>
    <xf numFmtId="1" fontId="17" fillId="40" borderId="34" xfId="10" applyNumberFormat="1" applyFont="1" applyFill="1" applyBorder="1" applyAlignment="1" applyProtection="1">
      <alignment horizontal="right" vertical="center" wrapText="1"/>
      <protection locked="0"/>
    </xf>
    <xf numFmtId="2" fontId="17" fillId="40" borderId="56" xfId="10" applyNumberFormat="1" applyFont="1" applyFill="1" applyBorder="1" applyAlignment="1">
      <alignment horizontal="left" vertical="center" wrapText="1"/>
    </xf>
    <xf numFmtId="2" fontId="17" fillId="40" borderId="27" xfId="10" applyNumberFormat="1" applyFont="1" applyFill="1" applyBorder="1" applyAlignment="1">
      <alignment horizontal="left" vertical="center" wrapText="1"/>
    </xf>
    <xf numFmtId="1" fontId="17" fillId="40" borderId="63" xfId="10" applyNumberFormat="1" applyFont="1" applyFill="1" applyBorder="1" applyAlignment="1" applyProtection="1">
      <alignment horizontal="right" vertical="center" wrapText="1"/>
      <protection locked="0"/>
    </xf>
    <xf numFmtId="2" fontId="17" fillId="0" borderId="27" xfId="10" applyNumberFormat="1" applyFont="1" applyBorder="1" applyAlignment="1" applyProtection="1">
      <alignment horizontal="right" vertical="center" wrapText="1"/>
      <protection locked="0"/>
    </xf>
    <xf numFmtId="2" fontId="17" fillId="0" borderId="63" xfId="10" applyNumberFormat="1" applyFont="1" applyBorder="1" applyAlignment="1" applyProtection="1">
      <alignment horizontal="right" vertical="center" wrapText="1"/>
      <protection locked="0"/>
    </xf>
    <xf numFmtId="0" fontId="17" fillId="28" borderId="22" xfId="10" applyFont="1" applyFill="1" applyBorder="1" applyAlignment="1" applyProtection="1">
      <alignment horizontal="left" vertical="center" wrapText="1"/>
      <protection locked="0"/>
    </xf>
    <xf numFmtId="0" fontId="17" fillId="28" borderId="18" xfId="10" applyFont="1" applyFill="1" applyBorder="1" applyAlignment="1" applyProtection="1">
      <alignment horizontal="left" vertical="center" wrapText="1"/>
      <protection locked="0"/>
    </xf>
    <xf numFmtId="49" fontId="17" fillId="28" borderId="18" xfId="10" applyNumberFormat="1" applyFont="1" applyFill="1" applyBorder="1" applyAlignment="1" applyProtection="1">
      <alignment horizontal="left" vertical="center" wrapText="1" shrinkToFit="1"/>
      <protection locked="0"/>
    </xf>
    <xf numFmtId="1" fontId="17" fillId="28" borderId="50" xfId="10" applyNumberFormat="1" applyFont="1" applyFill="1" applyBorder="1" applyAlignment="1" applyProtection="1">
      <alignment horizontal="right" vertical="center" wrapText="1"/>
      <protection locked="0"/>
    </xf>
    <xf numFmtId="2" fontId="17" fillId="0" borderId="50" xfId="10" applyNumberFormat="1" applyFont="1" applyBorder="1" applyAlignment="1" applyProtection="1">
      <alignment horizontal="right" vertical="center" wrapText="1"/>
      <protection locked="0"/>
    </xf>
    <xf numFmtId="0" fontId="17" fillId="28" borderId="23" xfId="10" applyFont="1" applyFill="1" applyBorder="1" applyAlignment="1" applyProtection="1">
      <alignment horizontal="left" vertical="center" wrapText="1"/>
      <protection locked="0"/>
    </xf>
    <xf numFmtId="0" fontId="17" fillId="28" borderId="6" xfId="10" applyFont="1" applyFill="1" applyBorder="1" applyAlignment="1" applyProtection="1">
      <alignment horizontal="left" vertical="center" wrapText="1"/>
      <protection locked="0"/>
    </xf>
    <xf numFmtId="49" fontId="17" fillId="28" borderId="6" xfId="10" applyNumberFormat="1" applyFont="1" applyFill="1" applyBorder="1" applyAlignment="1" applyProtection="1">
      <alignment horizontal="left" vertical="center" wrapText="1" shrinkToFit="1"/>
      <protection locked="0"/>
    </xf>
    <xf numFmtId="1" fontId="17" fillId="28" borderId="34" xfId="10" applyNumberFormat="1" applyFont="1" applyFill="1" applyBorder="1" applyAlignment="1" applyProtection="1">
      <alignment horizontal="right" vertical="center" wrapText="1"/>
      <protection locked="0"/>
    </xf>
    <xf numFmtId="2" fontId="17" fillId="28" borderId="15" xfId="10" applyNumberFormat="1" applyFont="1" applyFill="1" applyBorder="1" applyAlignment="1">
      <alignment horizontal="left" vertical="center" wrapText="1"/>
    </xf>
    <xf numFmtId="2" fontId="17" fillId="28" borderId="25" xfId="10" applyNumberFormat="1" applyFont="1" applyFill="1" applyBorder="1" applyAlignment="1">
      <alignment horizontal="left" vertical="center" wrapText="1"/>
    </xf>
    <xf numFmtId="1" fontId="17" fillId="28" borderId="49" xfId="10" applyNumberFormat="1" applyFont="1" applyFill="1" applyBorder="1" applyAlignment="1" applyProtection="1">
      <alignment horizontal="right" vertical="center" wrapText="1"/>
      <protection locked="0"/>
    </xf>
    <xf numFmtId="2" fontId="17" fillId="0" borderId="25" xfId="10" applyNumberFormat="1" applyFont="1" applyBorder="1" applyAlignment="1" applyProtection="1">
      <alignment horizontal="right" vertical="center" wrapText="1"/>
      <protection locked="0"/>
    </xf>
    <xf numFmtId="2" fontId="17" fillId="0" borderId="49" xfId="10" applyNumberFormat="1" applyFont="1" applyBorder="1" applyAlignment="1" applyProtection="1">
      <alignment horizontal="right" vertical="center" wrapText="1"/>
      <protection locked="0"/>
    </xf>
    <xf numFmtId="0" fontId="17" fillId="40" borderId="22" xfId="10" applyFont="1" applyFill="1" applyBorder="1" applyAlignment="1" applyProtection="1">
      <alignment horizontal="left" vertical="center" wrapText="1"/>
      <protection locked="0"/>
    </xf>
    <xf numFmtId="0" fontId="17" fillId="40" borderId="18" xfId="10" applyFont="1" applyFill="1" applyBorder="1" applyAlignment="1" applyProtection="1">
      <alignment horizontal="left" vertical="center" wrapText="1"/>
      <protection locked="0"/>
    </xf>
    <xf numFmtId="49" fontId="17" fillId="40" borderId="18" xfId="10" applyNumberFormat="1" applyFont="1" applyFill="1" applyBorder="1" applyAlignment="1" applyProtection="1">
      <alignment horizontal="left" vertical="center" wrapText="1" shrinkToFit="1"/>
      <protection locked="0"/>
    </xf>
    <xf numFmtId="1" fontId="17" fillId="40" borderId="50" xfId="10" applyNumberFormat="1" applyFont="1" applyFill="1" applyBorder="1" applyAlignment="1" applyProtection="1">
      <alignment horizontal="right" vertical="center" wrapText="1"/>
      <protection locked="0"/>
    </xf>
    <xf numFmtId="2" fontId="17" fillId="40" borderId="15" xfId="10" applyNumberFormat="1" applyFont="1" applyFill="1" applyBorder="1" applyAlignment="1">
      <alignment horizontal="left" vertical="center" wrapText="1"/>
    </xf>
    <xf numFmtId="2" fontId="17" fillId="40" borderId="25" xfId="10" applyNumberFormat="1" applyFont="1" applyFill="1" applyBorder="1" applyAlignment="1">
      <alignment horizontal="left" vertical="center" wrapText="1"/>
    </xf>
    <xf numFmtId="1" fontId="17" fillId="40" borderId="49" xfId="10" applyNumberFormat="1" applyFont="1" applyFill="1" applyBorder="1" applyAlignment="1" applyProtection="1">
      <alignment horizontal="right" vertical="center" wrapText="1"/>
      <protection locked="0"/>
    </xf>
    <xf numFmtId="2" fontId="17" fillId="0" borderId="0" xfId="10" applyNumberFormat="1" applyFont="1" applyAlignment="1">
      <alignment horizontal="left" vertical="center" wrapText="1"/>
    </xf>
    <xf numFmtId="1" fontId="19" fillId="28" borderId="16" xfId="10" applyNumberFormat="1" applyFont="1" applyFill="1" applyBorder="1" applyAlignment="1" applyProtection="1">
      <alignment horizontal="left" vertical="center" wrapText="1"/>
      <protection locked="0"/>
    </xf>
    <xf numFmtId="1" fontId="19" fillId="28" borderId="47" xfId="10" applyNumberFormat="1" applyFont="1" applyFill="1" applyBorder="1" applyAlignment="1" applyProtection="1">
      <alignment horizontal="left" vertical="center" wrapText="1"/>
      <protection locked="0"/>
    </xf>
    <xf numFmtId="1" fontId="19" fillId="28" borderId="61" xfId="10" applyNumberFormat="1" applyFont="1" applyFill="1" applyBorder="1" applyAlignment="1" applyProtection="1">
      <alignment horizontal="left" vertical="center" wrapText="1"/>
      <protection locked="0"/>
    </xf>
    <xf numFmtId="0" fontId="17" fillId="37" borderId="22" xfId="10" applyFont="1" applyFill="1" applyBorder="1" applyAlignment="1">
      <alignment horizontal="left" vertical="center" shrinkToFit="1"/>
    </xf>
    <xf numFmtId="0" fontId="17" fillId="37" borderId="18" xfId="10" applyFont="1" applyFill="1" applyBorder="1" applyAlignment="1" applyProtection="1">
      <alignment horizontal="left" vertical="center" wrapText="1" shrinkToFit="1"/>
      <protection locked="0"/>
    </xf>
    <xf numFmtId="49" fontId="17" fillId="37" borderId="18" xfId="10" applyNumberFormat="1" applyFont="1" applyFill="1" applyBorder="1" applyAlignment="1" applyProtection="1">
      <alignment horizontal="left" vertical="center" wrapText="1" shrinkToFit="1"/>
      <protection locked="0"/>
    </xf>
    <xf numFmtId="0" fontId="17" fillId="37" borderId="18" xfId="10" applyFont="1" applyFill="1" applyBorder="1" applyAlignment="1" applyProtection="1">
      <alignment horizontal="left" vertical="center" shrinkToFit="1"/>
      <protection locked="0"/>
    </xf>
    <xf numFmtId="2" fontId="17" fillId="0" borderId="18" xfId="10" applyNumberFormat="1" applyFont="1" applyBorder="1" applyAlignment="1" applyProtection="1">
      <alignment horizontal="right" vertical="center" shrinkToFit="1"/>
      <protection locked="0"/>
    </xf>
    <xf numFmtId="2" fontId="17" fillId="0" borderId="29" xfId="10" applyNumberFormat="1" applyFont="1" applyBorder="1" applyAlignment="1" applyProtection="1">
      <alignment horizontal="right" vertical="center" shrinkToFit="1"/>
      <protection locked="0"/>
    </xf>
    <xf numFmtId="49" fontId="17" fillId="37" borderId="23" xfId="10" applyNumberFormat="1" applyFont="1" applyFill="1" applyBorder="1" applyAlignment="1" applyProtection="1">
      <alignment horizontal="left" vertical="center" shrinkToFit="1"/>
      <protection locked="0"/>
    </xf>
    <xf numFmtId="0" fontId="17" fillId="37" borderId="6" xfId="10" applyFont="1" applyFill="1" applyBorder="1" applyAlignment="1" applyProtection="1">
      <alignment horizontal="left" vertical="center" wrapText="1" shrinkToFit="1"/>
      <protection locked="0"/>
    </xf>
    <xf numFmtId="49" fontId="17" fillId="37" borderId="6" xfId="10" applyNumberFormat="1" applyFont="1" applyFill="1" applyBorder="1" applyAlignment="1" applyProtection="1">
      <alignment horizontal="left" vertical="center" wrapText="1" shrinkToFit="1"/>
      <protection locked="0"/>
    </xf>
    <xf numFmtId="0" fontId="17" fillId="37" borderId="6" xfId="10" applyFont="1" applyFill="1" applyBorder="1" applyAlignment="1" applyProtection="1">
      <alignment horizontal="left" vertical="center" shrinkToFit="1"/>
      <protection locked="0"/>
    </xf>
    <xf numFmtId="2" fontId="17" fillId="9" borderId="6" xfId="10" applyNumberFormat="1" applyFont="1" applyFill="1" applyBorder="1" applyAlignment="1" applyProtection="1">
      <alignment horizontal="right" vertical="center" shrinkToFit="1"/>
      <protection locked="0"/>
    </xf>
    <xf numFmtId="2" fontId="17" fillId="9" borderId="24" xfId="10" applyNumberFormat="1" applyFont="1" applyFill="1" applyBorder="1" applyAlignment="1" applyProtection="1">
      <alignment horizontal="right" vertical="center" shrinkToFit="1"/>
      <protection locked="0"/>
    </xf>
    <xf numFmtId="0" fontId="17" fillId="37" borderId="23" xfId="10" applyFont="1" applyFill="1" applyBorder="1" applyAlignment="1" applyProtection="1">
      <alignment horizontal="left" vertical="center" shrinkToFit="1"/>
      <protection locked="0"/>
    </xf>
    <xf numFmtId="2" fontId="17" fillId="37" borderId="6" xfId="10" applyNumberFormat="1" applyFont="1" applyFill="1" applyBorder="1" applyAlignment="1">
      <alignment horizontal="left" vertical="center" wrapText="1"/>
    </xf>
    <xf numFmtId="2" fontId="17" fillId="37" borderId="23" xfId="10" applyNumberFormat="1" applyFont="1" applyFill="1" applyBorder="1" applyAlignment="1" applyProtection="1">
      <alignment horizontal="left" vertical="center" shrinkToFit="1"/>
      <protection locked="0"/>
    </xf>
    <xf numFmtId="2" fontId="17" fillId="37" borderId="6" xfId="10" applyNumberFormat="1" applyFont="1" applyFill="1" applyBorder="1" applyAlignment="1" applyProtection="1">
      <alignment horizontal="left" vertical="center" wrapText="1" shrinkToFit="1"/>
      <protection locked="0"/>
    </xf>
    <xf numFmtId="2" fontId="17" fillId="37" borderId="6" xfId="10" applyNumberFormat="1" applyFont="1" applyFill="1" applyBorder="1" applyAlignment="1" applyProtection="1">
      <alignment horizontal="left" vertical="center" shrinkToFit="1"/>
      <protection locked="0"/>
    </xf>
    <xf numFmtId="2" fontId="17" fillId="37" borderId="56" xfId="10" applyNumberFormat="1" applyFont="1" applyFill="1" applyBorder="1" applyAlignment="1" applyProtection="1">
      <alignment horizontal="left" vertical="center" shrinkToFit="1"/>
      <protection locked="0"/>
    </xf>
    <xf numFmtId="2" fontId="17" fillId="37" borderId="27" xfId="10" applyNumberFormat="1" applyFont="1" applyFill="1" applyBorder="1" applyAlignment="1" applyProtection="1">
      <alignment horizontal="left" vertical="center" wrapText="1" shrinkToFit="1"/>
      <protection locked="0"/>
    </xf>
    <xf numFmtId="2" fontId="17" fillId="37" borderId="27" xfId="10" applyNumberFormat="1" applyFont="1" applyFill="1" applyBorder="1" applyAlignment="1" applyProtection="1">
      <alignment horizontal="left" vertical="center" shrinkToFit="1"/>
      <protection locked="0"/>
    </xf>
    <xf numFmtId="2" fontId="17" fillId="9" borderId="56" xfId="10" applyNumberFormat="1" applyFont="1" applyFill="1" applyBorder="1" applyAlignment="1" applyProtection="1">
      <alignment horizontal="right" vertical="center" shrinkToFit="1"/>
      <protection locked="0"/>
    </xf>
    <xf numFmtId="0" fontId="17" fillId="28" borderId="22" xfId="10" applyFont="1" applyFill="1" applyBorder="1" applyAlignment="1">
      <alignment horizontal="left" vertical="center" shrinkToFit="1"/>
    </xf>
    <xf numFmtId="0" fontId="17" fillId="28" borderId="18" xfId="10" applyFont="1" applyFill="1" applyBorder="1" applyAlignment="1" applyProtection="1">
      <alignment horizontal="left" vertical="center" wrapText="1" shrinkToFit="1"/>
      <protection locked="0"/>
    </xf>
    <xf numFmtId="49" fontId="17" fillId="28" borderId="18" xfId="10" applyNumberFormat="1" applyFont="1" applyFill="1" applyBorder="1" applyAlignment="1">
      <alignment horizontal="left" vertical="center" wrapText="1" shrinkToFit="1"/>
    </xf>
    <xf numFmtId="0" fontId="17" fillId="28" borderId="18" xfId="10" applyFont="1" applyFill="1" applyBorder="1" applyAlignment="1" applyProtection="1">
      <alignment horizontal="left" vertical="center" shrinkToFit="1"/>
      <protection locked="0"/>
    </xf>
    <xf numFmtId="2" fontId="17" fillId="9" borderId="22" xfId="10" applyNumberFormat="1" applyFont="1" applyFill="1" applyBorder="1" applyAlignment="1" applyProtection="1">
      <alignment horizontal="right" vertical="center" shrinkToFit="1"/>
      <protection locked="0"/>
    </xf>
    <xf numFmtId="2" fontId="17" fillId="9" borderId="18" xfId="10" applyNumberFormat="1" applyFont="1" applyFill="1" applyBorder="1" applyAlignment="1" applyProtection="1">
      <alignment horizontal="right" vertical="center" shrinkToFit="1"/>
      <protection locked="0"/>
    </xf>
    <xf numFmtId="2" fontId="17" fillId="9" borderId="29" xfId="10" applyNumberFormat="1" applyFont="1" applyFill="1" applyBorder="1" applyAlignment="1" applyProtection="1">
      <alignment horizontal="right" vertical="center" shrinkToFit="1"/>
      <protection locked="0"/>
    </xf>
    <xf numFmtId="0" fontId="17" fillId="28" borderId="23" xfId="10" applyFont="1" applyFill="1" applyBorder="1" applyAlignment="1" applyProtection="1">
      <alignment horizontal="left" vertical="center" shrinkToFit="1"/>
      <protection locked="0"/>
    </xf>
    <xf numFmtId="2" fontId="17" fillId="28" borderId="6" xfId="10" applyNumberFormat="1" applyFont="1" applyFill="1" applyBorder="1" applyAlignment="1">
      <alignment horizontal="left" vertical="center" wrapText="1"/>
    </xf>
    <xf numFmtId="49" fontId="17" fillId="28" borderId="6" xfId="10" applyNumberFormat="1" applyFont="1" applyFill="1" applyBorder="1" applyAlignment="1">
      <alignment horizontal="left" vertical="center" wrapText="1" shrinkToFit="1"/>
    </xf>
    <xf numFmtId="0" fontId="17" fillId="28" borderId="6" xfId="10" applyFont="1" applyFill="1" applyBorder="1" applyAlignment="1" applyProtection="1">
      <alignment horizontal="left" vertical="center" shrinkToFit="1"/>
      <protection locked="0"/>
    </xf>
    <xf numFmtId="166" fontId="17" fillId="9" borderId="23" xfId="10" applyNumberFormat="1" applyFont="1" applyFill="1" applyBorder="1" applyAlignment="1" applyProtection="1">
      <alignment horizontal="right" vertical="center" shrinkToFit="1"/>
      <protection locked="0"/>
    </xf>
    <xf numFmtId="166" fontId="17" fillId="9" borderId="6" xfId="10" applyNumberFormat="1" applyFont="1" applyFill="1" applyBorder="1" applyAlignment="1" applyProtection="1">
      <alignment horizontal="right" vertical="center" shrinkToFit="1"/>
      <protection locked="0"/>
    </xf>
    <xf numFmtId="166" fontId="17" fillId="9" borderId="24" xfId="10" applyNumberFormat="1" applyFont="1" applyFill="1" applyBorder="1" applyAlignment="1" applyProtection="1">
      <alignment horizontal="right" vertical="center" shrinkToFit="1"/>
      <protection locked="0"/>
    </xf>
    <xf numFmtId="0" fontId="17" fillId="28" borderId="6" xfId="10" applyFont="1" applyFill="1" applyBorder="1" applyAlignment="1" applyProtection="1">
      <alignment horizontal="left" vertical="center" wrapText="1" shrinkToFit="1"/>
      <protection locked="0"/>
    </xf>
    <xf numFmtId="49" fontId="17" fillId="28" borderId="6" xfId="10" applyNumberFormat="1" applyFont="1" applyFill="1" applyBorder="1" applyAlignment="1">
      <alignment horizontal="left" vertical="center" wrapText="1"/>
    </xf>
    <xf numFmtId="0" fontId="17" fillId="28" borderId="6" xfId="10" applyFont="1" applyFill="1" applyBorder="1" applyAlignment="1">
      <alignment horizontal="left" vertical="center" shrinkToFit="1"/>
    </xf>
    <xf numFmtId="165" fontId="17" fillId="9" borderId="23" xfId="10" applyNumberFormat="1" applyFont="1" applyFill="1" applyBorder="1" applyAlignment="1" applyProtection="1">
      <alignment horizontal="right" vertical="center" shrinkToFit="1"/>
      <protection locked="0"/>
    </xf>
    <xf numFmtId="165" fontId="17" fillId="9" borderId="6" xfId="10" applyNumberFormat="1" applyFont="1" applyFill="1" applyBorder="1" applyAlignment="1" applyProtection="1">
      <alignment horizontal="right" vertical="center" shrinkToFit="1"/>
      <protection locked="0"/>
    </xf>
    <xf numFmtId="165" fontId="17" fillId="9" borderId="24" xfId="10" applyNumberFormat="1" applyFont="1" applyFill="1" applyBorder="1" applyAlignment="1" applyProtection="1">
      <alignment horizontal="right" vertical="center" shrinkToFit="1"/>
      <protection locked="0"/>
    </xf>
    <xf numFmtId="0" fontId="17" fillId="28" borderId="56" xfId="10" applyFont="1" applyFill="1" applyBorder="1" applyAlignment="1" applyProtection="1">
      <alignment horizontal="left" vertical="center" shrinkToFit="1"/>
      <protection locked="0"/>
    </xf>
    <xf numFmtId="0" fontId="17" fillId="28" borderId="27" xfId="10" applyFont="1" applyFill="1" applyBorder="1" applyAlignment="1" applyProtection="1">
      <alignment horizontal="left" vertical="center" wrapText="1" shrinkToFit="1"/>
      <protection locked="0"/>
    </xf>
    <xf numFmtId="49" fontId="17" fillId="28" borderId="27" xfId="10" applyNumberFormat="1" applyFont="1" applyFill="1" applyBorder="1" applyAlignment="1" applyProtection="1">
      <alignment horizontal="left" vertical="center" wrapText="1" shrinkToFit="1"/>
      <protection locked="0"/>
    </xf>
    <xf numFmtId="0" fontId="17" fillId="28" borderId="27" xfId="10" applyFont="1" applyFill="1" applyBorder="1" applyAlignment="1" applyProtection="1">
      <alignment horizontal="left" vertical="center" shrinkToFit="1"/>
      <protection locked="0"/>
    </xf>
    <xf numFmtId="2" fontId="17" fillId="9" borderId="27" xfId="10" applyNumberFormat="1" applyFont="1" applyFill="1" applyBorder="1" applyAlignment="1" applyProtection="1">
      <alignment horizontal="right" vertical="center" shrinkToFit="1"/>
      <protection locked="0"/>
    </xf>
    <xf numFmtId="2" fontId="17" fillId="9" borderId="28" xfId="10" applyNumberFormat="1" applyFont="1" applyFill="1" applyBorder="1" applyAlignment="1" applyProtection="1">
      <alignment horizontal="right" vertical="center" shrinkToFit="1"/>
      <protection locked="0"/>
    </xf>
    <xf numFmtId="0" fontId="17" fillId="37" borderId="56" xfId="10" applyFont="1" applyFill="1" applyBorder="1" applyAlignment="1" applyProtection="1">
      <alignment horizontal="left" vertical="center" shrinkToFit="1"/>
      <protection locked="0"/>
    </xf>
    <xf numFmtId="0" fontId="17" fillId="37" borderId="27" xfId="10" applyFont="1" applyFill="1" applyBorder="1" applyAlignment="1" applyProtection="1">
      <alignment horizontal="left" vertical="center" wrapText="1" shrinkToFit="1"/>
      <protection locked="0"/>
    </xf>
    <xf numFmtId="49" fontId="17" fillId="37" borderId="27" xfId="10" applyNumberFormat="1" applyFont="1" applyFill="1" applyBorder="1" applyAlignment="1" applyProtection="1">
      <alignment horizontal="left" vertical="center" wrapText="1" shrinkToFit="1"/>
      <protection locked="0"/>
    </xf>
    <xf numFmtId="0" fontId="17" fillId="37" borderId="27" xfId="10" applyFont="1" applyFill="1" applyBorder="1" applyAlignment="1" applyProtection="1">
      <alignment horizontal="left" vertical="center" shrinkToFit="1"/>
      <protection locked="0"/>
    </xf>
    <xf numFmtId="0" fontId="17" fillId="28" borderId="18" xfId="10" applyFont="1" applyFill="1" applyBorder="1" applyAlignment="1">
      <alignment horizontal="left" vertical="center" shrinkToFit="1"/>
    </xf>
    <xf numFmtId="49" fontId="17" fillId="28" borderId="23" xfId="10" applyNumberFormat="1" applyFont="1" applyFill="1" applyBorder="1" applyAlignment="1" applyProtection="1">
      <alignment horizontal="left" vertical="center" shrinkToFit="1"/>
      <protection locked="0"/>
    </xf>
    <xf numFmtId="0" fontId="17" fillId="28" borderId="6" xfId="10" applyFont="1" applyFill="1" applyBorder="1" applyAlignment="1">
      <alignment horizontal="left" vertical="center" wrapText="1" shrinkToFit="1"/>
    </xf>
    <xf numFmtId="0" fontId="17" fillId="28" borderId="56" xfId="10" applyFont="1" applyFill="1" applyBorder="1" applyAlignment="1">
      <alignment horizontal="left" vertical="center" shrinkToFit="1"/>
    </xf>
    <xf numFmtId="2" fontId="17" fillId="28" borderId="27" xfId="10" applyNumberFormat="1" applyFont="1" applyFill="1" applyBorder="1" applyAlignment="1" applyProtection="1">
      <alignment horizontal="left" vertical="center" wrapText="1" shrinkToFit="1"/>
      <protection locked="0"/>
    </xf>
    <xf numFmtId="49" fontId="17" fillId="28" borderId="27" xfId="10" applyNumberFormat="1" applyFont="1" applyFill="1" applyBorder="1" applyAlignment="1">
      <alignment horizontal="left" vertical="center" wrapText="1" shrinkToFit="1"/>
    </xf>
    <xf numFmtId="0" fontId="17" fillId="28" borderId="27" xfId="10" applyFont="1" applyFill="1" applyBorder="1" applyAlignment="1">
      <alignment horizontal="left" vertical="center" shrinkToFit="1"/>
    </xf>
    <xf numFmtId="0" fontId="17" fillId="37" borderId="18" xfId="10" applyFont="1" applyFill="1" applyBorder="1" applyAlignment="1">
      <alignment horizontal="left" vertical="center" shrinkToFit="1"/>
    </xf>
    <xf numFmtId="0" fontId="17" fillId="37" borderId="6" xfId="10" applyFont="1" applyFill="1" applyBorder="1" applyAlignment="1">
      <alignment horizontal="left" vertical="center" shrinkToFit="1"/>
    </xf>
    <xf numFmtId="0" fontId="17" fillId="37" borderId="6" xfId="10" applyFont="1" applyFill="1" applyBorder="1" applyAlignment="1">
      <alignment horizontal="left" vertical="center" wrapText="1" shrinkToFit="1"/>
    </xf>
    <xf numFmtId="0" fontId="17" fillId="37" borderId="23" xfId="10" applyFont="1" applyFill="1" applyBorder="1" applyAlignment="1">
      <alignment horizontal="left" vertical="center" shrinkToFit="1"/>
    </xf>
    <xf numFmtId="49" fontId="17" fillId="37" borderId="6" xfId="10" applyNumberFormat="1" applyFont="1" applyFill="1" applyBorder="1" applyAlignment="1">
      <alignment horizontal="left" vertical="center" wrapText="1" shrinkToFit="1"/>
    </xf>
    <xf numFmtId="0" fontId="17" fillId="37" borderId="56" xfId="10" applyFont="1" applyFill="1" applyBorder="1" applyAlignment="1">
      <alignment horizontal="left" vertical="center" shrinkToFit="1"/>
    </xf>
    <xf numFmtId="0" fontId="17" fillId="37" borderId="27" xfId="10" applyFont="1" applyFill="1" applyBorder="1" applyAlignment="1">
      <alignment horizontal="left" vertical="center" wrapText="1" shrinkToFit="1"/>
    </xf>
    <xf numFmtId="49" fontId="17" fillId="37" borderId="27" xfId="10" applyNumberFormat="1" applyFont="1" applyFill="1" applyBorder="1" applyAlignment="1">
      <alignment horizontal="left" vertical="center" wrapText="1" shrinkToFit="1"/>
    </xf>
    <xf numFmtId="0" fontId="17" fillId="37" borderId="27" xfId="10" applyFont="1" applyFill="1" applyBorder="1" applyAlignment="1">
      <alignment horizontal="left" vertical="center" shrinkToFit="1"/>
    </xf>
    <xf numFmtId="166" fontId="17" fillId="9" borderId="56" xfId="10" applyNumberFormat="1" applyFont="1" applyFill="1" applyBorder="1" applyAlignment="1" applyProtection="1">
      <alignment horizontal="right" vertical="center" shrinkToFit="1"/>
      <protection locked="0"/>
    </xf>
    <xf numFmtId="0" fontId="17" fillId="28" borderId="40" xfId="10" applyFont="1" applyFill="1" applyBorder="1" applyAlignment="1" applyProtection="1">
      <alignment horizontal="left" vertical="center" wrapText="1"/>
      <protection locked="0"/>
    </xf>
    <xf numFmtId="0" fontId="17" fillId="28" borderId="13" xfId="10" applyFont="1" applyFill="1" applyBorder="1" applyAlignment="1" applyProtection="1">
      <alignment horizontal="left" vertical="center" wrapText="1"/>
      <protection locked="0"/>
    </xf>
    <xf numFmtId="0" fontId="17" fillId="37" borderId="22" xfId="10" applyFont="1" applyFill="1" applyBorder="1" applyAlignment="1" applyProtection="1">
      <alignment horizontal="left" vertical="center" wrapText="1"/>
      <protection locked="0"/>
    </xf>
    <xf numFmtId="0" fontId="17" fillId="37" borderId="18" xfId="10" applyFont="1" applyFill="1" applyBorder="1" applyAlignment="1" applyProtection="1">
      <alignment horizontal="left" vertical="center" wrapText="1"/>
      <protection locked="0"/>
    </xf>
    <xf numFmtId="0" fontId="17" fillId="37" borderId="23" xfId="10" applyFont="1" applyFill="1" applyBorder="1" applyAlignment="1" applyProtection="1">
      <alignment horizontal="left" vertical="center" wrapText="1"/>
      <protection locked="0"/>
    </xf>
    <xf numFmtId="0" fontId="17" fillId="37" borderId="6" xfId="10" applyFont="1" applyFill="1" applyBorder="1" applyAlignment="1" applyProtection="1">
      <alignment horizontal="left" vertical="center" wrapText="1"/>
      <protection locked="0"/>
    </xf>
    <xf numFmtId="2" fontId="17" fillId="9" borderId="23" xfId="10" applyNumberFormat="1" applyFont="1" applyFill="1" applyBorder="1" applyAlignment="1" applyProtection="1">
      <alignment horizontal="right" vertical="center" wrapText="1"/>
      <protection locked="0"/>
    </xf>
    <xf numFmtId="2" fontId="17" fillId="9" borderId="6" xfId="10" applyNumberFormat="1" applyFont="1" applyFill="1" applyBorder="1" applyAlignment="1" applyProtection="1">
      <alignment horizontal="right" vertical="center" wrapText="1"/>
      <protection locked="0"/>
    </xf>
    <xf numFmtId="2" fontId="17" fillId="9" borderId="24" xfId="10" applyNumberFormat="1" applyFont="1" applyFill="1" applyBorder="1" applyAlignment="1" applyProtection="1">
      <alignment horizontal="right" vertical="center" wrapText="1"/>
      <protection locked="0"/>
    </xf>
    <xf numFmtId="2" fontId="17" fillId="9" borderId="15" xfId="10" applyNumberFormat="1" applyFont="1" applyFill="1" applyBorder="1" applyAlignment="1" applyProtection="1">
      <alignment horizontal="right" vertical="center" wrapText="1"/>
      <protection locked="0"/>
    </xf>
    <xf numFmtId="2" fontId="17" fillId="9" borderId="25" xfId="10" applyNumberFormat="1" applyFont="1" applyFill="1" applyBorder="1" applyAlignment="1" applyProtection="1">
      <alignment horizontal="right" vertical="center" wrapText="1"/>
      <protection locked="0"/>
    </xf>
    <xf numFmtId="2" fontId="17" fillId="9" borderId="57" xfId="10" applyNumberFormat="1" applyFont="1" applyFill="1" applyBorder="1" applyAlignment="1" applyProtection="1">
      <alignment horizontal="right" vertical="center" wrapText="1"/>
      <protection locked="0"/>
    </xf>
    <xf numFmtId="0" fontId="17" fillId="28" borderId="55" xfId="10" applyFont="1" applyFill="1" applyBorder="1" applyAlignment="1" applyProtection="1">
      <alignment horizontal="left" vertical="center" wrapText="1"/>
      <protection locked="0"/>
    </xf>
    <xf numFmtId="0" fontId="17" fillId="28" borderId="52" xfId="10" applyFont="1" applyFill="1" applyBorder="1" applyAlignment="1" applyProtection="1">
      <alignment horizontal="left" vertical="center" wrapText="1"/>
      <protection locked="0"/>
    </xf>
    <xf numFmtId="49" fontId="17" fillId="28" borderId="52" xfId="10" applyNumberFormat="1" applyFont="1" applyFill="1" applyBorder="1" applyAlignment="1" applyProtection="1">
      <alignment horizontal="left" vertical="center" wrapText="1" shrinkToFit="1"/>
      <protection locked="0"/>
    </xf>
    <xf numFmtId="1" fontId="17" fillId="0" borderId="0" xfId="10" applyNumberFormat="1" applyFont="1" applyAlignment="1" applyProtection="1">
      <alignment horizontal="right" vertical="center" wrapText="1"/>
      <protection locked="0"/>
    </xf>
    <xf numFmtId="2" fontId="17" fillId="0" borderId="0" xfId="10" applyNumberFormat="1" applyFont="1" applyAlignment="1" applyProtection="1">
      <alignment horizontal="right" vertical="center" wrapText="1"/>
      <protection locked="0"/>
    </xf>
    <xf numFmtId="0" fontId="19" fillId="31" borderId="39" xfId="10" applyFont="1" applyFill="1" applyBorder="1" applyAlignment="1" applyProtection="1">
      <alignment horizontal="left" vertical="center" wrapText="1"/>
      <protection locked="0"/>
    </xf>
    <xf numFmtId="1" fontId="19" fillId="41" borderId="16" xfId="10" applyNumberFormat="1" applyFont="1" applyFill="1" applyBorder="1" applyAlignment="1" applyProtection="1">
      <alignment horizontal="left" vertical="center" wrapText="1"/>
      <protection locked="0"/>
    </xf>
    <xf numFmtId="1" fontId="19" fillId="41" borderId="47" xfId="10" applyNumberFormat="1" applyFont="1" applyFill="1" applyBorder="1" applyAlignment="1" applyProtection="1">
      <alignment horizontal="left" vertical="center" wrapText="1"/>
      <protection locked="0"/>
    </xf>
    <xf numFmtId="1" fontId="19" fillId="41" borderId="61" xfId="10" applyNumberFormat="1" applyFont="1" applyFill="1" applyBorder="1" applyAlignment="1" applyProtection="1">
      <alignment horizontal="left" vertical="center" wrapText="1"/>
      <protection locked="0"/>
    </xf>
    <xf numFmtId="0" fontId="17" fillId="42" borderId="22" xfId="10" applyFont="1" applyFill="1" applyBorder="1" applyAlignment="1">
      <alignment horizontal="left" vertical="center" shrinkToFit="1"/>
    </xf>
    <xf numFmtId="0" fontId="17" fillId="42" borderId="18" xfId="10" applyFont="1" applyFill="1" applyBorder="1" applyAlignment="1" applyProtection="1">
      <alignment horizontal="left" vertical="center" wrapText="1" shrinkToFit="1"/>
      <protection locked="0"/>
    </xf>
    <xf numFmtId="49" fontId="17" fillId="42" borderId="18" xfId="10" applyNumberFormat="1" applyFont="1" applyFill="1" applyBorder="1" applyAlignment="1" applyProtection="1">
      <alignment horizontal="left" vertical="center" wrapText="1" shrinkToFit="1"/>
      <protection locked="0"/>
    </xf>
    <xf numFmtId="0" fontId="17" fillId="42" borderId="18" xfId="10" applyFont="1" applyFill="1" applyBorder="1" applyAlignment="1" applyProtection="1">
      <alignment horizontal="left" vertical="center" shrinkToFit="1"/>
      <protection locked="0"/>
    </xf>
    <xf numFmtId="49" fontId="17" fillId="42" borderId="23" xfId="10" applyNumberFormat="1" applyFont="1" applyFill="1" applyBorder="1" applyAlignment="1" applyProtection="1">
      <alignment horizontal="left" vertical="center" shrinkToFit="1"/>
      <protection locked="0"/>
    </xf>
    <xf numFmtId="0" fontId="17" fillId="42" borderId="6" xfId="10" applyFont="1" applyFill="1" applyBorder="1" applyAlignment="1" applyProtection="1">
      <alignment horizontal="left" vertical="center" wrapText="1" shrinkToFit="1"/>
      <protection locked="0"/>
    </xf>
    <xf numFmtId="49" fontId="17" fillId="42" borderId="6" xfId="10" applyNumberFormat="1" applyFont="1" applyFill="1" applyBorder="1" applyAlignment="1" applyProtection="1">
      <alignment horizontal="left" vertical="center" wrapText="1" shrinkToFit="1"/>
      <protection locked="0"/>
    </xf>
    <xf numFmtId="0" fontId="17" fillId="42" borderId="6" xfId="10" applyFont="1" applyFill="1" applyBorder="1" applyAlignment="1" applyProtection="1">
      <alignment horizontal="left" vertical="center" shrinkToFit="1"/>
      <protection locked="0"/>
    </xf>
    <xf numFmtId="0" fontId="17" fillId="42" borderId="23" xfId="10" applyFont="1" applyFill="1" applyBorder="1" applyAlignment="1" applyProtection="1">
      <alignment horizontal="left" vertical="center" shrinkToFit="1"/>
      <protection locked="0"/>
    </xf>
    <xf numFmtId="2" fontId="17" fillId="42" borderId="6" xfId="10" applyNumberFormat="1" applyFont="1" applyFill="1" applyBorder="1" applyAlignment="1">
      <alignment horizontal="left" vertical="center" wrapText="1"/>
    </xf>
    <xf numFmtId="2" fontId="17" fillId="42" borderId="23" xfId="10" applyNumberFormat="1" applyFont="1" applyFill="1" applyBorder="1" applyAlignment="1" applyProtection="1">
      <alignment horizontal="left" vertical="center" shrinkToFit="1"/>
      <protection locked="0"/>
    </xf>
    <xf numFmtId="2" fontId="17" fillId="42" borderId="6" xfId="10" applyNumberFormat="1" applyFont="1" applyFill="1" applyBorder="1" applyAlignment="1" applyProtection="1">
      <alignment horizontal="left" vertical="center" wrapText="1" shrinkToFit="1"/>
      <protection locked="0"/>
    </xf>
    <xf numFmtId="2" fontId="17" fillId="42" borderId="6" xfId="10" applyNumberFormat="1" applyFont="1" applyFill="1" applyBorder="1" applyAlignment="1" applyProtection="1">
      <alignment horizontal="left" vertical="center" shrinkToFit="1"/>
      <protection locked="0"/>
    </xf>
    <xf numFmtId="2" fontId="17" fillId="42" borderId="56" xfId="10" applyNumberFormat="1" applyFont="1" applyFill="1" applyBorder="1" applyAlignment="1" applyProtection="1">
      <alignment horizontal="left" vertical="center" shrinkToFit="1"/>
      <protection locked="0"/>
    </xf>
    <xf numFmtId="2" fontId="17" fillId="42" borderId="27" xfId="10" applyNumberFormat="1" applyFont="1" applyFill="1" applyBorder="1" applyAlignment="1" applyProtection="1">
      <alignment horizontal="left" vertical="center" wrapText="1" shrinkToFit="1"/>
      <protection locked="0"/>
    </xf>
    <xf numFmtId="2" fontId="17" fillId="42" borderId="27" xfId="10" applyNumberFormat="1" applyFont="1" applyFill="1" applyBorder="1" applyAlignment="1" applyProtection="1">
      <alignment horizontal="left" vertical="center" shrinkToFit="1"/>
      <protection locked="0"/>
    </xf>
    <xf numFmtId="0" fontId="17" fillId="41" borderId="22" xfId="10" applyFont="1" applyFill="1" applyBorder="1" applyAlignment="1">
      <alignment horizontal="left" vertical="center" shrinkToFit="1"/>
    </xf>
    <xf numFmtId="0" fontId="17" fillId="41" borderId="18" xfId="10" applyFont="1" applyFill="1" applyBorder="1" applyAlignment="1" applyProtection="1">
      <alignment horizontal="left" vertical="center" wrapText="1" shrinkToFit="1"/>
      <protection locked="0"/>
    </xf>
    <xf numFmtId="0" fontId="17" fillId="41" borderId="18" xfId="10" applyFont="1" applyFill="1" applyBorder="1" applyAlignment="1" applyProtection="1">
      <alignment horizontal="left" vertical="center" shrinkToFit="1"/>
      <protection locked="0"/>
    </xf>
    <xf numFmtId="0" fontId="17" fillId="41" borderId="23" xfId="10" applyFont="1" applyFill="1" applyBorder="1" applyAlignment="1" applyProtection="1">
      <alignment horizontal="left" vertical="center" shrinkToFit="1"/>
      <protection locked="0"/>
    </xf>
    <xf numFmtId="2" fontId="17" fillId="41" borderId="6" xfId="10" applyNumberFormat="1" applyFont="1" applyFill="1" applyBorder="1" applyAlignment="1">
      <alignment horizontal="left" vertical="center" wrapText="1"/>
    </xf>
    <xf numFmtId="49" fontId="17" fillId="41" borderId="6" xfId="10" applyNumberFormat="1" applyFont="1" applyFill="1" applyBorder="1" applyAlignment="1">
      <alignment horizontal="left" vertical="center" wrapText="1" shrinkToFit="1"/>
    </xf>
    <xf numFmtId="0" fontId="17" fillId="41" borderId="6" xfId="10" applyFont="1" applyFill="1" applyBorder="1" applyAlignment="1" applyProtection="1">
      <alignment horizontal="left" vertical="center" shrinkToFit="1"/>
      <protection locked="0"/>
    </xf>
    <xf numFmtId="0" fontId="17" fillId="41" borderId="6" xfId="10" applyFont="1" applyFill="1" applyBorder="1" applyAlignment="1" applyProtection="1">
      <alignment horizontal="left" vertical="center" wrapText="1" shrinkToFit="1"/>
      <protection locked="0"/>
    </xf>
    <xf numFmtId="49" fontId="17" fillId="41" borderId="6" xfId="10" applyNumberFormat="1" applyFont="1" applyFill="1" applyBorder="1" applyAlignment="1">
      <alignment horizontal="left" vertical="center" wrapText="1"/>
    </xf>
    <xf numFmtId="0" fontId="17" fillId="41" borderId="6" xfId="10" applyFont="1" applyFill="1" applyBorder="1" applyAlignment="1">
      <alignment horizontal="left" vertical="center" shrinkToFit="1"/>
    </xf>
    <xf numFmtId="0" fontId="17" fillId="41" borderId="56" xfId="10" applyFont="1" applyFill="1" applyBorder="1" applyAlignment="1" applyProtection="1">
      <alignment horizontal="left" vertical="center" shrinkToFit="1"/>
      <protection locked="0"/>
    </xf>
    <xf numFmtId="0" fontId="17" fillId="41" borderId="27" xfId="10" applyFont="1" applyFill="1" applyBorder="1" applyAlignment="1" applyProtection="1">
      <alignment horizontal="left" vertical="center" wrapText="1" shrinkToFit="1"/>
      <protection locked="0"/>
    </xf>
    <xf numFmtId="49" fontId="17" fillId="41" borderId="27" xfId="10" applyNumberFormat="1" applyFont="1" applyFill="1" applyBorder="1" applyAlignment="1" applyProtection="1">
      <alignment horizontal="left" vertical="center" wrapText="1" shrinkToFit="1"/>
      <protection locked="0"/>
    </xf>
    <xf numFmtId="0" fontId="17" fillId="41" borderId="27" xfId="10" applyFont="1" applyFill="1" applyBorder="1" applyAlignment="1" applyProtection="1">
      <alignment horizontal="left" vertical="center" shrinkToFit="1"/>
      <protection locked="0"/>
    </xf>
    <xf numFmtId="0" fontId="17" fillId="42" borderId="56" xfId="10" applyFont="1" applyFill="1" applyBorder="1" applyAlignment="1" applyProtection="1">
      <alignment horizontal="left" vertical="center" shrinkToFit="1"/>
      <protection locked="0"/>
    </xf>
    <xf numFmtId="0" fontId="17" fillId="42" borderId="27" xfId="10" applyFont="1" applyFill="1" applyBorder="1" applyAlignment="1" applyProtection="1">
      <alignment horizontal="left" vertical="center" wrapText="1" shrinkToFit="1"/>
      <protection locked="0"/>
    </xf>
    <xf numFmtId="49" fontId="17" fillId="42" borderId="27" xfId="10" applyNumberFormat="1" applyFont="1" applyFill="1" applyBorder="1" applyAlignment="1" applyProtection="1">
      <alignment horizontal="left" vertical="center" wrapText="1" shrinkToFit="1"/>
      <protection locked="0"/>
    </xf>
    <xf numFmtId="0" fontId="17" fillId="42" borderId="27" xfId="10" applyFont="1" applyFill="1" applyBorder="1" applyAlignment="1" applyProtection="1">
      <alignment horizontal="left" vertical="center" shrinkToFit="1"/>
      <protection locked="0"/>
    </xf>
    <xf numFmtId="49" fontId="17" fillId="41" borderId="18" xfId="10" applyNumberFormat="1" applyFont="1" applyFill="1" applyBorder="1" applyAlignment="1" applyProtection="1">
      <alignment horizontal="left" vertical="center" wrapText="1" shrinkToFit="1"/>
      <protection locked="0"/>
    </xf>
    <xf numFmtId="0" fontId="17" fillId="41" borderId="18" xfId="10" applyFont="1" applyFill="1" applyBorder="1" applyAlignment="1">
      <alignment horizontal="left" vertical="center" shrinkToFit="1"/>
    </xf>
    <xf numFmtId="49" fontId="17" fillId="41" borderId="6" xfId="10" applyNumberFormat="1" applyFont="1" applyFill="1" applyBorder="1" applyAlignment="1" applyProtection="1">
      <alignment horizontal="left" vertical="center" wrapText="1" shrinkToFit="1"/>
      <protection locked="0"/>
    </xf>
    <xf numFmtId="49" fontId="17" fillId="41" borderId="23" xfId="10" applyNumberFormat="1" applyFont="1" applyFill="1" applyBorder="1" applyAlignment="1" applyProtection="1">
      <alignment horizontal="left" vertical="center" shrinkToFit="1"/>
      <protection locked="0"/>
    </xf>
    <xf numFmtId="0" fontId="17" fillId="41" borderId="6" xfId="10" applyFont="1" applyFill="1" applyBorder="1" applyAlignment="1">
      <alignment horizontal="left" vertical="center" wrapText="1" shrinkToFit="1"/>
    </xf>
    <xf numFmtId="0" fontId="17" fillId="41" borderId="56" xfId="10" applyFont="1" applyFill="1" applyBorder="1" applyAlignment="1">
      <alignment horizontal="left" vertical="center" shrinkToFit="1"/>
    </xf>
    <xf numFmtId="2" fontId="17" fillId="41" borderId="27" xfId="10" applyNumberFormat="1" applyFont="1" applyFill="1" applyBorder="1" applyAlignment="1" applyProtection="1">
      <alignment horizontal="left" vertical="center" wrapText="1" shrinkToFit="1"/>
      <protection locked="0"/>
    </xf>
    <xf numFmtId="49" fontId="17" fillId="41" borderId="27" xfId="10" applyNumberFormat="1" applyFont="1" applyFill="1" applyBorder="1" applyAlignment="1">
      <alignment horizontal="left" vertical="center" wrapText="1" shrinkToFit="1"/>
    </xf>
    <xf numFmtId="0" fontId="17" fillId="41" borderId="27" xfId="10" applyFont="1" applyFill="1" applyBorder="1" applyAlignment="1">
      <alignment horizontal="left" vertical="center" shrinkToFit="1"/>
    </xf>
    <xf numFmtId="0" fontId="17" fillId="42" borderId="18" xfId="10" applyFont="1" applyFill="1" applyBorder="1" applyAlignment="1">
      <alignment horizontal="left" vertical="center" shrinkToFit="1"/>
    </xf>
    <xf numFmtId="0" fontId="17" fillId="42" borderId="6" xfId="10" applyFont="1" applyFill="1" applyBorder="1" applyAlignment="1">
      <alignment horizontal="left" vertical="center" shrinkToFit="1"/>
    </xf>
    <xf numFmtId="0" fontId="17" fillId="42" borderId="6" xfId="10" applyFont="1" applyFill="1" applyBorder="1" applyAlignment="1">
      <alignment horizontal="left" vertical="center" wrapText="1" shrinkToFit="1"/>
    </xf>
    <xf numFmtId="0" fontId="17" fillId="42" borderId="23" xfId="10" applyFont="1" applyFill="1" applyBorder="1" applyAlignment="1">
      <alignment horizontal="left" vertical="center" shrinkToFit="1"/>
    </xf>
    <xf numFmtId="49" fontId="17" fillId="42" borderId="6" xfId="10" applyNumberFormat="1" applyFont="1" applyFill="1" applyBorder="1" applyAlignment="1">
      <alignment horizontal="left" vertical="center" wrapText="1" shrinkToFit="1"/>
    </xf>
    <xf numFmtId="0" fontId="17" fillId="42" borderId="56" xfId="10" applyFont="1" applyFill="1" applyBorder="1" applyAlignment="1">
      <alignment horizontal="left" vertical="center" shrinkToFit="1"/>
    </xf>
    <xf numFmtId="0" fontId="17" fillId="42" borderId="27" xfId="10" applyFont="1" applyFill="1" applyBorder="1" applyAlignment="1">
      <alignment horizontal="left" vertical="center" wrapText="1" shrinkToFit="1"/>
    </xf>
    <xf numFmtId="49" fontId="17" fillId="42" borderId="27" xfId="10" applyNumberFormat="1" applyFont="1" applyFill="1" applyBorder="1" applyAlignment="1">
      <alignment horizontal="left" vertical="center" wrapText="1" shrinkToFit="1"/>
    </xf>
    <xf numFmtId="0" fontId="17" fillId="42" borderId="27" xfId="10" applyFont="1" applyFill="1" applyBorder="1" applyAlignment="1">
      <alignment horizontal="left" vertical="center" shrinkToFit="1"/>
    </xf>
    <xf numFmtId="0" fontId="17" fillId="41" borderId="40" xfId="10" applyFont="1" applyFill="1" applyBorder="1" applyAlignment="1" applyProtection="1">
      <alignment horizontal="left" vertical="center" wrapText="1"/>
      <protection locked="0"/>
    </xf>
    <xf numFmtId="0" fontId="17" fillId="41" borderId="13" xfId="10" applyFont="1" applyFill="1" applyBorder="1" applyAlignment="1" applyProtection="1">
      <alignment horizontal="left" vertical="center" wrapText="1"/>
      <protection locked="0"/>
    </xf>
    <xf numFmtId="1" fontId="17" fillId="41" borderId="19" xfId="10" applyNumberFormat="1" applyFont="1" applyFill="1" applyBorder="1" applyAlignment="1" applyProtection="1">
      <alignment horizontal="right" vertical="center" wrapText="1"/>
      <protection locked="0"/>
    </xf>
    <xf numFmtId="0" fontId="17" fillId="42" borderId="22" xfId="10" applyFont="1" applyFill="1" applyBorder="1" applyAlignment="1" applyProtection="1">
      <alignment horizontal="left" vertical="center" wrapText="1"/>
      <protection locked="0"/>
    </xf>
    <xf numFmtId="0" fontId="17" fillId="42" borderId="18" xfId="10" applyFont="1" applyFill="1" applyBorder="1" applyAlignment="1" applyProtection="1">
      <alignment horizontal="left" vertical="center" wrapText="1"/>
      <protection locked="0"/>
    </xf>
    <xf numFmtId="0" fontId="17" fillId="42" borderId="23" xfId="10" applyFont="1" applyFill="1" applyBorder="1" applyAlignment="1" applyProtection="1">
      <alignment horizontal="left" vertical="center" wrapText="1"/>
      <protection locked="0"/>
    </xf>
    <xf numFmtId="0" fontId="17" fillId="42" borderId="6" xfId="10" applyFont="1" applyFill="1" applyBorder="1" applyAlignment="1" applyProtection="1">
      <alignment horizontal="left" vertical="center" wrapText="1"/>
      <protection locked="0"/>
    </xf>
    <xf numFmtId="0" fontId="17" fillId="41" borderId="55" xfId="10" applyFont="1" applyFill="1" applyBorder="1" applyAlignment="1" applyProtection="1">
      <alignment horizontal="left" vertical="center" wrapText="1"/>
      <protection locked="0"/>
    </xf>
    <xf numFmtId="0" fontId="17" fillId="41" borderId="52" xfId="10" applyFont="1" applyFill="1" applyBorder="1" applyAlignment="1" applyProtection="1">
      <alignment horizontal="left" vertical="center" wrapText="1"/>
      <protection locked="0"/>
    </xf>
    <xf numFmtId="49" fontId="17" fillId="41" borderId="52" xfId="10" applyNumberFormat="1" applyFont="1" applyFill="1" applyBorder="1" applyAlignment="1" applyProtection="1">
      <alignment horizontal="left" vertical="center" wrapText="1" shrinkToFit="1"/>
      <protection locked="0"/>
    </xf>
    <xf numFmtId="1" fontId="17" fillId="41" borderId="53" xfId="10" applyNumberFormat="1" applyFont="1" applyFill="1" applyBorder="1" applyAlignment="1" applyProtection="1">
      <alignment horizontal="right" vertical="center" wrapText="1"/>
      <protection locked="0"/>
    </xf>
    <xf numFmtId="0" fontId="19" fillId="32" borderId="39" xfId="10" applyFont="1" applyFill="1" applyBorder="1" applyAlignment="1" applyProtection="1">
      <alignment horizontal="left" vertical="center" wrapText="1"/>
      <protection locked="0"/>
    </xf>
    <xf numFmtId="1" fontId="19" fillId="43" borderId="30" xfId="10" applyNumberFormat="1" applyFont="1" applyFill="1" applyBorder="1" applyAlignment="1" applyProtection="1">
      <alignment horizontal="left" vertical="center" wrapText="1"/>
      <protection locked="0"/>
    </xf>
    <xf numFmtId="1" fontId="19" fillId="43" borderId="137" xfId="10" applyNumberFormat="1" applyFont="1" applyFill="1" applyBorder="1" applyAlignment="1" applyProtection="1">
      <alignment horizontal="left" vertical="center" wrapText="1"/>
      <protection locked="0"/>
    </xf>
    <xf numFmtId="1" fontId="19" fillId="43" borderId="138" xfId="10" applyNumberFormat="1" applyFont="1" applyFill="1" applyBorder="1" applyAlignment="1" applyProtection="1">
      <alignment horizontal="left" vertical="center" wrapText="1"/>
      <protection locked="0"/>
    </xf>
    <xf numFmtId="1" fontId="19" fillId="43" borderId="65" xfId="10" applyNumberFormat="1" applyFont="1" applyFill="1" applyBorder="1" applyAlignment="1" applyProtection="1">
      <alignment horizontal="left" vertical="center" wrapText="1"/>
      <protection locked="0"/>
    </xf>
    <xf numFmtId="1" fontId="19" fillId="43" borderId="139" xfId="10" applyNumberFormat="1" applyFont="1" applyFill="1" applyBorder="1" applyAlignment="1" applyProtection="1">
      <alignment horizontal="left" vertical="center" wrapText="1"/>
      <protection locked="0"/>
    </xf>
    <xf numFmtId="2" fontId="17" fillId="26" borderId="17" xfId="10" applyNumberFormat="1" applyFont="1" applyFill="1" applyBorder="1" applyAlignment="1">
      <alignment horizontal="left" vertical="center" wrapText="1"/>
    </xf>
    <xf numFmtId="2" fontId="17" fillId="26" borderId="14" xfId="10" applyNumberFormat="1" applyFont="1" applyFill="1" applyBorder="1" applyAlignment="1">
      <alignment horizontal="left" vertical="center" wrapText="1"/>
    </xf>
    <xf numFmtId="2" fontId="17" fillId="26" borderId="23" xfId="10" applyNumberFormat="1" applyFont="1" applyFill="1" applyBorder="1" applyAlignment="1">
      <alignment horizontal="left" vertical="center" wrapText="1"/>
    </xf>
    <xf numFmtId="2" fontId="17" fillId="26" borderId="6" xfId="10" applyNumberFormat="1" applyFont="1" applyFill="1" applyBorder="1" applyAlignment="1">
      <alignment horizontal="left" vertical="center" wrapText="1"/>
    </xf>
    <xf numFmtId="0" fontId="17" fillId="26" borderId="23" xfId="10" applyFont="1" applyFill="1" applyBorder="1" applyAlignment="1" applyProtection="1">
      <alignment horizontal="left" vertical="center" wrapText="1" shrinkToFit="1"/>
      <protection locked="0"/>
    </xf>
    <xf numFmtId="0" fontId="17" fillId="26" borderId="6" xfId="10" applyFont="1" applyFill="1" applyBorder="1" applyAlignment="1" applyProtection="1">
      <alignment horizontal="left" vertical="center" wrapText="1" shrinkToFit="1"/>
      <protection locked="0"/>
    </xf>
    <xf numFmtId="0" fontId="17" fillId="26" borderId="23" xfId="10" applyFont="1" applyFill="1" applyBorder="1" applyAlignment="1" applyProtection="1">
      <alignment horizontal="left" vertical="center" wrapText="1"/>
      <protection locked="0"/>
    </xf>
    <xf numFmtId="0" fontId="17" fillId="26" borderId="6" xfId="10" applyFont="1" applyFill="1" applyBorder="1" applyAlignment="1" applyProtection="1">
      <alignment horizontal="left" vertical="center" wrapText="1"/>
      <protection locked="0"/>
    </xf>
    <xf numFmtId="49" fontId="17" fillId="26" borderId="6" xfId="10" applyNumberFormat="1" applyFont="1" applyFill="1" applyBorder="1" applyAlignment="1" applyProtection="1">
      <alignment horizontal="left" vertical="center" wrapText="1" shrinkToFit="1"/>
      <protection locked="0"/>
    </xf>
    <xf numFmtId="1" fontId="17" fillId="26" borderId="34" xfId="10" applyNumberFormat="1" applyFont="1" applyFill="1" applyBorder="1" applyAlignment="1" applyProtection="1">
      <alignment horizontal="right" vertical="center" wrapText="1"/>
      <protection locked="0"/>
    </xf>
    <xf numFmtId="2" fontId="17" fillId="26" borderId="56" xfId="10" applyNumberFormat="1" applyFont="1" applyFill="1" applyBorder="1" applyAlignment="1">
      <alignment horizontal="left" vertical="center" wrapText="1"/>
    </xf>
    <xf numFmtId="2" fontId="17" fillId="26" borderId="27" xfId="10" applyNumberFormat="1" applyFont="1" applyFill="1" applyBorder="1" applyAlignment="1">
      <alignment horizontal="left" vertical="center" wrapText="1"/>
    </xf>
    <xf numFmtId="1" fontId="17" fillId="26" borderId="63" xfId="10" applyNumberFormat="1" applyFont="1" applyFill="1" applyBorder="1" applyAlignment="1" applyProtection="1">
      <alignment horizontal="right" vertical="center" wrapText="1"/>
      <protection locked="0"/>
    </xf>
    <xf numFmtId="0" fontId="17" fillId="43" borderId="22" xfId="10" applyFont="1" applyFill="1" applyBorder="1" applyAlignment="1" applyProtection="1">
      <alignment horizontal="left" vertical="center" wrapText="1"/>
      <protection locked="0"/>
    </xf>
    <xf numFmtId="0" fontId="17" fillId="43" borderId="18" xfId="10" applyFont="1" applyFill="1" applyBorder="1" applyAlignment="1" applyProtection="1">
      <alignment horizontal="left" vertical="center" wrapText="1"/>
      <protection locked="0"/>
    </xf>
    <xf numFmtId="49" fontId="17" fillId="43" borderId="18" xfId="10" applyNumberFormat="1" applyFont="1" applyFill="1" applyBorder="1" applyAlignment="1" applyProtection="1">
      <alignment horizontal="left" vertical="center" wrapText="1" shrinkToFit="1"/>
      <protection locked="0"/>
    </xf>
    <xf numFmtId="1" fontId="17" fillId="43" borderId="50" xfId="10" applyNumberFormat="1" applyFont="1" applyFill="1" applyBorder="1" applyAlignment="1" applyProtection="1">
      <alignment horizontal="right" vertical="center" wrapText="1"/>
      <protection locked="0"/>
    </xf>
    <xf numFmtId="0" fontId="17" fillId="43" borderId="23" xfId="10" applyFont="1" applyFill="1" applyBorder="1" applyAlignment="1" applyProtection="1">
      <alignment horizontal="left" vertical="center" wrapText="1"/>
      <protection locked="0"/>
    </xf>
    <xf numFmtId="0" fontId="17" fillId="43" borderId="6" xfId="10" applyFont="1" applyFill="1" applyBorder="1" applyAlignment="1" applyProtection="1">
      <alignment horizontal="left" vertical="center" wrapText="1"/>
      <protection locked="0"/>
    </xf>
    <xf numFmtId="49" fontId="17" fillId="43" borderId="6" xfId="10" applyNumberFormat="1" applyFont="1" applyFill="1" applyBorder="1" applyAlignment="1" applyProtection="1">
      <alignment horizontal="left" vertical="center" wrapText="1" shrinkToFit="1"/>
      <protection locked="0"/>
    </xf>
    <xf numFmtId="1" fontId="17" fillId="43" borderId="34" xfId="10" applyNumberFormat="1" applyFont="1" applyFill="1" applyBorder="1" applyAlignment="1" applyProtection="1">
      <alignment horizontal="right" vertical="center" wrapText="1"/>
      <protection locked="0"/>
    </xf>
    <xf numFmtId="2" fontId="17" fillId="43" borderId="15" xfId="10" applyNumberFormat="1" applyFont="1" applyFill="1" applyBorder="1" applyAlignment="1">
      <alignment horizontal="left" vertical="center" wrapText="1"/>
    </xf>
    <xf numFmtId="2" fontId="17" fillId="43" borderId="25" xfId="10" applyNumberFormat="1" applyFont="1" applyFill="1" applyBorder="1" applyAlignment="1">
      <alignment horizontal="left" vertical="center" wrapText="1"/>
    </xf>
    <xf numFmtId="1" fontId="17" fillId="43" borderId="49" xfId="10" applyNumberFormat="1" applyFont="1" applyFill="1" applyBorder="1" applyAlignment="1" applyProtection="1">
      <alignment horizontal="right" vertical="center" wrapText="1"/>
      <protection locked="0"/>
    </xf>
    <xf numFmtId="0" fontId="17" fillId="26" borderId="22" xfId="10" applyFont="1" applyFill="1" applyBorder="1" applyAlignment="1" applyProtection="1">
      <alignment horizontal="left" vertical="center" wrapText="1"/>
      <protection locked="0"/>
    </xf>
    <xf numFmtId="0" fontId="17" fillId="26" borderId="18" xfId="10" applyFont="1" applyFill="1" applyBorder="1" applyAlignment="1" applyProtection="1">
      <alignment horizontal="left" vertical="center" wrapText="1"/>
      <protection locked="0"/>
    </xf>
    <xf numFmtId="49" fontId="17" fillId="26" borderId="18" xfId="10" applyNumberFormat="1" applyFont="1" applyFill="1" applyBorder="1" applyAlignment="1" applyProtection="1">
      <alignment horizontal="left" vertical="center" wrapText="1" shrinkToFit="1"/>
      <protection locked="0"/>
    </xf>
    <xf numFmtId="1" fontId="17" fillId="26" borderId="50" xfId="10" applyNumberFormat="1" applyFont="1" applyFill="1" applyBorder="1" applyAlignment="1" applyProtection="1">
      <alignment horizontal="right" vertical="center" wrapText="1"/>
      <protection locked="0"/>
    </xf>
    <xf numFmtId="2" fontId="17" fillId="26" borderId="15" xfId="10" applyNumberFormat="1" applyFont="1" applyFill="1" applyBorder="1" applyAlignment="1">
      <alignment horizontal="left" vertical="center" wrapText="1"/>
    </xf>
    <xf numFmtId="2" fontId="17" fillId="26" borderId="25" xfId="10" applyNumberFormat="1" applyFont="1" applyFill="1" applyBorder="1" applyAlignment="1">
      <alignment horizontal="left" vertical="center" wrapText="1"/>
    </xf>
    <xf numFmtId="1" fontId="17" fillId="26" borderId="49" xfId="10" applyNumberFormat="1" applyFont="1" applyFill="1" applyBorder="1" applyAlignment="1" applyProtection="1">
      <alignment horizontal="right" vertical="center" wrapText="1"/>
      <protection locked="0"/>
    </xf>
    <xf numFmtId="1" fontId="19" fillId="43" borderId="16" xfId="10" applyNumberFormat="1" applyFont="1" applyFill="1" applyBorder="1" applyAlignment="1" applyProtection="1">
      <alignment horizontal="left" vertical="center" wrapText="1"/>
      <protection locked="0"/>
    </xf>
    <xf numFmtId="1" fontId="19" fillId="43" borderId="47" xfId="10" applyNumberFormat="1" applyFont="1" applyFill="1" applyBorder="1" applyAlignment="1" applyProtection="1">
      <alignment horizontal="left" vertical="center" wrapText="1"/>
      <protection locked="0"/>
    </xf>
    <xf numFmtId="0" fontId="17" fillId="26" borderId="22" xfId="10" applyFont="1" applyFill="1" applyBorder="1" applyAlignment="1">
      <alignment horizontal="left" vertical="center" shrinkToFit="1"/>
    </xf>
    <xf numFmtId="0" fontId="17" fillId="26" borderId="18" xfId="10" applyFont="1" applyFill="1" applyBorder="1" applyAlignment="1" applyProtection="1">
      <alignment horizontal="left" vertical="center" wrapText="1" shrinkToFit="1"/>
      <protection locked="0"/>
    </xf>
    <xf numFmtId="0" fontId="17" fillId="26" borderId="18" xfId="10" applyFont="1" applyFill="1" applyBorder="1" applyAlignment="1" applyProtection="1">
      <alignment horizontal="left" vertical="center" shrinkToFit="1"/>
      <protection locked="0"/>
    </xf>
    <xf numFmtId="49" fontId="17" fillId="26" borderId="23" xfId="10" applyNumberFormat="1" applyFont="1" applyFill="1" applyBorder="1" applyAlignment="1" applyProtection="1">
      <alignment horizontal="left" vertical="center" shrinkToFit="1"/>
      <protection locked="0"/>
    </xf>
    <xf numFmtId="0" fontId="17" fillId="26" borderId="6" xfId="10" applyFont="1" applyFill="1" applyBorder="1" applyAlignment="1" applyProtection="1">
      <alignment horizontal="left" vertical="center" shrinkToFit="1"/>
      <protection locked="0"/>
    </xf>
    <xf numFmtId="0" fontId="17" fillId="26" borderId="23" xfId="10" applyFont="1" applyFill="1" applyBorder="1" applyAlignment="1" applyProtection="1">
      <alignment horizontal="left" vertical="center" shrinkToFit="1"/>
      <protection locked="0"/>
    </xf>
    <xf numFmtId="2" fontId="17" fillId="26" borderId="23" xfId="10" applyNumberFormat="1" applyFont="1" applyFill="1" applyBorder="1" applyAlignment="1" applyProtection="1">
      <alignment horizontal="left" vertical="center" shrinkToFit="1"/>
      <protection locked="0"/>
    </xf>
    <xf numFmtId="2" fontId="17" fillId="26" borderId="6" xfId="10" applyNumberFormat="1" applyFont="1" applyFill="1" applyBorder="1" applyAlignment="1" applyProtection="1">
      <alignment horizontal="left" vertical="center" wrapText="1" shrinkToFit="1"/>
      <protection locked="0"/>
    </xf>
    <xf numFmtId="2" fontId="17" fillId="26" borderId="6" xfId="10" applyNumberFormat="1" applyFont="1" applyFill="1" applyBorder="1" applyAlignment="1" applyProtection="1">
      <alignment horizontal="left" vertical="center" shrinkToFit="1"/>
      <protection locked="0"/>
    </xf>
    <xf numFmtId="2" fontId="17" fillId="26" borderId="56" xfId="10" applyNumberFormat="1" applyFont="1" applyFill="1" applyBorder="1" applyAlignment="1" applyProtection="1">
      <alignment horizontal="left" vertical="center" shrinkToFit="1"/>
      <protection locked="0"/>
    </xf>
    <xf numFmtId="2" fontId="17" fillId="26" borderId="27" xfId="10" applyNumberFormat="1" applyFont="1" applyFill="1" applyBorder="1" applyAlignment="1" applyProtection="1">
      <alignment horizontal="left" vertical="center" wrapText="1" shrinkToFit="1"/>
      <protection locked="0"/>
    </xf>
    <xf numFmtId="2" fontId="17" fillId="26" borderId="27" xfId="10" applyNumberFormat="1" applyFont="1" applyFill="1" applyBorder="1" applyAlignment="1" applyProtection="1">
      <alignment horizontal="left" vertical="center" shrinkToFit="1"/>
      <protection locked="0"/>
    </xf>
    <xf numFmtId="0" fontId="17" fillId="43" borderId="22" xfId="10" applyFont="1" applyFill="1" applyBorder="1" applyAlignment="1">
      <alignment horizontal="left" vertical="center" shrinkToFit="1"/>
    </xf>
    <xf numFmtId="0" fontId="17" fillId="43" borderId="18" xfId="10" applyFont="1" applyFill="1" applyBorder="1" applyAlignment="1" applyProtection="1">
      <alignment horizontal="left" vertical="center" wrapText="1" shrinkToFit="1"/>
      <protection locked="0"/>
    </xf>
    <xf numFmtId="49" fontId="17" fillId="43" borderId="18" xfId="10" applyNumberFormat="1" applyFont="1" applyFill="1" applyBorder="1" applyAlignment="1">
      <alignment horizontal="left" vertical="center" wrapText="1" shrinkToFit="1"/>
    </xf>
    <xf numFmtId="0" fontId="17" fillId="43" borderId="18" xfId="10" applyFont="1" applyFill="1" applyBorder="1" applyAlignment="1" applyProtection="1">
      <alignment horizontal="left" vertical="center" shrinkToFit="1"/>
      <protection locked="0"/>
    </xf>
    <xf numFmtId="0" fontId="17" fillId="43" borderId="23" xfId="10" applyFont="1" applyFill="1" applyBorder="1" applyAlignment="1" applyProtection="1">
      <alignment horizontal="left" vertical="center" shrinkToFit="1"/>
      <protection locked="0"/>
    </xf>
    <xf numFmtId="2" fontId="17" fillId="43" borderId="6" xfId="10" applyNumberFormat="1" applyFont="1" applyFill="1" applyBorder="1" applyAlignment="1">
      <alignment horizontal="left" vertical="center" wrapText="1"/>
    </xf>
    <xf numFmtId="49" fontId="17" fillId="43" borderId="6" xfId="10" applyNumberFormat="1" applyFont="1" applyFill="1" applyBorder="1" applyAlignment="1">
      <alignment horizontal="left" vertical="center" wrapText="1" shrinkToFit="1"/>
    </xf>
    <xf numFmtId="0" fontId="17" fillId="43" borderId="6" xfId="10" applyFont="1" applyFill="1" applyBorder="1" applyAlignment="1" applyProtection="1">
      <alignment horizontal="left" vertical="center" shrinkToFit="1"/>
      <protection locked="0"/>
    </xf>
    <xf numFmtId="0" fontId="17" fillId="43" borderId="6" xfId="10" applyFont="1" applyFill="1" applyBorder="1" applyAlignment="1" applyProtection="1">
      <alignment horizontal="left" vertical="center" wrapText="1" shrinkToFit="1"/>
      <protection locked="0"/>
    </xf>
    <xf numFmtId="49" fontId="17" fillId="43" borderId="6" xfId="10" applyNumberFormat="1" applyFont="1" applyFill="1" applyBorder="1" applyAlignment="1">
      <alignment horizontal="left" vertical="center" wrapText="1"/>
    </xf>
    <xf numFmtId="0" fontId="17" fillId="43" borderId="6" xfId="10" applyFont="1" applyFill="1" applyBorder="1" applyAlignment="1">
      <alignment horizontal="left" vertical="center" shrinkToFit="1"/>
    </xf>
    <xf numFmtId="0" fontId="17" fillId="43" borderId="56" xfId="10" applyFont="1" applyFill="1" applyBorder="1" applyAlignment="1" applyProtection="1">
      <alignment horizontal="left" vertical="center" shrinkToFit="1"/>
      <protection locked="0"/>
    </xf>
    <xf numFmtId="0" fontId="17" fillId="43" borderId="27" xfId="10" applyFont="1" applyFill="1" applyBorder="1" applyAlignment="1" applyProtection="1">
      <alignment horizontal="left" vertical="center" wrapText="1" shrinkToFit="1"/>
      <protection locked="0"/>
    </xf>
    <xf numFmtId="49" fontId="17" fillId="43" borderId="27" xfId="10" applyNumberFormat="1" applyFont="1" applyFill="1" applyBorder="1" applyAlignment="1" applyProtection="1">
      <alignment horizontal="left" vertical="center" wrapText="1" shrinkToFit="1"/>
      <protection locked="0"/>
    </xf>
    <xf numFmtId="0" fontId="17" fillId="43" borderId="27" xfId="10" applyFont="1" applyFill="1" applyBorder="1" applyAlignment="1" applyProtection="1">
      <alignment horizontal="left" vertical="center" shrinkToFit="1"/>
      <protection locked="0"/>
    </xf>
    <xf numFmtId="0" fontId="17" fillId="26" borderId="56" xfId="10" applyFont="1" applyFill="1" applyBorder="1" applyAlignment="1" applyProtection="1">
      <alignment horizontal="left" vertical="center" shrinkToFit="1"/>
      <protection locked="0"/>
    </xf>
    <xf numFmtId="0" fontId="17" fillId="26" borderId="27" xfId="10" applyFont="1" applyFill="1" applyBorder="1" applyAlignment="1" applyProtection="1">
      <alignment horizontal="left" vertical="center" wrapText="1" shrinkToFit="1"/>
      <protection locked="0"/>
    </xf>
    <xf numFmtId="49" fontId="17" fillId="26" borderId="27" xfId="10" applyNumberFormat="1" applyFont="1" applyFill="1" applyBorder="1" applyAlignment="1" applyProtection="1">
      <alignment horizontal="left" vertical="center" wrapText="1" shrinkToFit="1"/>
      <protection locked="0"/>
    </xf>
    <xf numFmtId="0" fontId="17" fillId="26" borderId="27" xfId="10" applyFont="1" applyFill="1" applyBorder="1" applyAlignment="1" applyProtection="1">
      <alignment horizontal="left" vertical="center" shrinkToFit="1"/>
      <protection locked="0"/>
    </xf>
    <xf numFmtId="0" fontId="17" fillId="43" borderId="18" xfId="10" applyFont="1" applyFill="1" applyBorder="1" applyAlignment="1">
      <alignment horizontal="left" vertical="center" shrinkToFit="1"/>
    </xf>
    <xf numFmtId="49" fontId="17" fillId="43" borderId="23" xfId="10" applyNumberFormat="1" applyFont="1" applyFill="1" applyBorder="1" applyAlignment="1" applyProtection="1">
      <alignment horizontal="left" vertical="center" shrinkToFit="1"/>
      <protection locked="0"/>
    </xf>
    <xf numFmtId="0" fontId="17" fillId="43" borderId="6" xfId="10" applyFont="1" applyFill="1" applyBorder="1" applyAlignment="1">
      <alignment horizontal="left" vertical="center" wrapText="1" shrinkToFit="1"/>
    </xf>
    <xf numFmtId="0" fontId="17" fillId="43" borderId="56" xfId="10" applyFont="1" applyFill="1" applyBorder="1" applyAlignment="1">
      <alignment horizontal="left" vertical="center" shrinkToFit="1"/>
    </xf>
    <xf numFmtId="2" fontId="17" fillId="43" borderId="27" xfId="10" applyNumberFormat="1" applyFont="1" applyFill="1" applyBorder="1" applyAlignment="1" applyProtection="1">
      <alignment horizontal="left" vertical="center" wrapText="1" shrinkToFit="1"/>
      <protection locked="0"/>
    </xf>
    <xf numFmtId="49" fontId="17" fillId="43" borderId="27" xfId="10" applyNumberFormat="1" applyFont="1" applyFill="1" applyBorder="1" applyAlignment="1">
      <alignment horizontal="left" vertical="center" wrapText="1" shrinkToFit="1"/>
    </xf>
    <xf numFmtId="0" fontId="17" fillId="43" borderId="27" xfId="10" applyFont="1" applyFill="1" applyBorder="1" applyAlignment="1">
      <alignment horizontal="left" vertical="center" shrinkToFit="1"/>
    </xf>
    <xf numFmtId="0" fontId="17" fillId="26" borderId="18" xfId="10" applyFont="1" applyFill="1" applyBorder="1" applyAlignment="1">
      <alignment horizontal="left" vertical="center" shrinkToFit="1"/>
    </xf>
    <xf numFmtId="0" fontId="17" fillId="26" borderId="6" xfId="10" applyFont="1" applyFill="1" applyBorder="1" applyAlignment="1">
      <alignment horizontal="left" vertical="center" shrinkToFit="1"/>
    </xf>
    <xf numFmtId="0" fontId="17" fillId="26" borderId="6" xfId="10" applyFont="1" applyFill="1" applyBorder="1" applyAlignment="1">
      <alignment horizontal="left" vertical="center" wrapText="1" shrinkToFit="1"/>
    </xf>
    <xf numFmtId="0" fontId="17" fillId="26" borderId="23" xfId="10" applyFont="1" applyFill="1" applyBorder="1" applyAlignment="1">
      <alignment horizontal="left" vertical="center" shrinkToFit="1"/>
    </xf>
    <xf numFmtId="49" fontId="17" fillId="26" borderId="6" xfId="10" applyNumberFormat="1" applyFont="1" applyFill="1" applyBorder="1" applyAlignment="1">
      <alignment horizontal="left" vertical="center" wrapText="1" shrinkToFit="1"/>
    </xf>
    <xf numFmtId="0" fontId="17" fillId="26" borderId="56" xfId="10" applyFont="1" applyFill="1" applyBorder="1" applyAlignment="1">
      <alignment horizontal="left" vertical="center" shrinkToFit="1"/>
    </xf>
    <xf numFmtId="0" fontId="17" fillId="26" borderId="27" xfId="10" applyFont="1" applyFill="1" applyBorder="1" applyAlignment="1">
      <alignment horizontal="left" vertical="center" wrapText="1" shrinkToFit="1"/>
    </xf>
    <xf numFmtId="49" fontId="17" fillId="26" borderId="27" xfId="10" applyNumberFormat="1" applyFont="1" applyFill="1" applyBorder="1" applyAlignment="1">
      <alignment horizontal="left" vertical="center" wrapText="1" shrinkToFit="1"/>
    </xf>
    <xf numFmtId="0" fontId="17" fillId="26" borderId="27" xfId="10" applyFont="1" applyFill="1" applyBorder="1" applyAlignment="1">
      <alignment horizontal="left" vertical="center" shrinkToFit="1"/>
    </xf>
    <xf numFmtId="0" fontId="17" fillId="43" borderId="40" xfId="10" applyFont="1" applyFill="1" applyBorder="1" applyAlignment="1" applyProtection="1">
      <alignment horizontal="left" vertical="center" wrapText="1"/>
      <protection locked="0"/>
    </xf>
    <xf numFmtId="0" fontId="17" fillId="43" borderId="13" xfId="10" applyFont="1" applyFill="1" applyBorder="1" applyAlignment="1" applyProtection="1">
      <alignment horizontal="left" vertical="center" wrapText="1"/>
      <protection locked="0"/>
    </xf>
    <xf numFmtId="0" fontId="17" fillId="43" borderId="55" xfId="10" applyFont="1" applyFill="1" applyBorder="1" applyAlignment="1" applyProtection="1">
      <alignment horizontal="left" vertical="center" wrapText="1"/>
      <protection locked="0"/>
    </xf>
    <xf numFmtId="0" fontId="17" fillId="43" borderId="52" xfId="10" applyFont="1" applyFill="1" applyBorder="1" applyAlignment="1" applyProtection="1">
      <alignment horizontal="left" vertical="center" wrapText="1"/>
      <protection locked="0"/>
    </xf>
    <xf numFmtId="49" fontId="17" fillId="43" borderId="52" xfId="10" applyNumberFormat="1" applyFont="1" applyFill="1" applyBorder="1" applyAlignment="1" applyProtection="1">
      <alignment horizontal="left" vertical="center" wrapText="1" shrinkToFit="1"/>
      <protection locked="0"/>
    </xf>
    <xf numFmtId="0" fontId="26" fillId="15" borderId="1" xfId="9" applyFont="1" applyFill="1" applyBorder="1" applyAlignment="1">
      <alignment horizontal="left" vertical="center" wrapText="1"/>
    </xf>
    <xf numFmtId="1" fontId="17" fillId="15" borderId="0" xfId="10" applyNumberFormat="1" applyFont="1" applyFill="1" applyAlignment="1" applyProtection="1">
      <alignment horizontal="left" vertical="center" wrapText="1"/>
      <protection locked="0"/>
    </xf>
    <xf numFmtId="1" fontId="17" fillId="15" borderId="5" xfId="10" applyNumberFormat="1" applyFont="1" applyFill="1" applyBorder="1" applyAlignment="1" applyProtection="1">
      <alignment horizontal="left" vertical="center" wrapText="1"/>
      <protection locked="0"/>
    </xf>
    <xf numFmtId="2" fontId="17" fillId="9" borderId="0" xfId="10" applyNumberFormat="1" applyFont="1" applyFill="1" applyAlignment="1" applyProtection="1">
      <alignment horizontal="right" vertical="center" wrapText="1"/>
      <protection locked="0"/>
    </xf>
    <xf numFmtId="2" fontId="17" fillId="9" borderId="5" xfId="10" applyNumberFormat="1" applyFont="1" applyFill="1" applyBorder="1" applyAlignment="1" applyProtection="1">
      <alignment horizontal="right" vertical="center" wrapText="1"/>
      <protection locked="0"/>
    </xf>
    <xf numFmtId="0" fontId="17" fillId="39" borderId="14" xfId="10" applyFont="1" applyFill="1" applyBorder="1" applyAlignment="1" applyProtection="1">
      <alignment horizontal="left" vertical="center" wrapText="1" shrinkToFit="1"/>
      <protection locked="0"/>
    </xf>
    <xf numFmtId="49" fontId="17" fillId="39" borderId="14" xfId="10" applyNumberFormat="1" applyFont="1" applyFill="1" applyBorder="1" applyAlignment="1" applyProtection="1">
      <alignment horizontal="left" vertical="center" wrapText="1" shrinkToFit="1"/>
      <protection locked="0"/>
    </xf>
    <xf numFmtId="0" fontId="17" fillId="39" borderId="14" xfId="10" applyFont="1" applyFill="1" applyBorder="1" applyAlignment="1" applyProtection="1">
      <alignment horizontal="left" vertical="center" shrinkToFit="1"/>
      <protection locked="0"/>
    </xf>
    <xf numFmtId="2" fontId="17" fillId="15" borderId="17" xfId="10" applyNumberFormat="1" applyFont="1" applyFill="1" applyBorder="1" applyAlignment="1" applyProtection="1">
      <alignment horizontal="right" vertical="center" shrinkToFit="1"/>
      <protection locked="0"/>
    </xf>
    <xf numFmtId="49" fontId="17" fillId="39" borderId="17" xfId="10" applyNumberFormat="1" applyFont="1" applyFill="1" applyBorder="1" applyAlignment="1" applyProtection="1">
      <alignment horizontal="left" vertical="center" shrinkToFit="1"/>
      <protection locked="0"/>
    </xf>
    <xf numFmtId="0" fontId="17" fillId="39" borderId="140" xfId="10" applyFont="1" applyFill="1" applyBorder="1" applyAlignment="1">
      <alignment horizontal="left" vertical="center" shrinkToFit="1"/>
    </xf>
    <xf numFmtId="0" fontId="17" fillId="39" borderId="141" xfId="10" applyFont="1" applyFill="1" applyBorder="1" applyAlignment="1" applyProtection="1">
      <alignment horizontal="left" vertical="center" wrapText="1" shrinkToFit="1"/>
      <protection locked="0"/>
    </xf>
    <xf numFmtId="49" fontId="17" fillId="39" borderId="141" xfId="10" applyNumberFormat="1" applyFont="1" applyFill="1" applyBorder="1" applyAlignment="1" applyProtection="1">
      <alignment horizontal="left" vertical="center" wrapText="1" shrinkToFit="1"/>
      <protection locked="0"/>
    </xf>
    <xf numFmtId="0" fontId="17" fillId="39" borderId="141" xfId="10" applyFont="1" applyFill="1" applyBorder="1" applyAlignment="1" applyProtection="1">
      <alignment horizontal="left" vertical="center" shrinkToFit="1"/>
      <protection locked="0"/>
    </xf>
    <xf numFmtId="0" fontId="17" fillId="39" borderId="55" xfId="10" applyFont="1" applyFill="1" applyBorder="1" applyAlignment="1">
      <alignment horizontal="left" vertical="center" shrinkToFit="1"/>
    </xf>
    <xf numFmtId="0" fontId="17" fillId="39" borderId="52" xfId="10" applyFont="1" applyFill="1" applyBorder="1" applyAlignment="1" applyProtection="1">
      <alignment horizontal="left" vertical="center" wrapText="1" shrinkToFit="1"/>
      <protection locked="0"/>
    </xf>
    <xf numFmtId="49" fontId="17" fillId="39" borderId="52" xfId="10" applyNumberFormat="1" applyFont="1" applyFill="1" applyBorder="1" applyAlignment="1" applyProtection="1">
      <alignment horizontal="left" vertical="center" wrapText="1" shrinkToFit="1"/>
      <protection locked="0"/>
    </xf>
    <xf numFmtId="0" fontId="17" fillId="39" borderId="52" xfId="10" applyFont="1" applyFill="1" applyBorder="1" applyAlignment="1" applyProtection="1">
      <alignment horizontal="left" vertical="center" shrinkToFit="1"/>
      <protection locked="0"/>
    </xf>
    <xf numFmtId="49" fontId="17" fillId="35" borderId="141" xfId="10" applyNumberFormat="1" applyFont="1" applyFill="1" applyBorder="1" applyAlignment="1">
      <alignment horizontal="left" vertical="center" wrapText="1" shrinkToFit="1"/>
    </xf>
    <xf numFmtId="0" fontId="17" fillId="35" borderId="141" xfId="10" applyFont="1" applyFill="1" applyBorder="1" applyAlignment="1" applyProtection="1">
      <alignment horizontal="left" vertical="center" shrinkToFit="1"/>
      <protection locked="0"/>
    </xf>
    <xf numFmtId="0" fontId="17" fillId="35" borderId="55" xfId="10" applyFont="1" applyFill="1" applyBorder="1" applyAlignment="1">
      <alignment horizontal="left" vertical="center" shrinkToFit="1"/>
    </xf>
    <xf numFmtId="0" fontId="17" fillId="35" borderId="52" xfId="10" applyFont="1" applyFill="1" applyBorder="1" applyAlignment="1" applyProtection="1">
      <alignment horizontal="left" vertical="center" wrapText="1" shrinkToFit="1"/>
      <protection locked="0"/>
    </xf>
    <xf numFmtId="49" fontId="17" fillId="35" borderId="52" xfId="10" applyNumberFormat="1" applyFont="1" applyFill="1" applyBorder="1" applyAlignment="1">
      <alignment horizontal="left" vertical="center" wrapText="1" shrinkToFit="1"/>
    </xf>
    <xf numFmtId="0" fontId="17" fillId="35" borderId="52" xfId="10" applyFont="1" applyFill="1" applyBorder="1" applyAlignment="1" applyProtection="1">
      <alignment horizontal="left" vertical="center" shrinkToFit="1"/>
      <protection locked="0"/>
    </xf>
    <xf numFmtId="0" fontId="17" fillId="35" borderId="140" xfId="10" applyFont="1" applyFill="1" applyBorder="1" applyAlignment="1">
      <alignment horizontal="left" vertical="center" shrinkToFit="1"/>
    </xf>
    <xf numFmtId="0" fontId="17" fillId="35" borderId="141" xfId="10" applyFont="1" applyFill="1" applyBorder="1" applyAlignment="1" applyProtection="1">
      <alignment horizontal="left" vertical="center" wrapText="1" shrinkToFit="1"/>
      <protection locked="0"/>
    </xf>
    <xf numFmtId="0" fontId="17" fillId="35" borderId="15" xfId="10" applyFont="1" applyFill="1" applyBorder="1" applyAlignment="1" applyProtection="1">
      <alignment horizontal="left" vertical="center" shrinkToFit="1"/>
      <protection locked="0"/>
    </xf>
    <xf numFmtId="2" fontId="17" fillId="35" borderId="25" xfId="10" applyNumberFormat="1" applyFont="1" applyFill="1" applyBorder="1" applyAlignment="1">
      <alignment horizontal="left" vertical="center" wrapText="1"/>
    </xf>
    <xf numFmtId="49" fontId="17" fillId="35" borderId="25" xfId="10" applyNumberFormat="1" applyFont="1" applyFill="1" applyBorder="1" applyAlignment="1">
      <alignment horizontal="left" vertical="center" wrapText="1" shrinkToFit="1"/>
    </xf>
    <xf numFmtId="0" fontId="17" fillId="35" borderId="25" xfId="10" applyFont="1" applyFill="1" applyBorder="1" applyAlignment="1" applyProtection="1">
      <alignment horizontal="left" vertical="center" shrinkToFit="1"/>
      <protection locked="0"/>
    </xf>
    <xf numFmtId="49" fontId="17" fillId="37" borderId="140" xfId="10" applyNumberFormat="1" applyFont="1" applyFill="1" applyBorder="1" applyAlignment="1" applyProtection="1">
      <alignment horizontal="left" vertical="center" shrinkToFit="1"/>
      <protection locked="0"/>
    </xf>
    <xf numFmtId="0" fontId="17" fillId="37" borderId="141" xfId="10" applyFont="1" applyFill="1" applyBorder="1" applyAlignment="1" applyProtection="1">
      <alignment horizontal="left" vertical="center" wrapText="1" shrinkToFit="1"/>
      <protection locked="0"/>
    </xf>
    <xf numFmtId="49" fontId="17" fillId="37" borderId="141" xfId="10" applyNumberFormat="1" applyFont="1" applyFill="1" applyBorder="1" applyAlignment="1" applyProtection="1">
      <alignment horizontal="left" vertical="center" wrapText="1" shrinkToFit="1"/>
      <protection locked="0"/>
    </xf>
    <xf numFmtId="0" fontId="17" fillId="37" borderId="141" xfId="10" applyFont="1" applyFill="1" applyBorder="1" applyAlignment="1" applyProtection="1">
      <alignment horizontal="left" vertical="center" shrinkToFit="1"/>
      <protection locked="0"/>
    </xf>
    <xf numFmtId="0" fontId="17" fillId="28" borderId="140" xfId="10" applyFont="1" applyFill="1" applyBorder="1" applyAlignment="1" applyProtection="1">
      <alignment horizontal="left" vertical="center" shrinkToFit="1"/>
      <protection locked="0"/>
    </xf>
    <xf numFmtId="2" fontId="17" fillId="28" borderId="141" xfId="10" applyNumberFormat="1" applyFont="1" applyFill="1" applyBorder="1" applyAlignment="1">
      <alignment horizontal="left" vertical="center" wrapText="1"/>
    </xf>
    <xf numFmtId="49" fontId="17" fillId="28" borderId="141" xfId="10" applyNumberFormat="1" applyFont="1" applyFill="1" applyBorder="1" applyAlignment="1">
      <alignment horizontal="left" vertical="center" wrapText="1" shrinkToFit="1"/>
    </xf>
    <xf numFmtId="0" fontId="17" fillId="28" borderId="141" xfId="10" applyFont="1" applyFill="1" applyBorder="1" applyAlignment="1" applyProtection="1">
      <alignment horizontal="left" vertical="center" shrinkToFit="1"/>
      <protection locked="0"/>
    </xf>
    <xf numFmtId="0" fontId="17" fillId="37" borderId="140" xfId="10" applyFont="1" applyFill="1" applyBorder="1" applyAlignment="1">
      <alignment horizontal="left" vertical="center" shrinkToFit="1"/>
    </xf>
    <xf numFmtId="0" fontId="17" fillId="37" borderId="55" xfId="10" applyFont="1" applyFill="1" applyBorder="1" applyAlignment="1">
      <alignment horizontal="left" vertical="center" shrinkToFit="1"/>
    </xf>
    <xf numFmtId="0" fontId="17" fillId="37" borderId="52" xfId="10" applyFont="1" applyFill="1" applyBorder="1" applyAlignment="1" applyProtection="1">
      <alignment horizontal="left" vertical="center" wrapText="1" shrinkToFit="1"/>
      <protection locked="0"/>
    </xf>
    <xf numFmtId="49" fontId="17" fillId="37" borderId="52" xfId="10" applyNumberFormat="1" applyFont="1" applyFill="1" applyBorder="1" applyAlignment="1" applyProtection="1">
      <alignment horizontal="left" vertical="center" wrapText="1" shrinkToFit="1"/>
      <protection locked="0"/>
    </xf>
    <xf numFmtId="0" fontId="17" fillId="37" borderId="52" xfId="10" applyFont="1" applyFill="1" applyBorder="1" applyAlignment="1" applyProtection="1">
      <alignment horizontal="left" vertical="center" shrinkToFit="1"/>
      <protection locked="0"/>
    </xf>
    <xf numFmtId="0" fontId="17" fillId="39" borderId="15" xfId="10" applyFont="1" applyFill="1" applyBorder="1" applyAlignment="1" applyProtection="1">
      <alignment horizontal="left" vertical="center" wrapText="1"/>
      <protection locked="0"/>
    </xf>
    <xf numFmtId="0" fontId="17" fillId="39" borderId="25" xfId="10" applyFont="1" applyFill="1" applyBorder="1" applyAlignment="1" applyProtection="1">
      <alignment horizontal="left" vertical="center" wrapText="1"/>
      <protection locked="0"/>
    </xf>
    <xf numFmtId="49" fontId="17" fillId="39" borderId="25" xfId="10" applyNumberFormat="1" applyFont="1" applyFill="1" applyBorder="1" applyAlignment="1" applyProtection="1">
      <alignment horizontal="left" vertical="center" wrapText="1" shrinkToFit="1"/>
      <protection locked="0"/>
    </xf>
    <xf numFmtId="0" fontId="17" fillId="37" borderId="15" xfId="10" applyFont="1" applyFill="1" applyBorder="1" applyAlignment="1" applyProtection="1">
      <alignment horizontal="left" vertical="center" wrapText="1"/>
      <protection locked="0"/>
    </xf>
    <xf numFmtId="0" fontId="17" fillId="37" borderId="25" xfId="10" applyFont="1" applyFill="1" applyBorder="1" applyAlignment="1" applyProtection="1">
      <alignment horizontal="left" vertical="center" wrapText="1"/>
      <protection locked="0"/>
    </xf>
    <xf numFmtId="49" fontId="17" fillId="37" borderId="25" xfId="10" applyNumberFormat="1" applyFont="1" applyFill="1" applyBorder="1" applyAlignment="1" applyProtection="1">
      <alignment horizontal="left" vertical="center" wrapText="1" shrinkToFit="1"/>
      <protection locked="0"/>
    </xf>
    <xf numFmtId="0" fontId="17" fillId="42" borderId="15" xfId="10" applyFont="1" applyFill="1" applyBorder="1" applyAlignment="1" applyProtection="1">
      <alignment horizontal="left" vertical="center" wrapText="1"/>
      <protection locked="0"/>
    </xf>
    <xf numFmtId="0" fontId="17" fillId="42" borderId="25" xfId="10" applyFont="1" applyFill="1" applyBorder="1" applyAlignment="1" applyProtection="1">
      <alignment horizontal="left" vertical="center" wrapText="1"/>
      <protection locked="0"/>
    </xf>
    <xf numFmtId="49" fontId="17" fillId="42" borderId="25" xfId="10" applyNumberFormat="1" applyFont="1" applyFill="1" applyBorder="1" applyAlignment="1" applyProtection="1">
      <alignment horizontal="left" vertical="center" wrapText="1" shrinkToFit="1"/>
      <protection locked="0"/>
    </xf>
    <xf numFmtId="0" fontId="17" fillId="26" borderId="15" xfId="10" applyFont="1" applyFill="1" applyBorder="1" applyAlignment="1" applyProtection="1">
      <alignment horizontal="left" vertical="center" wrapText="1"/>
      <protection locked="0"/>
    </xf>
    <xf numFmtId="0" fontId="17" fillId="26" borderId="25" xfId="10" applyFont="1" applyFill="1" applyBorder="1" applyAlignment="1" applyProtection="1">
      <alignment horizontal="left" vertical="center" wrapText="1"/>
      <protection locked="0"/>
    </xf>
    <xf numFmtId="49" fontId="17" fillId="26" borderId="25" xfId="10" applyNumberFormat="1" applyFont="1" applyFill="1" applyBorder="1" applyAlignment="1" applyProtection="1">
      <alignment horizontal="left" vertical="center" wrapText="1" shrinkToFit="1"/>
      <protection locked="0"/>
    </xf>
    <xf numFmtId="1" fontId="19" fillId="0" borderId="0" xfId="10" applyNumberFormat="1" applyFont="1" applyAlignment="1" applyProtection="1">
      <alignment horizontal="left" vertical="center" wrapText="1"/>
      <protection locked="0"/>
    </xf>
    <xf numFmtId="2" fontId="17" fillId="3" borderId="8" xfId="10" applyNumberFormat="1" applyFont="1" applyFill="1" applyBorder="1" applyAlignment="1" applyProtection="1">
      <alignment horizontal="right" vertical="center" wrapText="1"/>
      <protection locked="0"/>
    </xf>
    <xf numFmtId="2" fontId="17" fillId="3" borderId="26" xfId="10" applyNumberFormat="1" applyFont="1" applyFill="1" applyBorder="1" applyAlignment="1" applyProtection="1">
      <alignment horizontal="right" vertical="center" wrapText="1"/>
      <protection locked="0"/>
    </xf>
    <xf numFmtId="2" fontId="17" fillId="3" borderId="56" xfId="10" applyNumberFormat="1" applyFont="1" applyFill="1" applyBorder="1" applyAlignment="1" applyProtection="1">
      <alignment horizontal="right" vertical="center" wrapText="1"/>
      <protection locked="0"/>
    </xf>
    <xf numFmtId="0" fontId="46" fillId="0" borderId="6" xfId="0" applyFont="1" applyBorder="1"/>
    <xf numFmtId="0" fontId="31" fillId="0" borderId="42" xfId="0" applyFont="1" applyBorder="1" applyAlignment="1">
      <alignment horizontal="left" vertical="center" wrapText="1" readingOrder="1"/>
    </xf>
    <xf numFmtId="0" fontId="47" fillId="0" borderId="42" xfId="0" applyFont="1" applyBorder="1" applyAlignment="1">
      <alignment horizontal="left" wrapText="1" readingOrder="1"/>
    </xf>
    <xf numFmtId="0" fontId="31" fillId="0" borderId="41" xfId="0" applyFont="1" applyBorder="1" applyAlignment="1">
      <alignment horizontal="left" vertical="center" wrapText="1" readingOrder="1"/>
    </xf>
    <xf numFmtId="0" fontId="47" fillId="0" borderId="41" xfId="0" applyFont="1" applyBorder="1" applyAlignment="1">
      <alignment horizontal="left" wrapText="1" readingOrder="1"/>
    </xf>
    <xf numFmtId="0" fontId="17" fillId="17" borderId="7" xfId="0" applyFont="1" applyFill="1" applyBorder="1" applyAlignment="1">
      <alignment horizontal="left" vertical="center"/>
    </xf>
    <xf numFmtId="0" fontId="17" fillId="8" borderId="33" xfId="0" applyFont="1" applyFill="1" applyBorder="1" applyAlignment="1">
      <alignment horizontal="left" vertical="center"/>
    </xf>
    <xf numFmtId="2" fontId="17" fillId="6" borderId="122" xfId="0" applyNumberFormat="1" applyFont="1" applyFill="1" applyBorder="1" applyAlignment="1">
      <alignment vertical="center" wrapText="1"/>
    </xf>
    <xf numFmtId="2" fontId="17" fillId="12" borderId="22" xfId="0" applyNumberFormat="1" applyFont="1" applyFill="1" applyBorder="1" applyAlignment="1">
      <alignment vertical="center" wrapText="1"/>
    </xf>
    <xf numFmtId="2" fontId="17" fillId="12" borderId="144" xfId="0" applyNumberFormat="1" applyFont="1" applyFill="1" applyBorder="1" applyAlignment="1">
      <alignment vertical="center" wrapText="1"/>
    </xf>
    <xf numFmtId="0" fontId="19" fillId="13" borderId="145" xfId="0" applyFont="1" applyFill="1" applyBorder="1" applyAlignment="1">
      <alignment horizontal="left" vertical="center" wrapText="1"/>
    </xf>
    <xf numFmtId="0" fontId="19" fillId="22" borderId="52" xfId="0" applyFont="1" applyFill="1" applyBorder="1" applyAlignment="1">
      <alignment horizontal="left" vertical="center" wrapText="1"/>
    </xf>
    <xf numFmtId="0" fontId="19" fillId="15" borderId="0" xfId="1" applyFont="1" applyFill="1" applyAlignment="1">
      <alignment horizontal="right" vertical="center"/>
    </xf>
    <xf numFmtId="1" fontId="19" fillId="28" borderId="1" xfId="1" applyNumberFormat="1" applyFont="1" applyFill="1" applyBorder="1" applyAlignment="1">
      <alignment horizontal="left" vertical="center" wrapText="1"/>
    </xf>
    <xf numFmtId="1" fontId="19" fillId="28" borderId="132" xfId="1" applyNumberFormat="1" applyFont="1" applyFill="1" applyBorder="1" applyAlignment="1">
      <alignment horizontal="left" vertical="center" wrapText="1"/>
    </xf>
    <xf numFmtId="2" fontId="17" fillId="37" borderId="1" xfId="1" applyNumberFormat="1" applyFont="1" applyFill="1" applyBorder="1" applyAlignment="1">
      <alignment horizontal="left" vertical="center" shrinkToFit="1"/>
    </xf>
    <xf numFmtId="0" fontId="17" fillId="28" borderId="1" xfId="1" applyFont="1" applyFill="1" applyBorder="1" applyAlignment="1">
      <alignment horizontal="left" vertical="center" shrinkToFit="1"/>
    </xf>
    <xf numFmtId="0" fontId="17" fillId="28" borderId="132" xfId="1" applyFont="1" applyFill="1" applyBorder="1" applyAlignment="1">
      <alignment horizontal="left" vertical="center" shrinkToFit="1"/>
    </xf>
    <xf numFmtId="0" fontId="17" fillId="28" borderId="133" xfId="1" applyFont="1" applyFill="1" applyBorder="1" applyAlignment="1">
      <alignment horizontal="left" vertical="center" shrinkToFit="1"/>
    </xf>
    <xf numFmtId="0" fontId="17" fillId="28" borderId="49" xfId="1" applyFont="1" applyFill="1" applyBorder="1" applyAlignment="1">
      <alignment horizontal="left" vertical="center" shrinkToFit="1"/>
    </xf>
    <xf numFmtId="2" fontId="17" fillId="28" borderId="1" xfId="1" applyNumberFormat="1" applyFont="1" applyFill="1" applyBorder="1" applyAlignment="1">
      <alignment horizontal="left" vertical="center" shrinkToFit="1"/>
    </xf>
    <xf numFmtId="0" fontId="17" fillId="37" borderId="1" xfId="1" applyFont="1" applyFill="1" applyBorder="1" applyAlignment="1">
      <alignment horizontal="left" vertical="center" wrapText="1"/>
    </xf>
    <xf numFmtId="0" fontId="17" fillId="37" borderId="132" xfId="1" applyFont="1" applyFill="1" applyBorder="1" applyAlignment="1">
      <alignment horizontal="left" vertical="center" wrapText="1"/>
    </xf>
    <xf numFmtId="2" fontId="17" fillId="37" borderId="133" xfId="1" applyNumberFormat="1" applyFont="1" applyFill="1" applyBorder="1" applyAlignment="1">
      <alignment horizontal="left" vertical="center" shrinkToFit="1"/>
    </xf>
    <xf numFmtId="0" fontId="17" fillId="37" borderId="146" xfId="1" applyFont="1" applyFill="1" applyBorder="1" applyAlignment="1">
      <alignment horizontal="left" vertical="center" wrapText="1"/>
    </xf>
    <xf numFmtId="0" fontId="17" fillId="37" borderId="63" xfId="1" applyFont="1" applyFill="1" applyBorder="1" applyAlignment="1">
      <alignment horizontal="left" vertical="center" wrapText="1"/>
    </xf>
    <xf numFmtId="49" fontId="17" fillId="37" borderId="63" xfId="1" applyNumberFormat="1" applyFont="1" applyFill="1" applyBorder="1" applyAlignment="1">
      <alignment horizontal="left" vertical="center" wrapText="1" shrinkToFit="1"/>
    </xf>
    <xf numFmtId="1" fontId="17" fillId="37" borderId="63" xfId="1" applyNumberFormat="1" applyFont="1" applyFill="1" applyBorder="1" applyAlignment="1">
      <alignment horizontal="right" vertical="center" wrapText="1"/>
    </xf>
    <xf numFmtId="2" fontId="17" fillId="3" borderId="146" xfId="1" applyNumberFormat="1" applyFont="1" applyFill="1" applyBorder="1" applyAlignment="1">
      <alignment horizontal="right" vertical="center" wrapText="1"/>
    </xf>
    <xf numFmtId="0" fontId="17" fillId="37" borderId="133" xfId="1" applyFont="1" applyFill="1" applyBorder="1" applyAlignment="1">
      <alignment horizontal="left" vertical="center" wrapText="1"/>
    </xf>
    <xf numFmtId="0" fontId="17" fillId="37" borderId="49" xfId="1" applyFont="1" applyFill="1" applyBorder="1" applyAlignment="1">
      <alignment horizontal="left" vertical="center" wrapText="1"/>
    </xf>
    <xf numFmtId="0" fontId="17" fillId="28" borderId="1" xfId="1" applyFont="1" applyFill="1" applyBorder="1" applyAlignment="1">
      <alignment horizontal="left" vertical="center" wrapText="1"/>
    </xf>
    <xf numFmtId="0" fontId="17" fillId="28" borderId="132" xfId="1" applyFont="1" applyFill="1" applyBorder="1" applyAlignment="1">
      <alignment horizontal="left" vertical="center" wrapText="1"/>
    </xf>
    <xf numFmtId="0" fontId="17" fillId="28" borderId="146" xfId="1" applyFont="1" applyFill="1" applyBorder="1" applyAlignment="1">
      <alignment horizontal="left" vertical="center" wrapText="1"/>
    </xf>
    <xf numFmtId="0" fontId="17" fillId="28" borderId="63" xfId="1" applyFont="1" applyFill="1" applyBorder="1" applyAlignment="1">
      <alignment horizontal="left" vertical="center" wrapText="1"/>
    </xf>
    <xf numFmtId="49" fontId="17" fillId="28" borderId="63" xfId="1" applyNumberFormat="1" applyFont="1" applyFill="1" applyBorder="1" applyAlignment="1">
      <alignment horizontal="left" vertical="center" wrapText="1" shrinkToFit="1"/>
    </xf>
    <xf numFmtId="1" fontId="17" fillId="28" borderId="63" xfId="1" applyNumberFormat="1" applyFont="1" applyFill="1" applyBorder="1" applyAlignment="1">
      <alignment horizontal="right" vertical="center" wrapText="1"/>
    </xf>
    <xf numFmtId="0" fontId="43" fillId="15" borderId="0" xfId="0" applyFont="1" applyFill="1" applyAlignment="1">
      <alignment vertical="center"/>
    </xf>
    <xf numFmtId="0" fontId="38" fillId="15" borderId="4" xfId="10" applyFont="1" applyFill="1" applyBorder="1" applyAlignment="1">
      <alignment vertical="center"/>
    </xf>
    <xf numFmtId="0" fontId="28" fillId="15" borderId="4" xfId="10" applyFont="1" applyFill="1" applyBorder="1" applyAlignment="1">
      <alignment vertical="center"/>
    </xf>
    <xf numFmtId="0" fontId="42" fillId="7" borderId="39" xfId="2" applyFont="1" applyFill="1" applyBorder="1" applyAlignment="1" applyProtection="1">
      <alignment horizontal="left" vertical="center" wrapText="1"/>
    </xf>
    <xf numFmtId="1" fontId="19" fillId="0" borderId="0" xfId="1" applyNumberFormat="1" applyFont="1" applyAlignment="1" applyProtection="1">
      <alignment horizontal="left" vertical="center" wrapText="1"/>
      <protection locked="0"/>
    </xf>
    <xf numFmtId="1" fontId="19" fillId="28" borderId="20" xfId="1" applyNumberFormat="1" applyFont="1" applyFill="1" applyBorder="1" applyAlignment="1">
      <alignment horizontal="left" vertical="center" wrapText="1"/>
    </xf>
    <xf numFmtId="1" fontId="19" fillId="28" borderId="39" xfId="1" applyNumberFormat="1" applyFont="1" applyFill="1" applyBorder="1" applyAlignment="1">
      <alignment horizontal="left" vertical="center" wrapText="1"/>
    </xf>
    <xf numFmtId="0" fontId="31" fillId="0" borderId="6" xfId="0" applyFont="1" applyBorder="1" applyAlignment="1">
      <alignment horizontal="left" vertical="center" wrapText="1"/>
    </xf>
    <xf numFmtId="0" fontId="30" fillId="0" borderId="63" xfId="11" applyFont="1" applyBorder="1" applyAlignment="1">
      <alignment horizontal="left" vertical="center" wrapText="1"/>
    </xf>
    <xf numFmtId="0" fontId="25" fillId="0" borderId="0" xfId="12"/>
    <xf numFmtId="0" fontId="31" fillId="0" borderId="0" xfId="12" applyFont="1" applyAlignment="1">
      <alignment horizontal="left" vertical="center" wrapText="1"/>
    </xf>
    <xf numFmtId="0" fontId="26" fillId="0" borderId="0" xfId="12" applyFont="1"/>
    <xf numFmtId="0" fontId="29" fillId="22" borderId="12" xfId="0" applyFont="1" applyFill="1" applyBorder="1" applyAlignment="1">
      <alignment horizontal="left" vertical="center" wrapText="1"/>
    </xf>
    <xf numFmtId="0" fontId="29" fillId="11" borderId="40" xfId="0" applyFont="1" applyFill="1" applyBorder="1" applyAlignment="1">
      <alignment horizontal="left" vertical="center" wrapText="1"/>
    </xf>
    <xf numFmtId="0" fontId="26" fillId="0" borderId="0" xfId="0" applyFont="1" applyAlignment="1">
      <alignment horizontal="left" vertical="center"/>
    </xf>
    <xf numFmtId="2" fontId="17" fillId="15" borderId="0" xfId="1" applyNumberFormat="1" applyFont="1" applyFill="1" applyAlignment="1" applyProtection="1">
      <alignment horizontal="center" vertical="center"/>
      <protection locked="0"/>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46" fillId="0" borderId="17" xfId="0" applyFont="1" applyBorder="1"/>
    <xf numFmtId="0" fontId="46" fillId="0" borderId="14" xfId="0" applyFont="1" applyBorder="1"/>
    <xf numFmtId="0" fontId="46" fillId="0" borderId="48" xfId="0" applyFont="1" applyBorder="1"/>
    <xf numFmtId="0" fontId="17" fillId="9" borderId="6" xfId="0" applyFont="1" applyFill="1" applyBorder="1" applyAlignment="1">
      <alignment horizontal="left" vertical="center" wrapText="1"/>
    </xf>
    <xf numFmtId="0" fontId="13" fillId="0" borderId="0" xfId="0" applyFont="1" applyAlignment="1">
      <alignment horizontal="left" vertical="center" wrapText="1"/>
    </xf>
    <xf numFmtId="0" fontId="31" fillId="9" borderId="17" xfId="13" applyFont="1" applyBorder="1" applyAlignment="1">
      <alignment horizontal="left" vertical="center" wrapText="1"/>
    </xf>
    <xf numFmtId="0" fontId="31" fillId="9" borderId="6" xfId="13" applyFont="1" applyBorder="1" applyAlignment="1">
      <alignment horizontal="left" vertical="center" wrapText="1"/>
    </xf>
    <xf numFmtId="0" fontId="32" fillId="9" borderId="6" xfId="13" applyFont="1" applyBorder="1" applyAlignment="1">
      <alignment horizontal="left" vertical="center" wrapText="1"/>
    </xf>
    <xf numFmtId="0" fontId="51" fillId="0" borderId="0" xfId="1" applyFont="1"/>
    <xf numFmtId="0" fontId="50" fillId="47" borderId="17" xfId="14" applyFont="1" applyBorder="1" applyAlignment="1">
      <alignment horizontal="left" vertical="center" wrapText="1"/>
    </xf>
    <xf numFmtId="0" fontId="19" fillId="22" borderId="149" xfId="0" applyFont="1" applyFill="1" applyBorder="1" applyAlignment="1">
      <alignment horizontal="left" vertical="center" wrapText="1"/>
    </xf>
    <xf numFmtId="2" fontId="17" fillId="12" borderId="150" xfId="0" applyNumberFormat="1" applyFont="1" applyFill="1" applyBorder="1" applyAlignment="1">
      <alignment vertical="center" wrapText="1"/>
    </xf>
    <xf numFmtId="2" fontId="17" fillId="12" borderId="151" xfId="0" applyNumberFormat="1" applyFont="1" applyFill="1" applyBorder="1" applyAlignment="1">
      <alignment vertical="center" wrapText="1"/>
    </xf>
    <xf numFmtId="2" fontId="17" fillId="0" borderId="41" xfId="0" applyNumberFormat="1" applyFont="1" applyBorder="1" applyAlignment="1">
      <alignment vertical="center" wrapText="1"/>
    </xf>
    <xf numFmtId="2" fontId="17" fillId="0" borderId="153" xfId="0" applyNumberFormat="1" applyFont="1" applyBorder="1" applyAlignment="1">
      <alignment vertical="center" wrapText="1"/>
    </xf>
    <xf numFmtId="2" fontId="17" fillId="12" borderId="154" xfId="0" applyNumberFormat="1" applyFont="1" applyFill="1" applyBorder="1" applyAlignment="1">
      <alignment vertical="center" wrapText="1"/>
    </xf>
    <xf numFmtId="2" fontId="17" fillId="10" borderId="155" xfId="0" applyNumberFormat="1" applyFont="1" applyFill="1" applyBorder="1" applyAlignment="1">
      <alignment vertical="center" wrapText="1"/>
    </xf>
    <xf numFmtId="0" fontId="13" fillId="0" borderId="0" xfId="0" applyFont="1" applyAlignment="1">
      <alignment horizontal="left" vertical="center"/>
    </xf>
    <xf numFmtId="0" fontId="31" fillId="0" borderId="16" xfId="0" applyFont="1" applyBorder="1" applyAlignment="1">
      <alignment horizontal="left" vertical="center" wrapText="1"/>
    </xf>
    <xf numFmtId="0" fontId="19" fillId="22" borderId="129" xfId="0" applyFont="1" applyFill="1" applyBorder="1" applyAlignment="1">
      <alignment horizontal="left" vertical="center" wrapText="1"/>
    </xf>
    <xf numFmtId="0" fontId="19" fillId="22" borderId="147" xfId="0" applyFont="1" applyFill="1" applyBorder="1" applyAlignment="1">
      <alignment horizontal="left" vertical="center" wrapText="1"/>
    </xf>
    <xf numFmtId="0" fontId="19" fillId="22" borderId="3" xfId="0" applyFont="1" applyFill="1" applyBorder="1" applyAlignment="1">
      <alignment horizontal="left" vertical="center" wrapText="1"/>
    </xf>
    <xf numFmtId="0" fontId="19" fillId="22" borderId="16" xfId="0" applyFont="1" applyFill="1" applyBorder="1" applyAlignment="1">
      <alignment horizontal="left" vertical="center" wrapText="1"/>
    </xf>
    <xf numFmtId="0" fontId="19" fillId="22" borderId="0" xfId="0" applyFont="1" applyFill="1" applyAlignment="1">
      <alignment horizontal="left" vertical="center" wrapText="1"/>
    </xf>
    <xf numFmtId="0" fontId="19" fillId="22" borderId="156" xfId="0" applyFont="1" applyFill="1" applyBorder="1" applyAlignment="1">
      <alignment horizontal="left" vertical="center" wrapText="1"/>
    </xf>
    <xf numFmtId="0" fontId="19" fillId="22" borderId="157" xfId="0" applyFont="1" applyFill="1" applyBorder="1" applyAlignment="1">
      <alignment horizontal="left" vertical="center" wrapText="1"/>
    </xf>
    <xf numFmtId="0" fontId="31" fillId="9" borderId="34" xfId="0" applyFont="1" applyFill="1" applyBorder="1" applyAlignment="1">
      <alignment horizontal="left" vertical="center" wrapText="1"/>
    </xf>
    <xf numFmtId="0" fontId="0" fillId="0" borderId="6" xfId="0" applyBorder="1" applyAlignment="1">
      <alignment horizontal="left"/>
    </xf>
    <xf numFmtId="2" fontId="0" fillId="0" borderId="6" xfId="0" applyNumberFormat="1" applyBorder="1" applyAlignment="1">
      <alignment horizontal="left"/>
    </xf>
    <xf numFmtId="2" fontId="17" fillId="0" borderId="6" xfId="0" applyNumberFormat="1" applyFont="1" applyBorder="1" applyAlignment="1">
      <alignment horizontal="right" vertical="center" wrapText="1"/>
    </xf>
    <xf numFmtId="2" fontId="33" fillId="0" borderId="6" xfId="0" applyNumberFormat="1" applyFont="1" applyBorder="1" applyAlignment="1">
      <alignment horizontal="right" vertical="center" wrapText="1"/>
    </xf>
    <xf numFmtId="0" fontId="17" fillId="9" borderId="34" xfId="0" applyFont="1" applyFill="1" applyBorder="1" applyAlignment="1">
      <alignment horizontal="left" vertical="center" wrapText="1"/>
    </xf>
    <xf numFmtId="0" fontId="31" fillId="0" borderId="6" xfId="0" applyFont="1" applyBorder="1" applyAlignment="1">
      <alignment horizontal="left" vertical="center" wrapText="1" readingOrder="1"/>
    </xf>
    <xf numFmtId="0" fontId="17" fillId="0" borderId="0" xfId="0" applyFont="1" applyAlignment="1">
      <alignment horizontal="left" vertical="center"/>
    </xf>
    <xf numFmtId="2" fontId="17" fillId="0" borderId="25" xfId="0" applyNumberFormat="1" applyFont="1" applyBorder="1" applyAlignment="1">
      <alignment horizontal="right" vertical="center" wrapText="1"/>
    </xf>
    <xf numFmtId="2" fontId="33" fillId="0" borderId="25" xfId="0" applyNumberFormat="1" applyFont="1" applyBorder="1" applyAlignment="1">
      <alignment horizontal="right" vertical="center" wrapText="1"/>
    </xf>
    <xf numFmtId="0" fontId="31" fillId="0" borderId="45" xfId="0" applyFont="1" applyBorder="1" applyAlignment="1">
      <alignment horizontal="left" vertical="center" wrapText="1"/>
    </xf>
    <xf numFmtId="0" fontId="29" fillId="11" borderId="55" xfId="0" applyFont="1" applyFill="1" applyBorder="1" applyAlignment="1">
      <alignment horizontal="left" vertical="center" wrapText="1"/>
    </xf>
    <xf numFmtId="0" fontId="31" fillId="9" borderId="25" xfId="13" applyFont="1" applyBorder="1" applyAlignment="1">
      <alignment horizontal="left" vertical="center" wrapText="1"/>
    </xf>
    <xf numFmtId="0" fontId="31" fillId="0" borderId="157" xfId="0" applyFont="1" applyBorder="1" applyAlignment="1">
      <alignment horizontal="left" vertical="center" wrapText="1"/>
    </xf>
    <xf numFmtId="0" fontId="29" fillId="0" borderId="16" xfId="0" applyFont="1" applyBorder="1" applyAlignment="1">
      <alignment horizontal="left" vertical="center" wrapText="1"/>
    </xf>
    <xf numFmtId="0" fontId="29" fillId="0" borderId="6" xfId="0" applyFont="1" applyBorder="1" applyAlignment="1">
      <alignment horizontal="left" vertical="center" wrapText="1"/>
    </xf>
    <xf numFmtId="0" fontId="31" fillId="44" borderId="6" xfId="0" applyFont="1" applyFill="1" applyBorder="1" applyAlignment="1">
      <alignment horizontal="left" vertical="center" wrapText="1"/>
    </xf>
    <xf numFmtId="0" fontId="31" fillId="47" borderId="6" xfId="14" applyFont="1" applyBorder="1" applyAlignment="1">
      <alignment horizontal="left" vertical="center" wrapText="1"/>
    </xf>
    <xf numFmtId="0" fontId="51" fillId="0" borderId="6" xfId="1" applyFont="1" applyBorder="1"/>
    <xf numFmtId="0" fontId="32" fillId="0" borderId="6" xfId="0" applyFont="1" applyBorder="1" applyAlignment="1">
      <alignment horizontal="left" vertical="center" wrapText="1"/>
    </xf>
    <xf numFmtId="0" fontId="0" fillId="9" borderId="6" xfId="13" applyFont="1" applyBorder="1" applyAlignment="1">
      <alignment vertical="center"/>
    </xf>
    <xf numFmtId="0" fontId="46" fillId="0" borderId="6" xfId="0" applyFont="1" applyBorder="1" applyAlignment="1">
      <alignment vertical="center"/>
    </xf>
    <xf numFmtId="0" fontId="31" fillId="0" borderId="0" xfId="0" applyFont="1" applyAlignment="1">
      <alignment horizontal="center" vertical="center" wrapText="1"/>
    </xf>
    <xf numFmtId="0" fontId="29" fillId="11" borderId="40" xfId="0" applyFont="1" applyFill="1" applyBorder="1" applyAlignment="1">
      <alignment horizontal="center" vertical="center" wrapText="1"/>
    </xf>
    <xf numFmtId="0" fontId="31" fillId="0" borderId="1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6" xfId="0" applyFont="1" applyBorder="1" applyAlignment="1">
      <alignment horizontal="center" vertical="center" wrapText="1"/>
    </xf>
    <xf numFmtId="0" fontId="13" fillId="0" borderId="0" xfId="0" applyFont="1" applyAlignment="1">
      <alignment horizontal="center" vertical="center" wrapText="1"/>
    </xf>
    <xf numFmtId="44" fontId="0" fillId="0" borderId="6" xfId="0" applyNumberFormat="1" applyBorder="1"/>
    <xf numFmtId="2" fontId="31" fillId="0" borderId="17" xfId="0" applyNumberFormat="1" applyFont="1" applyBorder="1" applyAlignment="1">
      <alignment horizontal="left" vertical="center" wrapText="1"/>
    </xf>
    <xf numFmtId="2" fontId="50" fillId="47" borderId="17" xfId="14" applyNumberFormat="1" applyFont="1" applyBorder="1" applyAlignment="1">
      <alignment horizontal="left" vertical="center" wrapText="1"/>
    </xf>
    <xf numFmtId="2" fontId="50" fillId="47" borderId="16" xfId="14" applyNumberFormat="1" applyFont="1" applyBorder="1" applyAlignment="1">
      <alignment horizontal="left" vertical="center" wrapText="1"/>
    </xf>
    <xf numFmtId="2" fontId="50" fillId="47" borderId="6" xfId="14" applyNumberFormat="1" applyFont="1" applyBorder="1" applyAlignment="1">
      <alignment horizontal="left" vertical="center" wrapText="1"/>
    </xf>
    <xf numFmtId="2" fontId="31" fillId="0" borderId="0" xfId="0" applyNumberFormat="1" applyFont="1" applyAlignment="1">
      <alignment horizontal="left" vertical="center" wrapText="1"/>
    </xf>
    <xf numFmtId="2" fontId="29" fillId="11" borderId="40" xfId="0" applyNumberFormat="1" applyFont="1" applyFill="1" applyBorder="1" applyAlignment="1">
      <alignment horizontal="left" vertical="center" wrapText="1"/>
    </xf>
    <xf numFmtId="2" fontId="13" fillId="0" borderId="0" xfId="0" applyNumberFormat="1" applyFont="1" applyAlignment="1">
      <alignment horizontal="left" vertical="center" wrapText="1"/>
    </xf>
    <xf numFmtId="2" fontId="19" fillId="11" borderId="40" xfId="0" applyNumberFormat="1" applyFont="1" applyFill="1" applyBorder="1" applyAlignment="1">
      <alignment horizontal="left" vertical="center" wrapText="1"/>
    </xf>
    <xf numFmtId="0" fontId="29" fillId="11" borderId="36" xfId="0" applyFont="1" applyFill="1" applyBorder="1" applyAlignment="1">
      <alignment horizontal="left" vertical="center" wrapText="1"/>
    </xf>
    <xf numFmtId="0" fontId="50" fillId="47" borderId="7" xfId="14" applyFont="1" applyBorder="1" applyAlignment="1">
      <alignment horizontal="left" vertical="center" wrapText="1"/>
    </xf>
    <xf numFmtId="0" fontId="50" fillId="47" borderId="0" xfId="14" applyFont="1" applyBorder="1" applyAlignment="1">
      <alignment horizontal="left" vertical="center" wrapText="1"/>
    </xf>
    <xf numFmtId="0" fontId="50" fillId="47" borderId="34" xfId="14" applyFont="1" applyBorder="1" applyAlignment="1">
      <alignment horizontal="left" vertical="center" wrapText="1"/>
    </xf>
    <xf numFmtId="2" fontId="50" fillId="47" borderId="23" xfId="14" applyNumberFormat="1" applyFont="1" applyBorder="1" applyAlignment="1">
      <alignment horizontal="left" vertical="center" wrapText="1"/>
    </xf>
    <xf numFmtId="0" fontId="29" fillId="11" borderId="14" xfId="0" applyFont="1" applyFill="1" applyBorder="1" applyAlignment="1">
      <alignment horizontal="left" vertical="center" wrapText="1"/>
    </xf>
    <xf numFmtId="0" fontId="32" fillId="0" borderId="0" xfId="1" applyFont="1" applyAlignment="1">
      <alignment horizontal="left" vertical="center" wrapText="1"/>
    </xf>
    <xf numFmtId="0" fontId="11" fillId="0" borderId="0" xfId="0" applyFont="1" applyAlignment="1">
      <alignment horizontal="left" vertical="center" wrapText="1"/>
    </xf>
    <xf numFmtId="0" fontId="50" fillId="0" borderId="17" xfId="14" applyFont="1" applyFill="1" applyBorder="1" applyAlignment="1">
      <alignment horizontal="left" vertical="center" wrapText="1"/>
    </xf>
    <xf numFmtId="0" fontId="31" fillId="0" borderId="0" xfId="0" applyFont="1" applyAlignment="1">
      <alignment wrapText="1"/>
    </xf>
    <xf numFmtId="0" fontId="13" fillId="0" borderId="0" xfId="0" applyFont="1" applyAlignment="1">
      <alignment wrapText="1"/>
    </xf>
    <xf numFmtId="0" fontId="29" fillId="45" borderId="1" xfId="0" applyFont="1" applyFill="1" applyBorder="1" applyAlignment="1">
      <alignment horizontal="left" vertical="center" wrapText="1"/>
    </xf>
    <xf numFmtId="0" fontId="29" fillId="45" borderId="36" xfId="0" applyFont="1" applyFill="1" applyBorder="1" applyAlignment="1">
      <alignment horizontal="left" vertical="center" wrapText="1"/>
    </xf>
    <xf numFmtId="0" fontId="29" fillId="46" borderId="12" xfId="0" applyFont="1" applyFill="1" applyBorder="1" applyAlignment="1">
      <alignment horizontal="left" vertical="center" wrapText="1"/>
    </xf>
    <xf numFmtId="0" fontId="29" fillId="46" borderId="37" xfId="0" applyFont="1" applyFill="1" applyBorder="1" applyAlignment="1">
      <alignment horizontal="left" vertical="center" wrapText="1"/>
    </xf>
    <xf numFmtId="0" fontId="29" fillId="11" borderId="13" xfId="0" applyFont="1" applyFill="1" applyBorder="1" applyAlignment="1">
      <alignment horizontal="left" vertical="center" wrapText="1"/>
    </xf>
    <xf numFmtId="0" fontId="29" fillId="11" borderId="27" xfId="0" applyFont="1" applyFill="1" applyBorder="1" applyAlignment="1">
      <alignment horizontal="left" vertical="center" wrapText="1"/>
    </xf>
    <xf numFmtId="0" fontId="31" fillId="47" borderId="17" xfId="14" applyFont="1" applyBorder="1" applyAlignment="1">
      <alignment horizontal="left" vertical="center" wrapText="1"/>
    </xf>
    <xf numFmtId="0" fontId="31" fillId="47" borderId="14" xfId="14" applyFont="1" applyBorder="1" applyAlignment="1">
      <alignment horizontal="left" vertical="center" wrapText="1"/>
    </xf>
    <xf numFmtId="0" fontId="31" fillId="44" borderId="14" xfId="0" applyFont="1" applyFill="1" applyBorder="1" applyAlignment="1">
      <alignment horizontal="left" vertical="center" wrapText="1"/>
    </xf>
    <xf numFmtId="0" fontId="31" fillId="47" borderId="16" xfId="14" applyFont="1" applyBorder="1" applyAlignment="1">
      <alignment horizontal="left" vertical="center" wrapText="1"/>
    </xf>
    <xf numFmtId="0" fontId="31" fillId="47" borderId="47" xfId="14" applyFont="1" applyBorder="1" applyAlignment="1">
      <alignment horizontal="left" vertical="center" wrapText="1"/>
    </xf>
    <xf numFmtId="0" fontId="31" fillId="44" borderId="47" xfId="0" applyFont="1" applyFill="1" applyBorder="1" applyAlignment="1">
      <alignment horizontal="left" vertical="center" wrapText="1"/>
    </xf>
    <xf numFmtId="0" fontId="9" fillId="0" borderId="0" xfId="0" applyFont="1" applyAlignment="1">
      <alignment horizontal="left" vertical="center"/>
    </xf>
    <xf numFmtId="0" fontId="7" fillId="0" borderId="0" xfId="0" applyFont="1" applyAlignment="1">
      <alignment horizontal="left" vertical="center" wrapText="1"/>
    </xf>
    <xf numFmtId="0" fontId="17" fillId="36" borderId="25" xfId="0" applyFont="1" applyFill="1" applyBorder="1" applyAlignment="1">
      <alignment horizontal="left" vertical="center" wrapText="1"/>
    </xf>
    <xf numFmtId="0" fontId="17" fillId="34" borderId="159" xfId="0" applyFont="1" applyFill="1" applyBorder="1" applyAlignment="1">
      <alignment horizontal="left" vertical="center" wrapText="1"/>
    </xf>
    <xf numFmtId="0" fontId="17" fillId="34" borderId="160" xfId="0" applyFont="1" applyFill="1" applyBorder="1" applyAlignment="1">
      <alignment horizontal="left" vertical="center" wrapText="1"/>
    </xf>
    <xf numFmtId="0" fontId="6" fillId="0" borderId="0" xfId="1" applyFont="1" applyAlignment="1">
      <alignment horizontal="left" vertical="center" wrapText="1"/>
    </xf>
    <xf numFmtId="1" fontId="19" fillId="30" borderId="16" xfId="10" applyNumberFormat="1" applyFont="1" applyFill="1" applyBorder="1" applyAlignment="1" applyProtection="1">
      <alignment horizontal="left" vertical="center" wrapText="1"/>
      <protection locked="0"/>
    </xf>
    <xf numFmtId="1" fontId="19" fillId="30" borderId="47" xfId="10" applyNumberFormat="1" applyFont="1" applyFill="1" applyBorder="1" applyAlignment="1" applyProtection="1">
      <alignment horizontal="left" vertical="center" wrapText="1"/>
      <protection locked="0"/>
    </xf>
    <xf numFmtId="1" fontId="19" fillId="30" borderId="61" xfId="10" applyNumberFormat="1" applyFont="1" applyFill="1" applyBorder="1" applyAlignment="1" applyProtection="1">
      <alignment horizontal="left" vertical="center" wrapText="1"/>
      <protection locked="0"/>
    </xf>
    <xf numFmtId="1" fontId="19" fillId="30" borderId="51" xfId="10" applyNumberFormat="1" applyFont="1" applyFill="1" applyBorder="1" applyAlignment="1" applyProtection="1">
      <alignment horizontal="left" vertical="center" wrapText="1"/>
      <protection locked="0"/>
    </xf>
    <xf numFmtId="1" fontId="19" fillId="30" borderId="94" xfId="10" applyNumberFormat="1" applyFont="1" applyFill="1" applyBorder="1" applyAlignment="1" applyProtection="1">
      <alignment horizontal="left" vertical="center" wrapText="1"/>
      <protection locked="0"/>
    </xf>
    <xf numFmtId="1" fontId="17" fillId="35" borderId="132" xfId="10" applyNumberFormat="1" applyFont="1" applyFill="1" applyBorder="1" applyAlignment="1" applyProtection="1">
      <alignment horizontal="right" vertical="center" shrinkToFit="1"/>
      <protection locked="0"/>
    </xf>
    <xf numFmtId="1" fontId="17" fillId="35" borderId="163" xfId="10" applyNumberFormat="1" applyFont="1" applyFill="1" applyBorder="1" applyAlignment="1" applyProtection="1">
      <alignment horizontal="right" vertical="center" shrinkToFit="1"/>
      <protection locked="0"/>
    </xf>
    <xf numFmtId="1" fontId="17" fillId="35" borderId="49" xfId="10" applyNumberFormat="1" applyFont="1" applyFill="1" applyBorder="1" applyAlignment="1" applyProtection="1">
      <alignment horizontal="right" vertical="center" shrinkToFit="1"/>
      <protection locked="0"/>
    </xf>
    <xf numFmtId="1" fontId="17" fillId="35" borderId="34" xfId="10" applyNumberFormat="1" applyFont="1" applyFill="1" applyBorder="1" applyAlignment="1" applyProtection="1">
      <alignment horizontal="right" vertical="center" shrinkToFit="1"/>
      <protection locked="0"/>
    </xf>
    <xf numFmtId="1" fontId="17" fillId="35" borderId="34" xfId="10" applyNumberFormat="1" applyFont="1" applyFill="1" applyBorder="1" applyAlignment="1">
      <alignment horizontal="right" vertical="center" shrinkToFit="1"/>
    </xf>
    <xf numFmtId="1" fontId="17" fillId="35" borderId="63" xfId="10" applyNumberFormat="1" applyFont="1" applyFill="1" applyBorder="1" applyAlignment="1" applyProtection="1">
      <alignment horizontal="right" vertical="center" shrinkToFit="1"/>
      <protection locked="0"/>
    </xf>
    <xf numFmtId="2" fontId="17" fillId="15" borderId="164" xfId="10" applyNumberFormat="1" applyFont="1" applyFill="1" applyBorder="1" applyAlignment="1" applyProtection="1">
      <alignment horizontal="right" vertical="center" shrinkToFit="1"/>
      <protection locked="0"/>
    </xf>
    <xf numFmtId="2" fontId="17" fillId="15" borderId="161" xfId="10" applyNumberFormat="1" applyFont="1" applyFill="1" applyBorder="1" applyAlignment="1" applyProtection="1">
      <alignment horizontal="right" vertical="center" shrinkToFit="1"/>
      <protection locked="0"/>
    </xf>
    <xf numFmtId="2" fontId="17" fillId="9" borderId="8" xfId="10" applyNumberFormat="1" applyFont="1" applyFill="1" applyBorder="1" applyAlignment="1" applyProtection="1">
      <alignment horizontal="right" vertical="center" shrinkToFit="1"/>
      <protection locked="0"/>
    </xf>
    <xf numFmtId="165" fontId="17" fillId="3" borderId="8" xfId="10" applyNumberFormat="1" applyFont="1" applyFill="1" applyBorder="1" applyAlignment="1" applyProtection="1">
      <alignment horizontal="right" vertical="center" shrinkToFit="1"/>
      <protection locked="0"/>
    </xf>
    <xf numFmtId="2" fontId="17" fillId="15" borderId="162" xfId="10" applyNumberFormat="1" applyFont="1" applyFill="1" applyBorder="1" applyAlignment="1" applyProtection="1">
      <alignment horizontal="right" vertical="center" shrinkToFit="1"/>
      <protection locked="0"/>
    </xf>
    <xf numFmtId="2" fontId="17" fillId="15" borderId="55" xfId="10" applyNumberFormat="1" applyFont="1" applyFill="1" applyBorder="1" applyAlignment="1" applyProtection="1">
      <alignment horizontal="right" vertical="center" shrinkToFit="1"/>
      <protection locked="0"/>
    </xf>
    <xf numFmtId="1" fontId="17" fillId="39" borderId="132" xfId="10" applyNumberFormat="1" applyFont="1" applyFill="1" applyBorder="1" applyAlignment="1" applyProtection="1">
      <alignment horizontal="right" vertical="center" shrinkToFit="1"/>
      <protection locked="0"/>
    </xf>
    <xf numFmtId="1" fontId="17" fillId="39" borderId="163" xfId="10" applyNumberFormat="1" applyFont="1" applyFill="1" applyBorder="1" applyAlignment="1" applyProtection="1">
      <alignment horizontal="right" vertical="center" shrinkToFit="1"/>
      <protection locked="0"/>
    </xf>
    <xf numFmtId="1" fontId="17" fillId="39" borderId="48" xfId="10" applyNumberFormat="1" applyFont="1" applyFill="1" applyBorder="1" applyAlignment="1" applyProtection="1">
      <alignment horizontal="right" vertical="center" shrinkToFit="1"/>
      <protection locked="0"/>
    </xf>
    <xf numFmtId="1" fontId="17" fillId="39" borderId="34" xfId="10" applyNumberFormat="1" applyFont="1" applyFill="1" applyBorder="1" applyAlignment="1" applyProtection="1">
      <alignment horizontal="right" vertical="center" shrinkToFit="1"/>
      <protection locked="0"/>
    </xf>
    <xf numFmtId="166" fontId="17" fillId="15" borderId="6" xfId="53" applyNumberFormat="1" applyFont="1" applyFill="1" applyBorder="1" applyAlignment="1" applyProtection="1">
      <alignment horizontal="center" vertical="center"/>
      <protection locked="0"/>
    </xf>
    <xf numFmtId="166" fontId="17" fillId="15" borderId="8" xfId="53" applyNumberFormat="1" applyFont="1" applyFill="1" applyBorder="1" applyAlignment="1" applyProtection="1">
      <alignment horizontal="center" vertical="center"/>
      <protection locked="0"/>
    </xf>
    <xf numFmtId="1" fontId="17" fillId="39" borderId="50" xfId="10" applyNumberFormat="1" applyFont="1" applyFill="1" applyBorder="1" applyAlignment="1" applyProtection="1">
      <alignment horizontal="right" vertical="center" shrinkToFit="1"/>
      <protection locked="0"/>
    </xf>
    <xf numFmtId="1" fontId="17" fillId="39" borderId="63" xfId="10" applyNumberFormat="1" applyFont="1" applyFill="1" applyBorder="1" applyAlignment="1" applyProtection="1">
      <alignment horizontal="right" vertical="center" shrinkToFit="1"/>
      <protection locked="0"/>
    </xf>
    <xf numFmtId="2" fontId="17" fillId="3" borderId="8" xfId="10" applyNumberFormat="1" applyFont="1" applyFill="1" applyBorder="1" applyAlignment="1" applyProtection="1">
      <alignment horizontal="right" vertical="center" shrinkToFit="1"/>
      <protection locked="0"/>
    </xf>
    <xf numFmtId="1" fontId="17" fillId="35" borderId="50" xfId="10" applyNumberFormat="1" applyFont="1" applyFill="1" applyBorder="1" applyAlignment="1">
      <alignment horizontal="right" vertical="center" shrinkToFit="1"/>
    </xf>
    <xf numFmtId="1" fontId="17" fillId="38" borderId="34" xfId="10" applyNumberFormat="1" applyFont="1" applyFill="1" applyBorder="1" applyAlignment="1">
      <alignment horizontal="right" vertical="center" shrinkToFit="1"/>
    </xf>
    <xf numFmtId="1" fontId="17" fillId="39" borderId="50" xfId="10" applyNumberFormat="1" applyFont="1" applyFill="1" applyBorder="1" applyAlignment="1">
      <alignment horizontal="right" vertical="center" shrinkToFit="1"/>
    </xf>
    <xf numFmtId="1" fontId="17" fillId="39" borderId="34" xfId="10" applyNumberFormat="1" applyFont="1" applyFill="1" applyBorder="1" applyAlignment="1">
      <alignment horizontal="right" vertical="center" shrinkToFit="1"/>
    </xf>
    <xf numFmtId="1" fontId="17" fillId="39" borderId="50" xfId="10" applyNumberFormat="1" applyFont="1" applyFill="1" applyBorder="1" applyAlignment="1" applyProtection="1">
      <alignment horizontal="right" vertical="center" wrapText="1"/>
      <protection locked="0"/>
    </xf>
    <xf numFmtId="1" fontId="17" fillId="39" borderId="34" xfId="10" applyNumberFormat="1" applyFont="1" applyFill="1" applyBorder="1" applyAlignment="1" applyProtection="1">
      <alignment horizontal="right" vertical="center" wrapText="1"/>
      <protection locked="0"/>
    </xf>
    <xf numFmtId="1" fontId="17" fillId="42" borderId="50" xfId="10" applyNumberFormat="1" applyFont="1" applyFill="1" applyBorder="1" applyAlignment="1" applyProtection="1">
      <alignment horizontal="right" vertical="center" shrinkToFit="1"/>
      <protection locked="0"/>
    </xf>
    <xf numFmtId="1" fontId="17" fillId="42" borderId="34" xfId="10" applyNumberFormat="1" applyFont="1" applyFill="1" applyBorder="1" applyAlignment="1" applyProtection="1">
      <alignment horizontal="right" vertical="center" shrinkToFit="1"/>
      <protection locked="0"/>
    </xf>
    <xf numFmtId="1" fontId="17" fillId="41" borderId="50" xfId="10" applyNumberFormat="1" applyFont="1" applyFill="1" applyBorder="1" applyAlignment="1" applyProtection="1">
      <alignment horizontal="right" vertical="center" shrinkToFit="1"/>
      <protection locked="0"/>
    </xf>
    <xf numFmtId="1" fontId="17" fillId="41" borderId="34" xfId="10" applyNumberFormat="1" applyFont="1" applyFill="1" applyBorder="1" applyAlignment="1" applyProtection="1">
      <alignment horizontal="right" vertical="center" shrinkToFit="1"/>
      <protection locked="0"/>
    </xf>
    <xf numFmtId="1" fontId="17" fillId="41" borderId="34" xfId="10" applyNumberFormat="1" applyFont="1" applyFill="1" applyBorder="1" applyAlignment="1">
      <alignment horizontal="right" vertical="center" shrinkToFit="1"/>
    </xf>
    <xf numFmtId="1" fontId="17" fillId="41" borderId="63" xfId="10" applyNumberFormat="1" applyFont="1" applyFill="1" applyBorder="1" applyAlignment="1" applyProtection="1">
      <alignment horizontal="right" vertical="center" shrinkToFit="1"/>
      <protection locked="0"/>
    </xf>
    <xf numFmtId="4" fontId="17" fillId="15" borderId="6" xfId="0" applyNumberFormat="1" applyFont="1" applyFill="1" applyBorder="1"/>
    <xf numFmtId="2" fontId="17" fillId="15" borderId="6" xfId="0" applyNumberFormat="1" applyFont="1" applyFill="1" applyBorder="1"/>
    <xf numFmtId="2" fontId="17" fillId="15" borderId="165" xfId="10" applyNumberFormat="1" applyFont="1" applyFill="1" applyBorder="1" applyAlignment="1" applyProtection="1">
      <alignment horizontal="right" vertical="center" shrinkToFit="1"/>
      <protection locked="0"/>
    </xf>
    <xf numFmtId="166" fontId="17" fillId="15" borderId="161" xfId="10" applyNumberFormat="1" applyFont="1" applyFill="1" applyBorder="1" applyAlignment="1" applyProtection="1">
      <alignment horizontal="right" vertical="center" shrinkToFit="1"/>
      <protection locked="0"/>
    </xf>
    <xf numFmtId="2" fontId="17" fillId="9" borderId="161" xfId="10" applyNumberFormat="1" applyFont="1" applyFill="1" applyBorder="1" applyAlignment="1" applyProtection="1">
      <alignment horizontal="right" vertical="center" shrinkToFit="1"/>
      <protection locked="0"/>
    </xf>
    <xf numFmtId="4" fontId="17" fillId="15" borderId="8" xfId="0" applyNumberFormat="1" applyFont="1" applyFill="1" applyBorder="1"/>
    <xf numFmtId="1" fontId="17" fillId="42" borderId="63" xfId="10" applyNumberFormat="1" applyFont="1" applyFill="1" applyBorder="1" applyAlignment="1" applyProtection="1">
      <alignment horizontal="right" vertical="center" shrinkToFit="1"/>
      <protection locked="0"/>
    </xf>
    <xf numFmtId="2" fontId="17" fillId="15" borderId="21" xfId="0" applyNumberFormat="1" applyFont="1" applyFill="1" applyBorder="1"/>
    <xf numFmtId="2" fontId="17" fillId="15" borderId="18" xfId="0" applyNumberFormat="1" applyFont="1" applyFill="1" applyBorder="1"/>
    <xf numFmtId="2" fontId="17" fillId="15" borderId="8" xfId="0" applyNumberFormat="1" applyFont="1" applyFill="1" applyBorder="1"/>
    <xf numFmtId="2" fontId="17" fillId="3" borderId="162" xfId="10" applyNumberFormat="1" applyFont="1" applyFill="1" applyBorder="1" applyAlignment="1" applyProtection="1">
      <alignment horizontal="right" vertical="center" shrinkToFit="1"/>
      <protection locked="0"/>
    </xf>
    <xf numFmtId="2" fontId="17" fillId="3" borderId="14" xfId="10" applyNumberFormat="1" applyFont="1" applyFill="1" applyBorder="1" applyAlignment="1" applyProtection="1">
      <alignment horizontal="right" vertical="center" shrinkToFit="1"/>
      <protection locked="0"/>
    </xf>
    <xf numFmtId="1" fontId="17" fillId="41" borderId="50" xfId="10" applyNumberFormat="1" applyFont="1" applyFill="1" applyBorder="1" applyAlignment="1">
      <alignment horizontal="right" vertical="center" shrinkToFit="1"/>
    </xf>
    <xf numFmtId="2" fontId="17" fillId="3" borderId="54" xfId="10" applyNumberFormat="1" applyFont="1" applyFill="1" applyBorder="1" applyAlignment="1" applyProtection="1">
      <alignment horizontal="right" vertical="center" shrinkToFit="1"/>
      <protection locked="0"/>
    </xf>
    <xf numFmtId="2" fontId="17" fillId="15" borderId="6" xfId="10" applyNumberFormat="1" applyFont="1" applyFill="1" applyBorder="1" applyAlignment="1">
      <alignment horizontal="right" vertical="center" shrinkToFit="1"/>
    </xf>
    <xf numFmtId="1" fontId="17" fillId="41" borderId="63" xfId="10" applyNumberFormat="1" applyFont="1" applyFill="1" applyBorder="1" applyAlignment="1">
      <alignment horizontal="right" vertical="center" shrinkToFit="1"/>
    </xf>
    <xf numFmtId="2" fontId="17" fillId="15" borderId="18" xfId="10" applyNumberFormat="1" applyFont="1" applyFill="1" applyBorder="1" applyAlignment="1">
      <alignment horizontal="right" vertical="center" shrinkToFit="1"/>
    </xf>
    <xf numFmtId="2" fontId="17" fillId="15" borderId="29" xfId="10" applyNumberFormat="1" applyFont="1" applyFill="1" applyBorder="1" applyAlignment="1">
      <alignment horizontal="right" vertical="center" shrinkToFit="1"/>
    </xf>
    <xf numFmtId="2" fontId="17" fillId="15" borderId="24" xfId="10" applyNumberFormat="1" applyFont="1" applyFill="1" applyBorder="1" applyAlignment="1">
      <alignment horizontal="right" vertical="center" shrinkToFit="1"/>
    </xf>
    <xf numFmtId="2" fontId="17" fillId="15" borderId="161" xfId="10" applyNumberFormat="1" applyFont="1" applyFill="1" applyBorder="1" applyAlignment="1">
      <alignment horizontal="right" vertical="center" shrinkToFit="1"/>
    </xf>
    <xf numFmtId="1" fontId="17" fillId="42" borderId="50" xfId="10" applyNumberFormat="1" applyFont="1" applyFill="1" applyBorder="1" applyAlignment="1">
      <alignment horizontal="right" vertical="center" shrinkToFit="1"/>
    </xf>
    <xf numFmtId="1" fontId="17" fillId="42" borderId="34" xfId="10" applyNumberFormat="1" applyFont="1" applyFill="1" applyBorder="1" applyAlignment="1">
      <alignment horizontal="right" vertical="center" shrinkToFit="1"/>
    </xf>
    <xf numFmtId="1" fontId="17" fillId="42" borderId="63" xfId="10" applyNumberFormat="1" applyFont="1" applyFill="1" applyBorder="1" applyAlignment="1">
      <alignment horizontal="right" vertical="center" shrinkToFit="1"/>
    </xf>
    <xf numFmtId="2" fontId="17" fillId="15" borderId="164" xfId="10" applyNumberFormat="1" applyFont="1" applyFill="1" applyBorder="1" applyAlignment="1">
      <alignment horizontal="right" vertical="center" shrinkToFit="1"/>
    </xf>
    <xf numFmtId="165" fontId="17" fillId="3" borderId="161" xfId="10" applyNumberFormat="1" applyFont="1" applyFill="1" applyBorder="1" applyAlignment="1" applyProtection="1">
      <alignment horizontal="right" vertical="center" shrinkToFit="1"/>
      <protection locked="0"/>
    </xf>
    <xf numFmtId="166" fontId="17" fillId="3" borderId="8" xfId="10" applyNumberFormat="1" applyFont="1" applyFill="1" applyBorder="1" applyAlignment="1" applyProtection="1">
      <alignment horizontal="right" vertical="center" shrinkToFit="1"/>
      <protection locked="0"/>
    </xf>
    <xf numFmtId="166" fontId="17" fillId="3" borderId="26" xfId="10" applyNumberFormat="1" applyFont="1" applyFill="1" applyBorder="1" applyAlignment="1" applyProtection="1">
      <alignment horizontal="right" vertical="center" shrinkToFit="1"/>
      <protection locked="0"/>
    </xf>
    <xf numFmtId="166" fontId="17" fillId="3" borderId="162" xfId="10" applyNumberFormat="1" applyFont="1" applyFill="1" applyBorder="1" applyAlignment="1" applyProtection="1">
      <alignment horizontal="right" vertical="center" shrinkToFit="1"/>
      <protection locked="0"/>
    </xf>
    <xf numFmtId="1" fontId="17" fillId="42" borderId="50" xfId="10" applyNumberFormat="1" applyFont="1" applyFill="1" applyBorder="1" applyAlignment="1" applyProtection="1">
      <alignment horizontal="right" vertical="center" wrapText="1"/>
      <protection locked="0"/>
    </xf>
    <xf numFmtId="1" fontId="17" fillId="42" borderId="34" xfId="10" applyNumberFormat="1" applyFont="1" applyFill="1" applyBorder="1" applyAlignment="1" applyProtection="1">
      <alignment horizontal="right" vertical="center" wrapText="1"/>
      <protection locked="0"/>
    </xf>
    <xf numFmtId="1" fontId="17" fillId="42" borderId="49" xfId="10" applyNumberFormat="1" applyFont="1" applyFill="1" applyBorder="1" applyAlignment="1" applyProtection="1">
      <alignment horizontal="right" vertical="center" wrapText="1"/>
      <protection locked="0"/>
    </xf>
    <xf numFmtId="2" fontId="17" fillId="15" borderId="22" xfId="10" applyNumberFormat="1" applyFont="1" applyFill="1" applyBorder="1" applyAlignment="1" applyProtection="1">
      <alignment horizontal="right" vertical="center" wrapText="1"/>
      <protection locked="0"/>
    </xf>
    <xf numFmtId="2" fontId="17" fillId="15" borderId="164" xfId="10" applyNumberFormat="1" applyFont="1" applyFill="1" applyBorder="1" applyAlignment="1" applyProtection="1">
      <alignment horizontal="right" vertical="center" wrapText="1"/>
      <protection locked="0"/>
    </xf>
    <xf numFmtId="2" fontId="17" fillId="15" borderId="161" xfId="10" applyNumberFormat="1" applyFont="1" applyFill="1" applyBorder="1" applyAlignment="1" applyProtection="1">
      <alignment horizontal="right" vertical="center" wrapText="1"/>
      <protection locked="0"/>
    </xf>
    <xf numFmtId="2" fontId="17" fillId="3" borderId="162" xfId="10" applyNumberFormat="1" applyFont="1" applyFill="1" applyBorder="1" applyAlignment="1" applyProtection="1">
      <alignment horizontal="right" vertical="center" wrapText="1"/>
      <protection locked="0"/>
    </xf>
    <xf numFmtId="2" fontId="17" fillId="15" borderId="26" xfId="0" applyNumberFormat="1" applyFont="1" applyFill="1" applyBorder="1"/>
    <xf numFmtId="2" fontId="17" fillId="15" borderId="27" xfId="0" applyNumberFormat="1" applyFont="1" applyFill="1" applyBorder="1"/>
    <xf numFmtId="2" fontId="17" fillId="3" borderId="12" xfId="10" applyNumberFormat="1" applyFont="1" applyFill="1" applyBorder="1" applyAlignment="1" applyProtection="1">
      <alignment horizontal="right" vertical="center" wrapText="1"/>
      <protection locked="0"/>
    </xf>
    <xf numFmtId="2" fontId="17" fillId="3" borderId="37" xfId="10" applyNumberFormat="1" applyFont="1" applyFill="1" applyBorder="1" applyAlignment="1" applyProtection="1">
      <alignment horizontal="right" vertical="center" wrapText="1"/>
      <protection locked="0"/>
    </xf>
    <xf numFmtId="2" fontId="17" fillId="3" borderId="17" xfId="10" applyNumberFormat="1" applyFont="1" applyFill="1" applyBorder="1" applyAlignment="1" applyProtection="1">
      <alignment horizontal="right" vertical="center" shrinkToFit="1"/>
      <protection locked="0"/>
    </xf>
    <xf numFmtId="1" fontId="17" fillId="39" borderId="49" xfId="10" applyNumberFormat="1" applyFont="1" applyFill="1" applyBorder="1" applyAlignment="1" applyProtection="1">
      <alignment horizontal="right" vertical="center" wrapText="1"/>
      <protection locked="0"/>
    </xf>
    <xf numFmtId="2" fontId="17" fillId="3" borderId="16" xfId="10" applyNumberFormat="1" applyFont="1" applyFill="1" applyBorder="1" applyAlignment="1" applyProtection="1">
      <alignment horizontal="right" vertical="center" wrapText="1"/>
      <protection locked="0"/>
    </xf>
    <xf numFmtId="2" fontId="17" fillId="3" borderId="47" xfId="10" applyNumberFormat="1" applyFont="1" applyFill="1" applyBorder="1" applyAlignment="1" applyProtection="1">
      <alignment horizontal="right" vertical="center" wrapText="1"/>
      <protection locked="0"/>
    </xf>
    <xf numFmtId="2" fontId="17" fillId="3" borderId="61" xfId="10" applyNumberFormat="1" applyFont="1" applyFill="1" applyBorder="1" applyAlignment="1" applyProtection="1">
      <alignment horizontal="right" vertical="center" wrapText="1"/>
      <protection locked="0"/>
    </xf>
    <xf numFmtId="2" fontId="17" fillId="15" borderId="18" xfId="10" applyNumberFormat="1" applyFont="1" applyFill="1" applyBorder="1" applyAlignment="1" applyProtection="1">
      <alignment horizontal="right" vertical="center" wrapText="1"/>
      <protection locked="0"/>
    </xf>
    <xf numFmtId="2" fontId="17" fillId="15" borderId="29" xfId="10" applyNumberFormat="1" applyFont="1" applyFill="1" applyBorder="1" applyAlignment="1" applyProtection="1">
      <alignment horizontal="right" vertical="center" wrapText="1"/>
      <protection locked="0"/>
    </xf>
    <xf numFmtId="2" fontId="17" fillId="15" borderId="24" xfId="10" applyNumberFormat="1" applyFont="1" applyFill="1" applyBorder="1" applyAlignment="1" applyProtection="1">
      <alignment horizontal="right" vertical="center" wrapText="1"/>
      <protection locked="0"/>
    </xf>
    <xf numFmtId="2" fontId="17" fillId="3" borderId="27" xfId="10" applyNumberFormat="1" applyFont="1" applyFill="1" applyBorder="1" applyAlignment="1" applyProtection="1">
      <alignment horizontal="right" vertical="center" wrapText="1"/>
      <protection locked="0"/>
    </xf>
    <xf numFmtId="2" fontId="17" fillId="3" borderId="28" xfId="10" applyNumberFormat="1" applyFont="1" applyFill="1" applyBorder="1" applyAlignment="1" applyProtection="1">
      <alignment horizontal="right" vertical="center" wrapText="1"/>
      <protection locked="0"/>
    </xf>
    <xf numFmtId="1" fontId="17" fillId="39" borderId="63" xfId="10" applyNumberFormat="1" applyFont="1" applyFill="1" applyBorder="1" applyAlignment="1">
      <alignment horizontal="right" vertical="center" shrinkToFit="1"/>
    </xf>
    <xf numFmtId="1" fontId="17" fillId="35" borderId="63" xfId="10" applyNumberFormat="1" applyFont="1" applyFill="1" applyBorder="1" applyAlignment="1">
      <alignment horizontal="right" vertical="center" shrinkToFit="1"/>
    </xf>
    <xf numFmtId="2" fontId="17" fillId="3" borderId="64" xfId="10" applyNumberFormat="1" applyFont="1" applyFill="1" applyBorder="1" applyAlignment="1" applyProtection="1">
      <alignment horizontal="right" vertical="center" shrinkToFit="1"/>
      <protection locked="0"/>
    </xf>
    <xf numFmtId="4" fontId="17" fillId="15" borderId="23" xfId="10" applyNumberFormat="1" applyFont="1" applyFill="1" applyBorder="1" applyAlignment="1" applyProtection="1">
      <alignment horizontal="right" vertical="center" shrinkToFit="1"/>
      <protection locked="0"/>
    </xf>
    <xf numFmtId="4" fontId="17" fillId="15" borderId="161" xfId="10" applyNumberFormat="1" applyFont="1" applyFill="1" applyBorder="1" applyAlignment="1" applyProtection="1">
      <alignment horizontal="right" vertical="center" shrinkToFit="1"/>
      <protection locked="0"/>
    </xf>
    <xf numFmtId="4" fontId="17" fillId="15" borderId="56" xfId="10" applyNumberFormat="1" applyFont="1" applyFill="1" applyBorder="1" applyAlignment="1" applyProtection="1">
      <alignment horizontal="right" vertical="center" shrinkToFit="1"/>
      <protection locked="0"/>
    </xf>
    <xf numFmtId="4" fontId="17" fillId="15" borderId="162" xfId="10" applyNumberFormat="1" applyFont="1" applyFill="1" applyBorder="1" applyAlignment="1" applyProtection="1">
      <alignment horizontal="right" vertical="center" shrinkToFit="1"/>
      <protection locked="0"/>
    </xf>
    <xf numFmtId="4" fontId="17" fillId="15" borderId="22" xfId="10" applyNumberFormat="1" applyFont="1" applyFill="1" applyBorder="1" applyAlignment="1" applyProtection="1">
      <alignment horizontal="right" vertical="center" shrinkToFit="1"/>
      <protection locked="0"/>
    </xf>
    <xf numFmtId="4" fontId="17" fillId="15" borderId="164" xfId="10" applyNumberFormat="1" applyFont="1" applyFill="1" applyBorder="1" applyAlignment="1" applyProtection="1">
      <alignment horizontal="right" vertical="center" shrinkToFit="1"/>
      <protection locked="0"/>
    </xf>
    <xf numFmtId="4" fontId="17" fillId="3" borderId="8" xfId="10" applyNumberFormat="1" applyFont="1" applyFill="1" applyBorder="1" applyAlignment="1" applyProtection="1">
      <alignment horizontal="right" vertical="center" shrinkToFit="1"/>
      <protection locked="0"/>
    </xf>
    <xf numFmtId="4" fontId="17" fillId="3" borderId="23" xfId="10" applyNumberFormat="1" applyFont="1" applyFill="1" applyBorder="1" applyAlignment="1" applyProtection="1">
      <alignment horizontal="right" vertical="center" shrinkToFit="1"/>
      <protection locked="0"/>
    </xf>
    <xf numFmtId="4" fontId="17" fillId="3" borderId="6" xfId="10" applyNumberFormat="1" applyFont="1" applyFill="1" applyBorder="1" applyAlignment="1" applyProtection="1">
      <alignment horizontal="right" vertical="center" shrinkToFit="1"/>
      <protection locked="0"/>
    </xf>
    <xf numFmtId="4" fontId="17" fillId="3" borderId="24" xfId="10" applyNumberFormat="1" applyFont="1" applyFill="1" applyBorder="1" applyAlignment="1" applyProtection="1">
      <alignment horizontal="right" vertical="center" shrinkToFit="1"/>
      <protection locked="0"/>
    </xf>
    <xf numFmtId="4" fontId="17" fillId="3" borderId="26" xfId="10" applyNumberFormat="1" applyFont="1" applyFill="1" applyBorder="1" applyAlignment="1" applyProtection="1">
      <alignment horizontal="right" vertical="center" shrinkToFit="1"/>
      <protection locked="0"/>
    </xf>
    <xf numFmtId="4" fontId="17" fillId="3" borderId="56" xfId="10" applyNumberFormat="1" applyFont="1" applyFill="1" applyBorder="1" applyAlignment="1" applyProtection="1">
      <alignment horizontal="right" vertical="center" shrinkToFit="1"/>
      <protection locked="0"/>
    </xf>
    <xf numFmtId="4" fontId="17" fillId="3" borderId="27" xfId="10" applyNumberFormat="1" applyFont="1" applyFill="1" applyBorder="1" applyAlignment="1" applyProtection="1">
      <alignment horizontal="right" vertical="center" shrinkToFit="1"/>
      <protection locked="0"/>
    </xf>
    <xf numFmtId="4" fontId="17" fillId="3" borderId="28" xfId="10" applyNumberFormat="1" applyFont="1" applyFill="1" applyBorder="1" applyAlignment="1" applyProtection="1">
      <alignment horizontal="right" vertical="center" shrinkToFit="1"/>
      <protection locked="0"/>
    </xf>
    <xf numFmtId="4" fontId="17" fillId="15" borderId="22" xfId="10" applyNumberFormat="1" applyFont="1" applyFill="1" applyBorder="1" applyAlignment="1">
      <alignment horizontal="right" vertical="center" shrinkToFit="1"/>
    </xf>
    <xf numFmtId="4" fontId="17" fillId="15" borderId="164" xfId="10" applyNumberFormat="1" applyFont="1" applyFill="1" applyBorder="1" applyAlignment="1">
      <alignment horizontal="right" vertical="center" shrinkToFit="1"/>
    </xf>
    <xf numFmtId="4" fontId="17" fillId="15" borderId="23" xfId="10" applyNumberFormat="1" applyFont="1" applyFill="1" applyBorder="1" applyAlignment="1">
      <alignment horizontal="right" vertical="center" shrinkToFit="1"/>
    </xf>
    <xf numFmtId="4" fontId="17" fillId="15" borderId="161" xfId="10" applyNumberFormat="1" applyFont="1" applyFill="1" applyBorder="1" applyAlignment="1">
      <alignment horizontal="right" vertical="center" shrinkToFit="1"/>
    </xf>
    <xf numFmtId="4" fontId="17" fillId="3" borderId="162" xfId="10" applyNumberFormat="1" applyFont="1" applyFill="1" applyBorder="1" applyAlignment="1" applyProtection="1">
      <alignment horizontal="right" vertical="center" shrinkToFit="1"/>
      <protection locked="0"/>
    </xf>
    <xf numFmtId="165" fontId="17" fillId="3" borderId="56" xfId="10" applyNumberFormat="1" applyFont="1" applyFill="1" applyBorder="1" applyAlignment="1" applyProtection="1">
      <alignment horizontal="right" vertical="center" shrinkToFit="1"/>
      <protection locked="0"/>
    </xf>
    <xf numFmtId="165" fontId="17" fillId="3" borderId="162" xfId="10" applyNumberFormat="1" applyFont="1" applyFill="1" applyBorder="1" applyAlignment="1" applyProtection="1">
      <alignment horizontal="right" vertical="center" shrinkToFit="1"/>
      <protection locked="0"/>
    </xf>
    <xf numFmtId="2" fontId="17" fillId="15" borderId="18" xfId="10" applyNumberFormat="1" applyFont="1" applyFill="1" applyBorder="1" applyAlignment="1" applyProtection="1">
      <alignment horizontal="right" vertical="center" shrinkToFit="1"/>
      <protection locked="0"/>
    </xf>
    <xf numFmtId="2" fontId="17" fillId="15" borderId="29" xfId="10" applyNumberFormat="1" applyFont="1" applyFill="1" applyBorder="1" applyAlignment="1" applyProtection="1">
      <alignment horizontal="right" vertical="center" shrinkToFit="1"/>
      <protection locked="0"/>
    </xf>
    <xf numFmtId="2" fontId="17" fillId="0" borderId="22" xfId="10" applyNumberFormat="1" applyFont="1" applyBorder="1" applyAlignment="1" applyProtection="1">
      <alignment horizontal="right" vertical="center" wrapText="1"/>
      <protection locked="0"/>
    </xf>
    <xf numFmtId="2" fontId="17" fillId="0" borderId="23" xfId="10" applyNumberFormat="1" applyFont="1" applyBorder="1" applyAlignment="1" applyProtection="1">
      <alignment horizontal="right" vertical="center" wrapText="1"/>
      <protection locked="0"/>
    </xf>
    <xf numFmtId="2" fontId="17" fillId="0" borderId="15" xfId="10" applyNumberFormat="1" applyFont="1" applyBorder="1" applyAlignment="1" applyProtection="1">
      <alignment horizontal="right" vertical="center" wrapText="1"/>
      <protection locked="0"/>
    </xf>
    <xf numFmtId="2" fontId="17" fillId="15" borderId="31" xfId="10" applyNumberFormat="1" applyFont="1" applyFill="1" applyBorder="1" applyAlignment="1" applyProtection="1">
      <alignment horizontal="right" vertical="center" wrapText="1"/>
      <protection locked="0"/>
    </xf>
    <xf numFmtId="2" fontId="17" fillId="15" borderId="25" xfId="10" applyNumberFormat="1" applyFont="1" applyFill="1" applyBorder="1" applyAlignment="1" applyProtection="1">
      <alignment horizontal="right" vertical="center" wrapText="1"/>
      <protection locked="0"/>
    </xf>
    <xf numFmtId="2" fontId="17" fillId="15" borderId="64" xfId="10" applyNumberFormat="1" applyFont="1" applyFill="1" applyBorder="1" applyAlignment="1" applyProtection="1">
      <alignment horizontal="right" vertical="center" wrapText="1"/>
      <protection locked="0"/>
    </xf>
    <xf numFmtId="2" fontId="17" fillId="15" borderId="14" xfId="10" applyNumberFormat="1" applyFont="1" applyFill="1" applyBorder="1" applyAlignment="1" applyProtection="1">
      <alignment horizontal="right" vertical="center" wrapText="1"/>
      <protection locked="0"/>
    </xf>
    <xf numFmtId="2" fontId="17" fillId="15" borderId="21" xfId="10" applyNumberFormat="1" applyFont="1" applyFill="1" applyBorder="1" applyAlignment="1" applyProtection="1">
      <alignment horizontal="right" vertical="center" wrapText="1"/>
      <protection locked="0"/>
    </xf>
    <xf numFmtId="2" fontId="17" fillId="0" borderId="24" xfId="10" applyNumberFormat="1" applyFont="1" applyBorder="1" applyAlignment="1" applyProtection="1">
      <alignment horizontal="right" vertical="center" wrapText="1"/>
      <protection locked="0"/>
    </xf>
    <xf numFmtId="2" fontId="17" fillId="15" borderId="26" xfId="10" applyNumberFormat="1" applyFont="1" applyFill="1" applyBorder="1" applyAlignment="1" applyProtection="1">
      <alignment horizontal="right" vertical="center" wrapText="1"/>
      <protection locked="0"/>
    </xf>
    <xf numFmtId="2" fontId="17" fillId="15" borderId="27" xfId="10" applyNumberFormat="1" applyFont="1" applyFill="1" applyBorder="1" applyAlignment="1" applyProtection="1">
      <alignment horizontal="right" vertical="center" wrapText="1"/>
      <protection locked="0"/>
    </xf>
    <xf numFmtId="1" fontId="17" fillId="26" borderId="48" xfId="10" applyNumberFormat="1" applyFont="1" applyFill="1" applyBorder="1" applyAlignment="1" applyProtection="1">
      <alignment horizontal="right" vertical="center" wrapText="1"/>
      <protection locked="0"/>
    </xf>
    <xf numFmtId="2" fontId="17" fillId="0" borderId="56" xfId="10" applyNumberFormat="1" applyFont="1" applyBorder="1" applyAlignment="1" applyProtection="1">
      <alignment horizontal="right" vertical="center" wrapText="1"/>
      <protection locked="0"/>
    </xf>
    <xf numFmtId="2" fontId="17" fillId="15" borderId="21" xfId="1" applyNumberFormat="1" applyFont="1" applyFill="1" applyBorder="1" applyProtection="1">
      <protection locked="0"/>
    </xf>
    <xf numFmtId="2" fontId="17" fillId="15" borderId="18" xfId="1" applyNumberFormat="1" applyFont="1" applyFill="1" applyBorder="1" applyProtection="1">
      <protection locked="0"/>
    </xf>
    <xf numFmtId="2" fontId="17" fillId="15" borderId="8" xfId="1" applyNumberFormat="1" applyFont="1" applyFill="1" applyBorder="1" applyProtection="1">
      <protection locked="0"/>
    </xf>
    <xf numFmtId="2" fontId="17" fillId="15" borderId="6" xfId="1" applyNumberFormat="1" applyFont="1" applyFill="1" applyBorder="1" applyProtection="1">
      <protection locked="0"/>
    </xf>
    <xf numFmtId="1" fontId="17" fillId="28" borderId="34" xfId="10" applyNumberFormat="1" applyFont="1" applyFill="1" applyBorder="1" applyAlignment="1">
      <alignment horizontal="right" vertical="center" shrinkToFit="1"/>
    </xf>
    <xf numFmtId="2" fontId="17" fillId="7" borderId="23" xfId="10" applyNumberFormat="1" applyFont="1" applyFill="1" applyBorder="1" applyAlignment="1">
      <alignment horizontal="right" vertical="center" shrinkToFit="1"/>
    </xf>
    <xf numFmtId="1" fontId="17" fillId="28" borderId="50" xfId="10" applyNumberFormat="1" applyFont="1" applyFill="1" applyBorder="1" applyAlignment="1">
      <alignment horizontal="right" vertical="center" shrinkToFit="1"/>
    </xf>
    <xf numFmtId="1" fontId="17" fillId="28" borderId="63" xfId="10" applyNumberFormat="1" applyFont="1" applyFill="1" applyBorder="1" applyAlignment="1">
      <alignment horizontal="right" vertical="center" shrinkToFit="1"/>
    </xf>
    <xf numFmtId="2" fontId="17" fillId="9" borderId="162" xfId="10" applyNumberFormat="1" applyFont="1" applyFill="1" applyBorder="1" applyAlignment="1" applyProtection="1">
      <alignment horizontal="right" vertical="center" shrinkToFit="1"/>
      <protection locked="0"/>
    </xf>
    <xf numFmtId="2" fontId="17" fillId="52" borderId="6" xfId="1" applyNumberFormat="1" applyFont="1" applyFill="1" applyBorder="1" applyProtection="1">
      <protection locked="0"/>
    </xf>
    <xf numFmtId="2" fontId="17" fillId="52" borderId="6" xfId="1" applyNumberFormat="1" applyFont="1" applyFill="1" applyBorder="1" applyAlignment="1" applyProtection="1">
      <alignment vertical="center"/>
      <protection locked="0"/>
    </xf>
    <xf numFmtId="2" fontId="17" fillId="52" borderId="6" xfId="0" applyNumberFormat="1" applyFont="1" applyFill="1" applyBorder="1"/>
    <xf numFmtId="2" fontId="17" fillId="52" borderId="6" xfId="1" applyNumberFormat="1" applyFont="1" applyFill="1" applyBorder="1"/>
    <xf numFmtId="2" fontId="17" fillId="52" borderId="6" xfId="15" applyNumberFormat="1" applyFont="1" applyFill="1" applyBorder="1"/>
    <xf numFmtId="1" fontId="17" fillId="37" borderId="50" xfId="10" applyNumberFormat="1" applyFont="1" applyFill="1" applyBorder="1" applyAlignment="1">
      <alignment horizontal="right" vertical="center" shrinkToFit="1"/>
    </xf>
    <xf numFmtId="1" fontId="17" fillId="37" borderId="34" xfId="10" applyNumberFormat="1" applyFont="1" applyFill="1" applyBorder="1" applyAlignment="1">
      <alignment horizontal="right" vertical="center" shrinkToFit="1"/>
    </xf>
    <xf numFmtId="2" fontId="17" fillId="9" borderId="31" xfId="10" applyNumberFormat="1" applyFont="1" applyFill="1" applyBorder="1" applyAlignment="1" applyProtection="1">
      <alignment horizontal="right" vertical="center" shrinkToFit="1"/>
      <protection locked="0"/>
    </xf>
    <xf numFmtId="2" fontId="17" fillId="9" borderId="15" xfId="10" applyNumberFormat="1" applyFont="1" applyFill="1" applyBorder="1" applyAlignment="1" applyProtection="1">
      <alignment horizontal="right" vertical="center" shrinkToFit="1"/>
      <protection locked="0"/>
    </xf>
    <xf numFmtId="4" fontId="17" fillId="15" borderId="6" xfId="1" applyNumberFormat="1" applyFont="1" applyFill="1" applyBorder="1" applyProtection="1">
      <protection locked="0"/>
    </xf>
    <xf numFmtId="1" fontId="17" fillId="26" borderId="50" xfId="10" applyNumberFormat="1" applyFont="1" applyFill="1" applyBorder="1" applyAlignment="1">
      <alignment horizontal="right" vertical="center" shrinkToFit="1"/>
    </xf>
    <xf numFmtId="1" fontId="17" fillId="26" borderId="34" xfId="10" applyNumberFormat="1" applyFont="1" applyFill="1" applyBorder="1" applyAlignment="1">
      <alignment horizontal="right" vertical="center" shrinkToFit="1"/>
    </xf>
    <xf numFmtId="0" fontId="32" fillId="9" borderId="17" xfId="13" applyNumberFormat="1" applyFont="1" applyBorder="1" applyAlignment="1">
      <alignment horizontal="left" vertical="center" wrapText="1"/>
    </xf>
    <xf numFmtId="0" fontId="32" fillId="0" borderId="48" xfId="0" applyFont="1" applyBorder="1" applyAlignment="1">
      <alignment horizontal="left" vertical="center" wrapText="1"/>
    </xf>
    <xf numFmtId="0" fontId="31" fillId="0" borderId="166" xfId="0" applyFont="1" applyBorder="1" applyAlignment="1">
      <alignment horizontal="left" vertical="center" wrapText="1" readingOrder="1"/>
    </xf>
    <xf numFmtId="0" fontId="29" fillId="0" borderId="48" xfId="0" applyFont="1" applyBorder="1" applyAlignment="1">
      <alignment horizontal="left" vertical="center" wrapText="1"/>
    </xf>
    <xf numFmtId="0" fontId="32" fillId="0" borderId="14" xfId="0" applyFont="1" applyBorder="1" applyAlignment="1">
      <alignment horizontal="left" vertical="center" wrapText="1"/>
    </xf>
    <xf numFmtId="2" fontId="32" fillId="0" borderId="7" xfId="0" applyNumberFormat="1" applyFont="1" applyBorder="1" applyAlignment="1">
      <alignment horizontal="left" vertical="center" wrapText="1"/>
    </xf>
    <xf numFmtId="0" fontId="0" fillId="0" borderId="6" xfId="14" applyFont="1" applyFill="1" applyBorder="1" applyAlignment="1"/>
    <xf numFmtId="0" fontId="0" fillId="0" borderId="6" xfId="14" applyFont="1" applyFill="1" applyBorder="1" applyAlignment="1">
      <alignment horizontal="center" vertical="center"/>
    </xf>
    <xf numFmtId="0" fontId="0" fillId="0" borderId="6" xfId="0" applyBorder="1" applyAlignment="1">
      <alignment horizontal="center" vertical="center"/>
    </xf>
    <xf numFmtId="0" fontId="31" fillId="0" borderId="6" xfId="14" applyFont="1" applyFill="1" applyBorder="1" applyAlignment="1">
      <alignment horizontal="left" vertical="center" wrapText="1"/>
    </xf>
    <xf numFmtId="0" fontId="51" fillId="0" borderId="6" xfId="1" applyFont="1" applyBorder="1" applyAlignment="1">
      <alignment horizontal="center" vertical="center"/>
    </xf>
    <xf numFmtId="0" fontId="50" fillId="0" borderId="34" xfId="14" applyFont="1" applyFill="1" applyBorder="1" applyAlignment="1">
      <alignment horizontal="left" vertical="center" wrapText="1"/>
    </xf>
    <xf numFmtId="2" fontId="50" fillId="0" borderId="6" xfId="14" applyNumberFormat="1" applyFont="1" applyFill="1" applyBorder="1" applyAlignment="1">
      <alignment horizontal="left" vertical="center" wrapText="1"/>
    </xf>
    <xf numFmtId="2" fontId="50" fillId="0" borderId="23" xfId="14" applyNumberFormat="1" applyFont="1" applyFill="1" applyBorder="1" applyAlignment="1">
      <alignment horizontal="left" vertical="center" wrapText="1"/>
    </xf>
    <xf numFmtId="0" fontId="17" fillId="0" borderId="6" xfId="1" applyFont="1" applyBorder="1" applyAlignment="1">
      <alignment horizontal="left"/>
    </xf>
    <xf numFmtId="2" fontId="51" fillId="0" borderId="6" xfId="1" applyNumberFormat="1" applyFont="1" applyBorder="1" applyAlignment="1">
      <alignment horizontal="left"/>
    </xf>
    <xf numFmtId="0" fontId="31" fillId="0" borderId="34" xfId="0" applyFont="1" applyBorder="1" applyAlignment="1">
      <alignment horizontal="left" vertical="center" wrapText="1"/>
    </xf>
    <xf numFmtId="0" fontId="31" fillId="53" borderId="6" xfId="0" applyFont="1" applyFill="1" applyBorder="1" applyAlignment="1">
      <alignment horizontal="left" vertical="center" wrapText="1"/>
    </xf>
    <xf numFmtId="0" fontId="31" fillId="53" borderId="6" xfId="0" applyFont="1" applyFill="1" applyBorder="1" applyAlignment="1">
      <alignment wrapText="1"/>
    </xf>
    <xf numFmtId="0" fontId="31" fillId="53" borderId="6" xfId="0" applyFont="1" applyFill="1" applyBorder="1" applyAlignment="1">
      <alignment horizontal="center" vertical="center" wrapText="1"/>
    </xf>
    <xf numFmtId="0" fontId="0" fillId="53" borderId="6" xfId="14" applyFont="1" applyFill="1" applyBorder="1" applyAlignment="1"/>
    <xf numFmtId="0" fontId="0" fillId="53" borderId="6" xfId="14" applyFont="1" applyFill="1" applyBorder="1" applyAlignment="1">
      <alignment horizontal="center" vertical="center"/>
    </xf>
    <xf numFmtId="44" fontId="0" fillId="53" borderId="6" xfId="0" applyNumberFormat="1" applyFill="1" applyBorder="1"/>
    <xf numFmtId="0" fontId="0" fillId="53" borderId="6" xfId="0" applyFill="1" applyBorder="1"/>
    <xf numFmtId="0" fontId="0" fillId="53" borderId="6" xfId="0" applyFill="1" applyBorder="1" applyAlignment="1">
      <alignment horizontal="center" vertical="center"/>
    </xf>
    <xf numFmtId="0" fontId="31" fillId="53" borderId="6" xfId="14" applyFont="1" applyFill="1" applyBorder="1" applyAlignment="1">
      <alignment horizontal="left" vertical="center" wrapText="1"/>
    </xf>
    <xf numFmtId="0" fontId="31" fillId="53" borderId="6" xfId="14" applyFont="1" applyFill="1" applyBorder="1" applyAlignment="1">
      <alignment wrapText="1"/>
    </xf>
    <xf numFmtId="0" fontId="31" fillId="53" borderId="6" xfId="14" applyFont="1" applyFill="1" applyBorder="1" applyAlignment="1">
      <alignment horizontal="center" vertical="center" wrapText="1"/>
    </xf>
    <xf numFmtId="0" fontId="31" fillId="53" borderId="17" xfId="0" applyFont="1" applyFill="1" applyBorder="1" applyAlignment="1">
      <alignment horizontal="left" vertical="center" wrapText="1"/>
    </xf>
    <xf numFmtId="0" fontId="31" fillId="53" borderId="17" xfId="0" applyFont="1" applyFill="1" applyBorder="1" applyAlignment="1">
      <alignment wrapText="1"/>
    </xf>
    <xf numFmtId="0" fontId="31" fillId="53" borderId="17" xfId="0" applyFont="1" applyFill="1" applyBorder="1" applyAlignment="1">
      <alignment horizontal="center" vertical="center" wrapText="1"/>
    </xf>
    <xf numFmtId="0" fontId="31" fillId="53" borderId="16" xfId="0" applyFont="1" applyFill="1" applyBorder="1" applyAlignment="1">
      <alignment horizontal="left" vertical="center" wrapText="1"/>
    </xf>
    <xf numFmtId="0" fontId="31" fillId="53" borderId="16" xfId="0" applyFont="1" applyFill="1" applyBorder="1" applyAlignment="1">
      <alignment wrapText="1"/>
    </xf>
    <xf numFmtId="0" fontId="31" fillId="53" borderId="16" xfId="0" applyFont="1" applyFill="1" applyBorder="1" applyAlignment="1">
      <alignment horizontal="center" vertical="center" wrapText="1"/>
    </xf>
    <xf numFmtId="2" fontId="0" fillId="53" borderId="6" xfId="0" applyNumberFormat="1" applyFill="1" applyBorder="1"/>
    <xf numFmtId="0" fontId="31" fillId="53" borderId="14" xfId="0" applyFont="1" applyFill="1" applyBorder="1" applyAlignment="1">
      <alignment horizontal="center" vertical="center" wrapText="1"/>
    </xf>
    <xf numFmtId="0" fontId="50" fillId="53" borderId="17" xfId="14" applyFont="1" applyFill="1" applyBorder="1" applyAlignment="1">
      <alignment horizontal="left" vertical="center" wrapText="1"/>
    </xf>
    <xf numFmtId="0" fontId="50" fillId="53" borderId="34" xfId="14" applyFont="1" applyFill="1" applyBorder="1" applyAlignment="1">
      <alignment horizontal="left" vertical="center" wrapText="1"/>
    </xf>
    <xf numFmtId="2" fontId="50" fillId="53" borderId="6" xfId="14" applyNumberFormat="1" applyFont="1" applyFill="1" applyBorder="1" applyAlignment="1">
      <alignment horizontal="left" vertical="center" wrapText="1"/>
    </xf>
    <xf numFmtId="2" fontId="50" fillId="53" borderId="23" xfId="14" applyNumberFormat="1" applyFont="1" applyFill="1" applyBorder="1" applyAlignment="1">
      <alignment horizontal="left" vertical="center" wrapText="1"/>
    </xf>
    <xf numFmtId="0" fontId="51" fillId="53" borderId="34" xfId="1" applyFont="1" applyFill="1" applyBorder="1" applyAlignment="1">
      <alignment horizontal="left"/>
    </xf>
    <xf numFmtId="0" fontId="0" fillId="53" borderId="6" xfId="0" applyFill="1" applyBorder="1" applyAlignment="1">
      <alignment horizontal="left"/>
    </xf>
    <xf numFmtId="2" fontId="51" fillId="53" borderId="6" xfId="1" applyNumberFormat="1" applyFont="1" applyFill="1" applyBorder="1" applyAlignment="1">
      <alignment horizontal="left"/>
    </xf>
    <xf numFmtId="2" fontId="0" fillId="53" borderId="6" xfId="0" applyNumberFormat="1" applyFill="1" applyBorder="1" applyAlignment="1">
      <alignment horizontal="left"/>
    </xf>
    <xf numFmtId="0" fontId="17" fillId="53" borderId="6" xfId="1" applyFont="1" applyFill="1" applyBorder="1" applyAlignment="1">
      <alignment horizontal="left"/>
    </xf>
    <xf numFmtId="0" fontId="50" fillId="53" borderId="6" xfId="14" applyFont="1" applyFill="1" applyBorder="1" applyAlignment="1">
      <alignment horizontal="left" vertical="center" wrapText="1"/>
    </xf>
    <xf numFmtId="2" fontId="51" fillId="53" borderId="23" xfId="1" applyNumberFormat="1" applyFont="1" applyFill="1" applyBorder="1" applyAlignment="1">
      <alignment horizontal="left"/>
    </xf>
    <xf numFmtId="2" fontId="51" fillId="53" borderId="6" xfId="14" applyNumberFormat="1" applyFont="1" applyFill="1" applyBorder="1" applyAlignment="1">
      <alignment horizontal="left"/>
    </xf>
    <xf numFmtId="0" fontId="0" fillId="53" borderId="34" xfId="14" applyFont="1" applyFill="1" applyBorder="1" applyAlignment="1">
      <alignment horizontal="left"/>
    </xf>
    <xf numFmtId="2" fontId="0" fillId="53" borderId="23" xfId="14" applyNumberFormat="1" applyFont="1" applyFill="1" applyBorder="1" applyAlignment="1">
      <alignment horizontal="left"/>
    </xf>
    <xf numFmtId="2" fontId="0" fillId="53" borderId="6" xfId="14" applyNumberFormat="1" applyFont="1" applyFill="1" applyBorder="1" applyAlignment="1">
      <alignment horizontal="left"/>
    </xf>
    <xf numFmtId="0" fontId="31" fillId="53" borderId="34" xfId="0" applyFont="1" applyFill="1" applyBorder="1" applyAlignment="1">
      <alignment horizontal="left" vertical="center" wrapText="1"/>
    </xf>
    <xf numFmtId="0" fontId="17" fillId="53" borderId="34" xfId="1" applyFont="1" applyFill="1" applyBorder="1" applyAlignment="1">
      <alignment horizontal="left"/>
    </xf>
    <xf numFmtId="0" fontId="50" fillId="53" borderId="14" xfId="0" applyFont="1" applyFill="1" applyBorder="1" applyAlignment="1">
      <alignment horizontal="left" vertical="center" wrapText="1"/>
    </xf>
    <xf numFmtId="0" fontId="59" fillId="53" borderId="7" xfId="0" applyFont="1" applyFill="1" applyBorder="1" applyAlignment="1">
      <alignment horizontal="left" vertical="center" wrapText="1"/>
    </xf>
    <xf numFmtId="2" fontId="59" fillId="53" borderId="6" xfId="0" applyNumberFormat="1" applyFont="1" applyFill="1" applyBorder="1" applyAlignment="1">
      <alignment horizontal="left" vertical="center" wrapText="1"/>
    </xf>
    <xf numFmtId="2" fontId="59" fillId="53" borderId="14" xfId="0" applyNumberFormat="1" applyFont="1" applyFill="1" applyBorder="1" applyAlignment="1">
      <alignment horizontal="left" vertical="center" wrapText="1"/>
    </xf>
    <xf numFmtId="2" fontId="59" fillId="53" borderId="47" xfId="0" applyNumberFormat="1" applyFont="1" applyFill="1" applyBorder="1" applyAlignment="1">
      <alignment horizontal="left" vertical="center" wrapText="1"/>
    </xf>
    <xf numFmtId="2" fontId="59" fillId="53" borderId="17" xfId="0" applyNumberFormat="1" applyFont="1" applyFill="1" applyBorder="1" applyAlignment="1">
      <alignment horizontal="left" vertical="center" wrapText="1"/>
    </xf>
    <xf numFmtId="2" fontId="59" fillId="53" borderId="7" xfId="0" applyNumberFormat="1" applyFont="1" applyFill="1" applyBorder="1" applyAlignment="1">
      <alignment horizontal="left" vertical="center" wrapText="1"/>
    </xf>
    <xf numFmtId="0" fontId="31" fillId="53" borderId="7" xfId="0" applyFont="1" applyFill="1" applyBorder="1" applyAlignment="1">
      <alignment horizontal="left" vertical="center" wrapText="1"/>
    </xf>
    <xf numFmtId="0" fontId="32" fillId="53" borderId="7" xfId="0" applyFont="1" applyFill="1" applyBorder="1" applyAlignment="1">
      <alignment horizontal="left" vertical="center" wrapText="1"/>
    </xf>
    <xf numFmtId="0" fontId="32" fillId="53" borderId="17" xfId="0" applyFont="1" applyFill="1" applyBorder="1" applyAlignment="1">
      <alignment horizontal="left" vertical="center" wrapText="1"/>
    </xf>
    <xf numFmtId="0" fontId="31" fillId="53" borderId="33" xfId="1" applyFont="1" applyFill="1" applyBorder="1" applyAlignment="1">
      <alignment horizontal="left" vertical="center" wrapText="1"/>
    </xf>
    <xf numFmtId="0" fontId="51" fillId="53" borderId="17" xfId="1" applyFont="1" applyFill="1" applyBorder="1" applyAlignment="1">
      <alignment horizontal="left" vertical="center" wrapText="1"/>
    </xf>
    <xf numFmtId="0" fontId="31" fillId="53" borderId="14" xfId="0" applyFont="1" applyFill="1" applyBorder="1" applyAlignment="1">
      <alignment horizontal="left" vertical="center" wrapText="1"/>
    </xf>
    <xf numFmtId="0" fontId="31" fillId="53" borderId="7" xfId="1" applyFont="1" applyFill="1" applyBorder="1" applyAlignment="1">
      <alignment horizontal="left" vertical="center" wrapText="1"/>
    </xf>
    <xf numFmtId="0" fontId="51" fillId="0" borderId="7" xfId="1" applyFont="1" applyBorder="1"/>
    <xf numFmtId="0" fontId="13" fillId="0" borderId="33" xfId="0" applyFont="1" applyBorder="1" applyAlignment="1">
      <alignment horizontal="left" vertical="center" wrapText="1"/>
    </xf>
    <xf numFmtId="0" fontId="31" fillId="0" borderId="23" xfId="0" applyFont="1" applyBorder="1" applyAlignment="1">
      <alignment horizontal="center" vertical="center" wrapText="1"/>
    </xf>
    <xf numFmtId="0" fontId="31" fillId="53" borderId="23" xfId="0" applyFont="1" applyFill="1" applyBorder="1" applyAlignment="1">
      <alignment horizontal="left" vertical="center" wrapText="1"/>
    </xf>
    <xf numFmtId="0" fontId="31" fillId="53" borderId="23" xfId="0" applyFont="1" applyFill="1" applyBorder="1" applyAlignment="1">
      <alignment wrapText="1"/>
    </xf>
    <xf numFmtId="2" fontId="32" fillId="0" borderId="33" xfId="0" applyNumberFormat="1" applyFont="1" applyBorder="1" applyAlignment="1">
      <alignment horizontal="left" vertical="center" wrapText="1"/>
    </xf>
    <xf numFmtId="0" fontId="50" fillId="53" borderId="6" xfId="0" applyFont="1" applyFill="1" applyBorder="1" applyAlignment="1">
      <alignment horizontal="left" vertical="center" wrapText="1"/>
    </xf>
    <xf numFmtId="0" fontId="59" fillId="53" borderId="33" xfId="0" applyFont="1" applyFill="1" applyBorder="1" applyAlignment="1">
      <alignment horizontal="left" vertical="center" wrapText="1"/>
    </xf>
    <xf numFmtId="2" fontId="59" fillId="53" borderId="23" xfId="0" applyNumberFormat="1" applyFont="1" applyFill="1" applyBorder="1" applyAlignment="1">
      <alignment horizontal="left" vertical="center" wrapText="1"/>
    </xf>
    <xf numFmtId="2" fontId="59" fillId="53" borderId="33" xfId="0" applyNumberFormat="1" applyFont="1" applyFill="1" applyBorder="1" applyAlignment="1">
      <alignment horizontal="left" vertical="center" wrapText="1"/>
    </xf>
    <xf numFmtId="0" fontId="31" fillId="53" borderId="33" xfId="0" applyFont="1" applyFill="1" applyBorder="1" applyAlignment="1">
      <alignment horizontal="left" vertical="center" wrapText="1"/>
    </xf>
    <xf numFmtId="0" fontId="32" fillId="53" borderId="33" xfId="0" applyFont="1" applyFill="1" applyBorder="1" applyAlignment="1">
      <alignment horizontal="left" vertical="center" wrapText="1"/>
    </xf>
    <xf numFmtId="0" fontId="32" fillId="53" borderId="23" xfId="0" applyFont="1" applyFill="1" applyBorder="1" applyAlignment="1">
      <alignment horizontal="left" vertical="center" wrapText="1"/>
    </xf>
    <xf numFmtId="0" fontId="51" fillId="53" borderId="33" xfId="1" applyFont="1" applyFill="1" applyBorder="1" applyAlignment="1">
      <alignment horizontal="left" vertical="center" wrapText="1"/>
    </xf>
    <xf numFmtId="0" fontId="50" fillId="53" borderId="7" xfId="14" applyFont="1" applyFill="1" applyBorder="1" applyAlignment="1">
      <alignment horizontal="left" vertical="center" wrapText="1"/>
    </xf>
    <xf numFmtId="2" fontId="50" fillId="53" borderId="17" xfId="14" applyNumberFormat="1" applyFont="1" applyFill="1" applyBorder="1" applyAlignment="1">
      <alignment horizontal="left" vertical="center" wrapText="1"/>
    </xf>
    <xf numFmtId="0" fontId="31" fillId="53" borderId="17" xfId="14" applyFont="1" applyFill="1" applyBorder="1" applyAlignment="1">
      <alignment horizontal="left" vertical="center" wrapText="1"/>
    </xf>
    <xf numFmtId="0" fontId="50" fillId="53" borderId="0" xfId="14" applyFont="1" applyFill="1" applyBorder="1" applyAlignment="1">
      <alignment horizontal="left" vertical="center" wrapText="1"/>
    </xf>
    <xf numFmtId="2" fontId="50" fillId="53" borderId="16" xfId="14" applyNumberFormat="1" applyFont="1" applyFill="1" applyBorder="1" applyAlignment="1">
      <alignment horizontal="left" vertical="center" wrapText="1"/>
    </xf>
    <xf numFmtId="0" fontId="31" fillId="53" borderId="16" xfId="14" applyFont="1" applyFill="1" applyBorder="1" applyAlignment="1">
      <alignment horizontal="left" vertical="center" wrapText="1"/>
    </xf>
    <xf numFmtId="2" fontId="60" fillId="0" borderId="0" xfId="0" applyNumberFormat="1" applyFont="1" applyAlignment="1">
      <alignment horizontal="left" vertical="center" wrapText="1"/>
    </xf>
    <xf numFmtId="0" fontId="60" fillId="0" borderId="0" xfId="0" applyFont="1" applyAlignment="1">
      <alignment horizontal="left" vertical="center" wrapText="1"/>
    </xf>
    <xf numFmtId="2" fontId="50" fillId="53" borderId="14" xfId="14" applyNumberFormat="1" applyFont="1" applyFill="1" applyBorder="1" applyAlignment="1">
      <alignment horizontal="left" vertical="center" wrapText="1"/>
    </xf>
    <xf numFmtId="2" fontId="0" fillId="53" borderId="14" xfId="0" applyNumberFormat="1" applyFill="1" applyBorder="1" applyAlignment="1">
      <alignment horizontal="left"/>
    </xf>
    <xf numFmtId="2" fontId="51" fillId="53" borderId="14" xfId="1" applyNumberFormat="1" applyFont="1" applyFill="1" applyBorder="1" applyAlignment="1">
      <alignment horizontal="left"/>
    </xf>
    <xf numFmtId="165" fontId="0" fillId="0" borderId="6" xfId="0" applyNumberFormat="1" applyBorder="1"/>
    <xf numFmtId="2" fontId="17" fillId="15" borderId="6" xfId="1" applyNumberFormat="1" applyFont="1" applyFill="1" applyBorder="1"/>
    <xf numFmtId="2" fontId="17" fillId="15" borderId="6" xfId="10" applyNumberFormat="1" applyFont="1" applyFill="1" applyBorder="1"/>
    <xf numFmtId="1" fontId="17" fillId="37" borderId="132" xfId="10" applyNumberFormat="1" applyFont="1" applyFill="1" applyBorder="1" applyAlignment="1" applyProtection="1">
      <alignment horizontal="right" vertical="center" shrinkToFit="1"/>
      <protection locked="0"/>
    </xf>
    <xf numFmtId="2" fontId="17" fillId="9" borderId="25" xfId="10" applyNumberFormat="1" applyFont="1" applyFill="1" applyBorder="1" applyAlignment="1" applyProtection="1">
      <alignment horizontal="right" vertical="center" shrinkToFit="1"/>
      <protection locked="0"/>
    </xf>
    <xf numFmtId="4" fontId="17" fillId="15" borderId="6" xfId="15" applyNumberFormat="1" applyFont="1" applyFill="1" applyBorder="1"/>
    <xf numFmtId="2" fontId="17" fillId="0" borderId="6" xfId="1" applyNumberFormat="1" applyFont="1" applyBorder="1"/>
    <xf numFmtId="1" fontId="17" fillId="43" borderId="34" xfId="10" applyNumberFormat="1" applyFont="1" applyFill="1" applyBorder="1" applyAlignment="1">
      <alignment horizontal="right" vertical="center" shrinkToFit="1"/>
    </xf>
    <xf numFmtId="1" fontId="17" fillId="26" borderId="50" xfId="10" applyNumberFormat="1" applyFont="1" applyFill="1" applyBorder="1" applyAlignment="1" applyProtection="1">
      <alignment horizontal="right" vertical="center" shrinkToFit="1"/>
      <protection locked="0"/>
    </xf>
    <xf numFmtId="2" fontId="17" fillId="15" borderId="48" xfId="10" applyNumberFormat="1" applyFont="1" applyFill="1" applyBorder="1" applyAlignment="1" applyProtection="1">
      <alignment horizontal="right" vertical="center" wrapText="1"/>
      <protection locked="0"/>
    </xf>
    <xf numFmtId="2" fontId="17" fillId="15" borderId="34" xfId="10" applyNumberFormat="1" applyFont="1" applyFill="1" applyBorder="1" applyAlignment="1" applyProtection="1">
      <alignment horizontal="right" vertical="center" wrapText="1"/>
      <protection locked="0"/>
    </xf>
    <xf numFmtId="2" fontId="17" fillId="15" borderId="30" xfId="1" applyNumberFormat="1" applyFont="1" applyFill="1" applyBorder="1" applyAlignment="1" applyProtection="1">
      <alignment horizontal="right" vertical="center" shrinkToFit="1"/>
      <protection locked="0"/>
    </xf>
    <xf numFmtId="2" fontId="17" fillId="0" borderId="28" xfId="10" applyNumberFormat="1" applyFont="1" applyBorder="1" applyAlignment="1" applyProtection="1">
      <alignment horizontal="right" vertical="center" wrapText="1"/>
      <protection locked="0"/>
    </xf>
    <xf numFmtId="2" fontId="17" fillId="15" borderId="8" xfId="1" applyNumberFormat="1" applyFont="1" applyFill="1" applyBorder="1" applyAlignment="1" applyProtection="1">
      <alignment horizontal="right"/>
      <protection locked="0"/>
    </xf>
    <xf numFmtId="2" fontId="17" fillId="15" borderId="6" xfId="1" applyNumberFormat="1" applyFont="1" applyFill="1" applyBorder="1" applyAlignment="1" applyProtection="1">
      <alignment horizontal="right"/>
      <protection locked="0"/>
    </xf>
    <xf numFmtId="2" fontId="17" fillId="9" borderId="26" xfId="10" applyNumberFormat="1" applyFont="1" applyFill="1" applyBorder="1" applyAlignment="1" applyProtection="1">
      <alignment horizontal="right" vertical="center" shrinkToFit="1"/>
      <protection locked="0"/>
    </xf>
    <xf numFmtId="4" fontId="17" fillId="15" borderId="21" xfId="1" applyNumberFormat="1" applyFont="1" applyFill="1" applyBorder="1" applyProtection="1">
      <protection locked="0"/>
    </xf>
    <xf numFmtId="4" fontId="17" fillId="15" borderId="18" xfId="1" applyNumberFormat="1" applyFont="1" applyFill="1" applyBorder="1" applyProtection="1">
      <protection locked="0"/>
    </xf>
    <xf numFmtId="4" fontId="17" fillId="15" borderId="18" xfId="1" applyNumberFormat="1" applyFont="1" applyFill="1" applyBorder="1"/>
    <xf numFmtId="4" fontId="17" fillId="15" borderId="8" xfId="1" applyNumberFormat="1" applyFont="1" applyFill="1" applyBorder="1" applyProtection="1">
      <protection locked="0"/>
    </xf>
    <xf numFmtId="4" fontId="17" fillId="15" borderId="6" xfId="1" applyNumberFormat="1" applyFont="1" applyFill="1" applyBorder="1"/>
    <xf numFmtId="2" fontId="17" fillId="0" borderId="6" xfId="0" applyNumberFormat="1" applyFont="1" applyBorder="1"/>
    <xf numFmtId="2" fontId="17" fillId="0" borderId="6" xfId="10" applyNumberFormat="1" applyFont="1" applyBorder="1"/>
    <xf numFmtId="2" fontId="17" fillId="0" borderId="6" xfId="1" applyNumberFormat="1" applyFont="1" applyBorder="1" applyProtection="1">
      <protection locked="0"/>
    </xf>
    <xf numFmtId="166" fontId="17" fillId="0" borderId="6" xfId="53" applyNumberFormat="1" applyFont="1" applyFill="1" applyBorder="1" applyAlignment="1" applyProtection="1">
      <alignment horizontal="center" vertical="center"/>
      <protection locked="0"/>
    </xf>
    <xf numFmtId="4" fontId="17" fillId="0" borderId="6" xfId="0" applyNumberFormat="1" applyFont="1" applyBorder="1"/>
    <xf numFmtId="2" fontId="17" fillId="0" borderId="6" xfId="15" applyNumberFormat="1" applyFont="1" applyFill="1" applyBorder="1"/>
    <xf numFmtId="2" fontId="17" fillId="0" borderId="18" xfId="0" applyNumberFormat="1" applyFont="1" applyBorder="1"/>
    <xf numFmtId="2" fontId="17" fillId="0" borderId="18" xfId="1" applyNumberFormat="1" applyFont="1" applyBorder="1" applyProtection="1">
      <protection locked="0"/>
    </xf>
    <xf numFmtId="2" fontId="17" fillId="0" borderId="29" xfId="1" applyNumberFormat="1" applyFont="1" applyBorder="1" applyProtection="1">
      <protection locked="0"/>
    </xf>
    <xf numFmtId="2" fontId="17" fillId="0" borderId="24" xfId="1" applyNumberFormat="1" applyFont="1" applyBorder="1" applyProtection="1">
      <protection locked="0"/>
    </xf>
    <xf numFmtId="4" fontId="17" fillId="0" borderId="18" xfId="1" applyNumberFormat="1" applyFont="1" applyBorder="1"/>
    <xf numFmtId="4" fontId="17" fillId="0" borderId="29" xfId="1" applyNumberFormat="1" applyFont="1" applyBorder="1"/>
    <xf numFmtId="4" fontId="17" fillId="0" borderId="6" xfId="1" applyNumberFormat="1" applyFont="1" applyBorder="1"/>
    <xf numFmtId="4" fontId="17" fillId="0" borderId="24" xfId="1" applyNumberFormat="1" applyFont="1" applyBorder="1"/>
    <xf numFmtId="2" fontId="17" fillId="0" borderId="6" xfId="10" applyNumberFormat="1" applyFont="1" applyBorder="1" applyAlignment="1">
      <alignment horizontal="right" vertical="center" shrinkToFit="1"/>
    </xf>
    <xf numFmtId="2" fontId="17" fillId="0" borderId="24" xfId="10" applyNumberFormat="1" applyFont="1" applyBorder="1" applyAlignment="1">
      <alignment horizontal="right" vertical="center" shrinkToFit="1"/>
    </xf>
    <xf numFmtId="2" fontId="17" fillId="0" borderId="27" xfId="0" applyNumberFormat="1" applyFont="1" applyBorder="1"/>
    <xf numFmtId="2" fontId="17" fillId="15" borderId="6" xfId="0" applyNumberFormat="1" applyFont="1" applyFill="1" applyBorder="1" applyAlignment="1">
      <alignment horizontal="right"/>
    </xf>
    <xf numFmtId="2" fontId="17" fillId="15" borderId="6" xfId="10" applyNumberFormat="1" applyFont="1" applyFill="1" applyBorder="1" applyProtection="1">
      <protection locked="0"/>
    </xf>
    <xf numFmtId="2" fontId="17" fillId="0" borderId="6" xfId="10" applyNumberFormat="1" applyFont="1" applyBorder="1" applyProtection="1">
      <protection locked="0"/>
    </xf>
    <xf numFmtId="2" fontId="17" fillId="15" borderId="21" xfId="1" applyNumberFormat="1" applyFont="1" applyFill="1" applyBorder="1"/>
    <xf numFmtId="2" fontId="17" fillId="15" borderId="18" xfId="1" applyNumberFormat="1" applyFont="1" applyFill="1" applyBorder="1"/>
    <xf numFmtId="2" fontId="17" fillId="0" borderId="18" xfId="1" applyNumberFormat="1" applyFont="1" applyBorder="1"/>
    <xf numFmtId="2" fontId="17" fillId="15" borderId="8" xfId="10" applyNumberFormat="1" applyFont="1" applyFill="1" applyBorder="1"/>
    <xf numFmtId="2" fontId="17" fillId="3" borderId="26" xfId="10" applyNumberFormat="1" applyFont="1" applyFill="1" applyBorder="1" applyAlignment="1" applyProtection="1">
      <alignment horizontal="right" vertical="center" shrinkToFit="1"/>
      <protection locked="0"/>
    </xf>
    <xf numFmtId="4" fontId="17" fillId="15" borderId="26" xfId="0" applyNumberFormat="1" applyFont="1" applyFill="1" applyBorder="1"/>
    <xf numFmtId="4" fontId="17" fillId="15" borderId="27" xfId="0" applyNumberFormat="1" applyFont="1" applyFill="1" applyBorder="1"/>
    <xf numFmtId="4" fontId="17" fillId="0" borderId="27" xfId="0" applyNumberFormat="1" applyFont="1" applyBorder="1"/>
    <xf numFmtId="2" fontId="17" fillId="15" borderId="8" xfId="1" applyNumberFormat="1" applyFont="1" applyFill="1" applyBorder="1"/>
    <xf numFmtId="2" fontId="17" fillId="52" borderId="21" xfId="1" applyNumberFormat="1" applyFont="1" applyFill="1" applyBorder="1" applyProtection="1">
      <protection locked="0"/>
    </xf>
    <xf numFmtId="2" fontId="17" fillId="52" borderId="18" xfId="1" applyNumberFormat="1" applyFont="1" applyFill="1" applyBorder="1" applyProtection="1">
      <protection locked="0"/>
    </xf>
    <xf numFmtId="2" fontId="17" fillId="52" borderId="8" xfId="1" applyNumberFormat="1" applyFont="1" applyFill="1" applyBorder="1" applyProtection="1">
      <protection locked="0"/>
    </xf>
    <xf numFmtId="2" fontId="17" fillId="52" borderId="8" xfId="1" applyNumberFormat="1" applyFont="1" applyFill="1" applyBorder="1" applyAlignment="1" applyProtection="1">
      <alignment vertical="center"/>
      <protection locked="0"/>
    </xf>
    <xf numFmtId="2" fontId="17" fillId="52" borderId="8" xfId="1" applyNumberFormat="1" applyFont="1" applyFill="1" applyBorder="1" applyAlignment="1" applyProtection="1">
      <alignment horizontal="right"/>
      <protection locked="0"/>
    </xf>
    <xf numFmtId="2" fontId="17" fillId="52" borderId="8" xfId="0" applyNumberFormat="1" applyFont="1" applyFill="1" applyBorder="1"/>
    <xf numFmtId="2" fontId="17" fillId="52" borderId="18" xfId="1" applyNumberFormat="1" applyFont="1" applyFill="1" applyBorder="1"/>
    <xf numFmtId="2" fontId="17" fillId="52" borderId="8" xfId="15" applyNumberFormat="1" applyFont="1" applyFill="1" applyBorder="1"/>
    <xf numFmtId="2" fontId="17" fillId="15" borderId="8" xfId="10" applyNumberFormat="1" applyFont="1" applyFill="1" applyBorder="1" applyProtection="1">
      <protection locked="0"/>
    </xf>
    <xf numFmtId="2" fontId="17" fillId="15" borderId="8" xfId="0" applyNumberFormat="1" applyFont="1" applyFill="1" applyBorder="1" applyAlignment="1">
      <alignment horizontal="right"/>
    </xf>
    <xf numFmtId="4" fontId="17" fillId="15" borderId="8" xfId="15" applyNumberFormat="1" applyFont="1" applyFill="1" applyBorder="1"/>
    <xf numFmtId="2" fontId="17" fillId="9" borderId="8" xfId="10" applyNumberFormat="1" applyFont="1" applyFill="1" applyBorder="1" applyAlignment="1" applyProtection="1">
      <alignment horizontal="right" vertical="center" wrapText="1"/>
      <protection locked="0"/>
    </xf>
    <xf numFmtId="2" fontId="17" fillId="9" borderId="31" xfId="10" applyNumberFormat="1" applyFont="1" applyFill="1" applyBorder="1" applyAlignment="1" applyProtection="1">
      <alignment horizontal="right" vertical="center" wrapText="1"/>
      <protection locked="0"/>
    </xf>
    <xf numFmtId="2" fontId="17" fillId="9" borderId="26" xfId="10" applyNumberFormat="1" applyFont="1" applyFill="1" applyBorder="1" applyAlignment="1" applyProtection="1">
      <alignment horizontal="right" vertical="center" wrapText="1"/>
      <protection locked="0"/>
    </xf>
    <xf numFmtId="2" fontId="17" fillId="9" borderId="56" xfId="10" applyNumberFormat="1" applyFont="1" applyFill="1" applyBorder="1" applyAlignment="1" applyProtection="1">
      <alignment horizontal="right" vertical="center" wrapText="1"/>
      <protection locked="0"/>
    </xf>
    <xf numFmtId="2" fontId="17" fillId="9" borderId="162" xfId="10" applyNumberFormat="1" applyFont="1" applyFill="1" applyBorder="1" applyAlignment="1" applyProtection="1">
      <alignment horizontal="right" vertical="center" wrapText="1"/>
      <protection locked="0"/>
    </xf>
    <xf numFmtId="165" fontId="17" fillId="9" borderId="8" xfId="10" applyNumberFormat="1" applyFont="1" applyFill="1" applyBorder="1" applyAlignment="1" applyProtection="1">
      <alignment horizontal="right" vertical="center" shrinkToFit="1"/>
      <protection locked="0"/>
    </xf>
    <xf numFmtId="165" fontId="17" fillId="9" borderId="161" xfId="10" applyNumberFormat="1" applyFont="1" applyFill="1" applyBorder="1" applyAlignment="1" applyProtection="1">
      <alignment horizontal="right" vertical="center" shrinkToFit="1"/>
      <protection locked="0"/>
    </xf>
    <xf numFmtId="166" fontId="17" fillId="9" borderId="8" xfId="10" applyNumberFormat="1" applyFont="1" applyFill="1" applyBorder="1" applyAlignment="1" applyProtection="1">
      <alignment horizontal="right" vertical="center" shrinkToFit="1"/>
      <protection locked="0"/>
    </xf>
    <xf numFmtId="166" fontId="17" fillId="9" borderId="26" xfId="10" applyNumberFormat="1" applyFont="1" applyFill="1" applyBorder="1" applyAlignment="1" applyProtection="1">
      <alignment horizontal="right" vertical="center" shrinkToFit="1"/>
      <protection locked="0"/>
    </xf>
    <xf numFmtId="166" fontId="17" fillId="9" borderId="162" xfId="10" applyNumberFormat="1" applyFont="1" applyFill="1" applyBorder="1" applyAlignment="1" applyProtection="1">
      <alignment horizontal="right" vertical="center" shrinkToFit="1"/>
      <protection locked="0"/>
    </xf>
    <xf numFmtId="1" fontId="19" fillId="43" borderId="51" xfId="10" applyNumberFormat="1" applyFont="1" applyFill="1" applyBorder="1" applyAlignment="1" applyProtection="1">
      <alignment horizontal="left" vertical="center" wrapText="1"/>
      <protection locked="0"/>
    </xf>
    <xf numFmtId="1" fontId="17" fillId="26" borderId="34" xfId="10" applyNumberFormat="1" applyFont="1" applyFill="1" applyBorder="1" applyAlignment="1" applyProtection="1">
      <alignment horizontal="right" vertical="center" shrinkToFit="1"/>
      <protection locked="0"/>
    </xf>
    <xf numFmtId="1" fontId="17" fillId="26" borderId="63" xfId="10" applyNumberFormat="1" applyFont="1" applyFill="1" applyBorder="1" applyAlignment="1" applyProtection="1">
      <alignment horizontal="right" vertical="center" shrinkToFit="1"/>
      <protection locked="0"/>
    </xf>
    <xf numFmtId="1" fontId="17" fillId="43" borderId="50" xfId="10" applyNumberFormat="1" applyFont="1" applyFill="1" applyBorder="1" applyAlignment="1" applyProtection="1">
      <alignment horizontal="right" vertical="center" shrinkToFit="1"/>
      <protection locked="0"/>
    </xf>
    <xf numFmtId="1" fontId="17" fillId="43" borderId="34" xfId="10" applyNumberFormat="1" applyFont="1" applyFill="1" applyBorder="1" applyAlignment="1" applyProtection="1">
      <alignment horizontal="right" vertical="center" shrinkToFit="1"/>
      <protection locked="0"/>
    </xf>
    <xf numFmtId="1" fontId="17" fillId="43" borderId="63" xfId="10" applyNumberFormat="1" applyFont="1" applyFill="1" applyBorder="1" applyAlignment="1" applyProtection="1">
      <alignment horizontal="right" vertical="center" shrinkToFit="1"/>
      <protection locked="0"/>
    </xf>
    <xf numFmtId="1" fontId="17" fillId="43" borderId="50" xfId="10" applyNumberFormat="1" applyFont="1" applyFill="1" applyBorder="1" applyAlignment="1">
      <alignment horizontal="right" vertical="center" shrinkToFit="1"/>
    </xf>
    <xf numFmtId="1" fontId="17" fillId="43" borderId="63" xfId="10" applyNumberFormat="1" applyFont="1" applyFill="1" applyBorder="1" applyAlignment="1">
      <alignment horizontal="right" vertical="center" shrinkToFit="1"/>
    </xf>
    <xf numFmtId="1" fontId="17" fillId="26" borderId="63" xfId="10" applyNumberFormat="1" applyFont="1" applyFill="1" applyBorder="1" applyAlignment="1">
      <alignment horizontal="right" vertical="center" shrinkToFit="1"/>
    </xf>
    <xf numFmtId="1" fontId="17" fillId="43" borderId="38" xfId="10" applyNumberFormat="1" applyFont="1" applyFill="1" applyBorder="1" applyAlignment="1" applyProtection="1">
      <alignment horizontal="right" vertical="center" wrapText="1"/>
      <protection locked="0"/>
    </xf>
    <xf numFmtId="1" fontId="17" fillId="43" borderId="132" xfId="10" applyNumberFormat="1" applyFont="1" applyFill="1" applyBorder="1" applyAlignment="1" applyProtection="1">
      <alignment horizontal="right" vertical="center" wrapText="1"/>
      <protection locked="0"/>
    </xf>
    <xf numFmtId="1" fontId="19" fillId="43" borderId="142" xfId="10" applyNumberFormat="1" applyFont="1" applyFill="1" applyBorder="1" applyAlignment="1" applyProtection="1">
      <alignment horizontal="left" vertical="center" wrapText="1"/>
      <protection locked="0"/>
    </xf>
    <xf numFmtId="1" fontId="19" fillId="43" borderId="55" xfId="10" applyNumberFormat="1" applyFont="1" applyFill="1" applyBorder="1" applyAlignment="1" applyProtection="1">
      <alignment horizontal="left" vertical="center" wrapText="1"/>
      <protection locked="0"/>
    </xf>
    <xf numFmtId="1" fontId="19" fillId="43" borderId="52" xfId="10" applyNumberFormat="1" applyFont="1" applyFill="1" applyBorder="1" applyAlignment="1" applyProtection="1">
      <alignment horizontal="left" vertical="center" wrapText="1"/>
      <protection locked="0"/>
    </xf>
    <xf numFmtId="1" fontId="19" fillId="43" borderId="53" xfId="10" applyNumberFormat="1" applyFont="1" applyFill="1" applyBorder="1" applyAlignment="1" applyProtection="1">
      <alignment horizontal="left" vertical="center" wrapText="1"/>
      <protection locked="0"/>
    </xf>
    <xf numFmtId="2" fontId="17" fillId="9" borderId="21" xfId="10" applyNumberFormat="1" applyFont="1" applyFill="1" applyBorder="1" applyAlignment="1" applyProtection="1">
      <alignment horizontal="right" vertical="center" shrinkToFit="1"/>
      <protection locked="0"/>
    </xf>
    <xf numFmtId="2" fontId="17" fillId="15" borderId="8" xfId="10" applyNumberFormat="1" applyFont="1" applyFill="1" applyBorder="1" applyAlignment="1" applyProtection="1">
      <alignment horizontal="right" vertical="center" shrinkToFit="1"/>
      <protection locked="0"/>
    </xf>
    <xf numFmtId="2" fontId="17" fillId="9" borderId="12" xfId="10" applyNumberFormat="1" applyFont="1" applyFill="1" applyBorder="1" applyAlignment="1" applyProtection="1">
      <alignment horizontal="right" vertical="center" wrapText="1"/>
      <protection locked="0"/>
    </xf>
    <xf numFmtId="2" fontId="17" fillId="9" borderId="40" xfId="10" applyNumberFormat="1" applyFont="1" applyFill="1" applyBorder="1" applyAlignment="1" applyProtection="1">
      <alignment horizontal="right" vertical="center" wrapText="1"/>
      <protection locked="0"/>
    </xf>
    <xf numFmtId="2" fontId="17" fillId="9" borderId="13" xfId="10" applyNumberFormat="1" applyFont="1" applyFill="1" applyBorder="1" applyAlignment="1" applyProtection="1">
      <alignment horizontal="right" vertical="center" wrapText="1"/>
      <protection locked="0"/>
    </xf>
    <xf numFmtId="2" fontId="17" fillId="9" borderId="19" xfId="10" applyNumberFormat="1" applyFont="1" applyFill="1" applyBorder="1" applyAlignment="1" applyProtection="1">
      <alignment horizontal="right" vertical="center" wrapText="1"/>
      <protection locked="0"/>
    </xf>
    <xf numFmtId="1" fontId="17" fillId="37" borderId="163" xfId="10" applyNumberFormat="1" applyFont="1" applyFill="1" applyBorder="1" applyAlignment="1" applyProtection="1">
      <alignment horizontal="right" vertical="center" shrinkToFit="1"/>
      <protection locked="0"/>
    </xf>
    <xf numFmtId="1" fontId="17" fillId="37" borderId="34" xfId="10" applyNumberFormat="1" applyFont="1" applyFill="1" applyBorder="1" applyAlignment="1" applyProtection="1">
      <alignment horizontal="right" vertical="center" shrinkToFit="1"/>
      <protection locked="0"/>
    </xf>
    <xf numFmtId="1" fontId="17" fillId="37" borderId="63" xfId="10" applyNumberFormat="1" applyFont="1" applyFill="1" applyBorder="1" applyAlignment="1" applyProtection="1">
      <alignment horizontal="right" vertical="center" shrinkToFit="1"/>
      <protection locked="0"/>
    </xf>
    <xf numFmtId="1" fontId="17" fillId="28" borderId="50" xfId="10" applyNumberFormat="1" applyFont="1" applyFill="1" applyBorder="1" applyAlignment="1" applyProtection="1">
      <alignment horizontal="right" vertical="center" shrinkToFit="1"/>
      <protection locked="0"/>
    </xf>
    <xf numFmtId="1" fontId="17" fillId="28" borderId="163" xfId="10" applyNumberFormat="1" applyFont="1" applyFill="1" applyBorder="1" applyAlignment="1" applyProtection="1">
      <alignment horizontal="right" vertical="center" shrinkToFit="1"/>
      <protection locked="0"/>
    </xf>
    <xf numFmtId="1" fontId="17" fillId="28" borderId="34" xfId="10" applyNumberFormat="1" applyFont="1" applyFill="1" applyBorder="1" applyAlignment="1" applyProtection="1">
      <alignment horizontal="right" vertical="center" shrinkToFit="1"/>
      <protection locked="0"/>
    </xf>
    <xf numFmtId="1" fontId="17" fillId="28" borderId="63" xfId="10" applyNumberFormat="1" applyFont="1" applyFill="1" applyBorder="1" applyAlignment="1" applyProtection="1">
      <alignment horizontal="right" vertical="center" shrinkToFit="1"/>
      <protection locked="0"/>
    </xf>
    <xf numFmtId="1" fontId="17" fillId="37" borderId="50" xfId="10" applyNumberFormat="1" applyFont="1" applyFill="1" applyBorder="1" applyAlignment="1" applyProtection="1">
      <alignment horizontal="right" vertical="center" shrinkToFit="1"/>
      <protection locked="0"/>
    </xf>
    <xf numFmtId="1" fontId="17" fillId="37" borderId="63" xfId="10" applyNumberFormat="1" applyFont="1" applyFill="1" applyBorder="1" applyAlignment="1">
      <alignment horizontal="right" vertical="center" shrinkToFit="1"/>
    </xf>
    <xf numFmtId="1" fontId="17" fillId="28" borderId="38" xfId="10" applyNumberFormat="1" applyFont="1" applyFill="1" applyBorder="1" applyAlignment="1" applyProtection="1">
      <alignment horizontal="right" vertical="center" wrapText="1"/>
      <protection locked="0"/>
    </xf>
    <xf numFmtId="1" fontId="17" fillId="37" borderId="50" xfId="10" applyNumberFormat="1" applyFont="1" applyFill="1" applyBorder="1" applyAlignment="1" applyProtection="1">
      <alignment horizontal="right" vertical="center" wrapText="1"/>
      <protection locked="0"/>
    </xf>
    <xf numFmtId="1" fontId="17" fillId="37" borderId="34" xfId="10" applyNumberFormat="1" applyFont="1" applyFill="1" applyBorder="1" applyAlignment="1" applyProtection="1">
      <alignment horizontal="right" vertical="center" wrapText="1"/>
      <protection locked="0"/>
    </xf>
    <xf numFmtId="1" fontId="17" fillId="37" borderId="49" xfId="10" applyNumberFormat="1" applyFont="1" applyFill="1" applyBorder="1" applyAlignment="1" applyProtection="1">
      <alignment horizontal="right" vertical="center" wrapText="1"/>
      <protection locked="0"/>
    </xf>
    <xf numFmtId="1" fontId="17" fillId="28" borderId="132" xfId="10" applyNumberFormat="1" applyFont="1" applyFill="1" applyBorder="1" applyAlignment="1" applyProtection="1">
      <alignment horizontal="right" vertical="center" wrapText="1"/>
      <protection locked="0"/>
    </xf>
    <xf numFmtId="2" fontId="17" fillId="15" borderId="8" xfId="10" applyNumberFormat="1" applyFont="1" applyFill="1" applyBorder="1" applyAlignment="1">
      <alignment horizontal="right" vertical="center" shrinkToFit="1"/>
    </xf>
    <xf numFmtId="2" fontId="17" fillId="9" borderId="169" xfId="10" applyNumberFormat="1" applyFont="1" applyFill="1" applyBorder="1" applyAlignment="1" applyProtection="1">
      <alignment horizontal="right" vertical="center" wrapText="1"/>
      <protection locked="0"/>
    </xf>
    <xf numFmtId="2" fontId="17" fillId="0" borderId="22" xfId="1" applyNumberFormat="1" applyFont="1" applyBorder="1" applyAlignment="1" applyProtection="1">
      <alignment horizontal="right" vertical="center" shrinkToFit="1"/>
      <protection locked="0"/>
    </xf>
    <xf numFmtId="165" fontId="17" fillId="0" borderId="23" xfId="1" applyNumberFormat="1" applyFont="1" applyBorder="1" applyAlignment="1">
      <alignment horizontal="right" vertical="center" shrinkToFit="1"/>
    </xf>
    <xf numFmtId="2" fontId="17" fillId="0" borderId="56" xfId="1" applyNumberFormat="1" applyFont="1" applyBorder="1" applyAlignment="1">
      <alignment horizontal="right" vertical="center" shrinkToFit="1"/>
    </xf>
    <xf numFmtId="2" fontId="17" fillId="0" borderId="40" xfId="1" applyNumberFormat="1" applyFont="1" applyBorder="1" applyAlignment="1" applyProtection="1">
      <alignment horizontal="right" vertical="center" shrinkToFit="1"/>
      <protection locked="0"/>
    </xf>
    <xf numFmtId="2" fontId="17" fillId="0" borderId="30" xfId="1" applyNumberFormat="1" applyFont="1" applyBorder="1" applyAlignment="1" applyProtection="1">
      <alignment horizontal="right" vertical="center" shrinkToFit="1"/>
      <protection locked="0"/>
    </xf>
    <xf numFmtId="2" fontId="17" fillId="0" borderId="16" xfId="1" applyNumberFormat="1" applyFont="1" applyBorder="1" applyAlignment="1" applyProtection="1">
      <alignment horizontal="right" vertical="center" shrinkToFit="1"/>
      <protection locked="0"/>
    </xf>
    <xf numFmtId="1" fontId="19" fillId="28" borderId="143" xfId="1" applyNumberFormat="1" applyFont="1" applyFill="1" applyBorder="1" applyAlignment="1">
      <alignment horizontal="left" vertical="center" wrapText="1"/>
    </xf>
    <xf numFmtId="1" fontId="19" fillId="28" borderId="170" xfId="1" applyNumberFormat="1" applyFont="1" applyFill="1" applyBorder="1" applyAlignment="1">
      <alignment horizontal="left" vertical="center" wrapText="1"/>
    </xf>
    <xf numFmtId="1" fontId="19" fillId="28" borderId="171" xfId="1" applyNumberFormat="1" applyFont="1" applyFill="1" applyBorder="1" applyAlignment="1">
      <alignment horizontal="left" vertical="center" wrapText="1"/>
    </xf>
    <xf numFmtId="1" fontId="19" fillId="28" borderId="172" xfId="1" applyNumberFormat="1" applyFont="1" applyFill="1" applyBorder="1" applyAlignment="1">
      <alignment horizontal="left" vertical="center" wrapText="1"/>
    </xf>
    <xf numFmtId="1" fontId="31" fillId="37" borderId="170" xfId="1" applyNumberFormat="1" applyFont="1" applyFill="1" applyBorder="1" applyAlignment="1">
      <alignment horizontal="left" vertical="center" wrapText="1"/>
    </xf>
    <xf numFmtId="0" fontId="31" fillId="37" borderId="68" xfId="0" applyFont="1" applyFill="1" applyBorder="1" applyAlignment="1">
      <alignment horizontal="left" vertical="center" wrapText="1"/>
    </xf>
    <xf numFmtId="0" fontId="31" fillId="37" borderId="126" xfId="0" applyFont="1" applyFill="1" applyBorder="1" applyAlignment="1">
      <alignment horizontal="left" vertical="center" wrapText="1"/>
    </xf>
    <xf numFmtId="2" fontId="19" fillId="0" borderId="10" xfId="10" applyNumberFormat="1" applyFont="1" applyBorder="1" applyAlignment="1" applyProtection="1">
      <alignment horizontal="left" vertical="center" wrapText="1"/>
      <protection locked="0"/>
    </xf>
    <xf numFmtId="0" fontId="60" fillId="0" borderId="0" xfId="0" applyFont="1" applyAlignment="1">
      <alignment horizontal="center" vertical="center" wrapText="1"/>
    </xf>
    <xf numFmtId="0" fontId="29" fillId="11" borderId="40" xfId="0" applyFont="1" applyFill="1" applyBorder="1" applyAlignment="1">
      <alignment vertical="center" wrapText="1"/>
    </xf>
    <xf numFmtId="0" fontId="0" fillId="53" borderId="17" xfId="14" applyFont="1" applyFill="1" applyBorder="1" applyAlignment="1">
      <alignment horizontal="center" vertical="center"/>
    </xf>
    <xf numFmtId="1" fontId="0" fillId="0" borderId="6" xfId="0" applyNumberFormat="1" applyBorder="1" applyAlignment="1">
      <alignment horizontal="left"/>
    </xf>
    <xf numFmtId="0" fontId="61" fillId="0" borderId="0" xfId="0" applyFont="1" applyAlignment="1">
      <alignment horizontal="left" vertical="center" wrapText="1"/>
    </xf>
    <xf numFmtId="0" fontId="50" fillId="53" borderId="17" xfId="0" applyFont="1" applyFill="1" applyBorder="1" applyAlignment="1">
      <alignment horizontal="center" vertical="center" wrapText="1"/>
    </xf>
    <xf numFmtId="0" fontId="50" fillId="53" borderId="16" xfId="0" applyFont="1" applyFill="1" applyBorder="1" applyAlignment="1">
      <alignment horizontal="center" vertical="center" wrapText="1"/>
    </xf>
    <xf numFmtId="0" fontId="50" fillId="53" borderId="6" xfId="0" applyFont="1" applyFill="1" applyBorder="1" applyAlignment="1">
      <alignment horizontal="center" vertical="center" wrapText="1"/>
    </xf>
    <xf numFmtId="0" fontId="50" fillId="53" borderId="6" xfId="14" applyFont="1" applyFill="1" applyBorder="1" applyAlignment="1">
      <alignment horizontal="center" vertical="center" wrapText="1"/>
    </xf>
    <xf numFmtId="0" fontId="50" fillId="53" borderId="17" xfId="14" applyFont="1" applyFill="1" applyBorder="1" applyAlignment="1">
      <alignment horizontal="center" vertical="center" wrapText="1"/>
    </xf>
    <xf numFmtId="0" fontId="50" fillId="0" borderId="6" xfId="0" applyFont="1" applyBorder="1" applyAlignment="1">
      <alignment horizontal="center" vertical="center" wrapText="1"/>
    </xf>
    <xf numFmtId="0" fontId="50" fillId="0" borderId="6" xfId="14" applyFont="1" applyFill="1" applyBorder="1" applyAlignment="1">
      <alignment horizontal="center" vertical="center" wrapText="1"/>
    </xf>
    <xf numFmtId="0" fontId="50" fillId="53" borderId="14" xfId="0" applyFont="1" applyFill="1" applyBorder="1" applyAlignment="1">
      <alignment horizontal="center" vertical="center" wrapText="1"/>
    </xf>
    <xf numFmtId="0" fontId="17" fillId="14" borderId="110" xfId="0" applyFont="1" applyFill="1" applyBorder="1" applyAlignment="1">
      <alignment horizontal="right" vertical="center" wrapText="1"/>
    </xf>
    <xf numFmtId="0" fontId="17" fillId="14" borderId="46" xfId="0" applyFont="1" applyFill="1" applyBorder="1" applyAlignment="1">
      <alignment horizontal="right" vertical="center" wrapText="1"/>
    </xf>
    <xf numFmtId="0" fontId="17" fillId="14" borderId="88" xfId="0" applyFont="1" applyFill="1" applyBorder="1" applyAlignment="1">
      <alignment horizontal="right" vertical="center" wrapText="1"/>
    </xf>
    <xf numFmtId="167" fontId="17" fillId="0" borderId="6" xfId="0" applyNumberFormat="1" applyFont="1" applyBorder="1"/>
    <xf numFmtId="0" fontId="0" fillId="0" borderId="6" xfId="14" applyFont="1" applyFill="1" applyBorder="1" applyAlignment="1">
      <alignment horizontal="center"/>
    </xf>
    <xf numFmtId="44" fontId="0" fillId="0" borderId="6" xfId="0" applyNumberFormat="1" applyBorder="1" applyAlignment="1">
      <alignment horizontal="center"/>
    </xf>
    <xf numFmtId="0" fontId="0" fillId="0" borderId="24" xfId="0" applyBorder="1" applyAlignment="1">
      <alignment vertical="center"/>
    </xf>
    <xf numFmtId="0" fontId="31" fillId="0" borderId="41" xfId="9" applyFont="1" applyBorder="1" applyAlignment="1">
      <alignment horizontal="left" vertical="center" readingOrder="1"/>
    </xf>
    <xf numFmtId="0" fontId="31" fillId="9" borderId="6" xfId="9" applyFont="1" applyFill="1" applyBorder="1" applyAlignment="1">
      <alignment horizontal="left" vertical="center" wrapText="1"/>
    </xf>
    <xf numFmtId="0" fontId="17" fillId="0" borderId="6" xfId="9" applyFont="1" applyBorder="1" applyAlignment="1">
      <alignment horizontal="center" vertical="center" wrapText="1"/>
    </xf>
    <xf numFmtId="0" fontId="17" fillId="0" borderId="6" xfId="9" applyFont="1" applyBorder="1" applyAlignment="1">
      <alignment horizontal="left" vertical="center"/>
    </xf>
    <xf numFmtId="0" fontId="31" fillId="0" borderId="17" xfId="9" applyFont="1" applyBorder="1" applyAlignment="1">
      <alignment horizontal="left" vertical="center" wrapText="1"/>
    </xf>
    <xf numFmtId="0" fontId="17" fillId="14" borderId="6" xfId="9" applyFont="1" applyFill="1" applyBorder="1" applyAlignment="1">
      <alignment horizontal="left" vertical="center" wrapText="1"/>
    </xf>
    <xf numFmtId="0" fontId="17" fillId="14" borderId="6" xfId="9" applyFont="1" applyFill="1" applyBorder="1" applyAlignment="1">
      <alignment horizontal="right" vertical="center" wrapText="1"/>
    </xf>
    <xf numFmtId="2" fontId="17" fillId="15" borderId="6" xfId="9" applyNumberFormat="1" applyFont="1" applyFill="1" applyBorder="1" applyAlignment="1">
      <alignment horizontal="right" vertical="center" wrapText="1"/>
    </xf>
    <xf numFmtId="2" fontId="17" fillId="0" borderId="6" xfId="9" applyNumberFormat="1" applyFont="1" applyBorder="1" applyAlignment="1">
      <alignment horizontal="right" vertical="center" wrapText="1"/>
    </xf>
    <xf numFmtId="0" fontId="17" fillId="0" borderId="17" xfId="9" applyFont="1" applyBorder="1" applyAlignment="1">
      <alignment horizontal="left" vertical="center" wrapText="1"/>
    </xf>
    <xf numFmtId="2" fontId="31" fillId="0" borderId="82" xfId="0" applyNumberFormat="1" applyFont="1" applyBorder="1" applyAlignment="1">
      <alignment wrapText="1"/>
    </xf>
    <xf numFmtId="2" fontId="17" fillId="0" borderId="6" xfId="9" applyNumberFormat="1" applyFont="1" applyBorder="1" applyAlignment="1">
      <alignment horizontal="left"/>
    </xf>
    <xf numFmtId="0" fontId="17" fillId="14" borderId="15" xfId="10" applyFont="1" applyFill="1" applyBorder="1" applyAlignment="1" applyProtection="1">
      <alignment horizontal="left" vertical="center" wrapText="1"/>
      <protection locked="0"/>
    </xf>
    <xf numFmtId="0" fontId="17" fillId="14" borderId="25" xfId="10" applyFont="1" applyFill="1" applyBorder="1" applyAlignment="1" applyProtection="1">
      <alignment horizontal="left" vertical="center" wrapText="1"/>
      <protection locked="0"/>
    </xf>
    <xf numFmtId="49" fontId="17" fillId="14" borderId="25" xfId="10" applyNumberFormat="1" applyFont="1" applyFill="1" applyBorder="1" applyAlignment="1" applyProtection="1">
      <alignment horizontal="left" vertical="center" wrapText="1" shrinkToFit="1"/>
      <protection locked="0"/>
    </xf>
    <xf numFmtId="1" fontId="17" fillId="14" borderId="57" xfId="10" applyNumberFormat="1" applyFont="1" applyFill="1" applyBorder="1" applyAlignment="1" applyProtection="1">
      <alignment horizontal="right" vertical="center" wrapText="1"/>
      <protection locked="0"/>
    </xf>
    <xf numFmtId="0" fontId="3" fillId="0" borderId="0" xfId="0" applyFont="1" applyAlignment="1">
      <alignment horizontal="left" vertical="center" wrapText="1"/>
    </xf>
    <xf numFmtId="0" fontId="29" fillId="54" borderId="40" xfId="0" applyFont="1" applyFill="1" applyBorder="1" applyAlignment="1">
      <alignment horizontal="left" vertical="center" wrapText="1"/>
    </xf>
    <xf numFmtId="0" fontId="31" fillId="9" borderId="6" xfId="0" applyFont="1" applyFill="1" applyBorder="1" applyAlignment="1">
      <alignment horizontal="left" vertical="center" wrapText="1"/>
    </xf>
    <xf numFmtId="0" fontId="31" fillId="0" borderId="6" xfId="0" applyFont="1" applyBorder="1" applyAlignment="1">
      <alignment horizontal="center" vertical="center"/>
    </xf>
    <xf numFmtId="0" fontId="31" fillId="0" borderId="6" xfId="14" applyFont="1" applyFill="1" applyBorder="1" applyAlignment="1">
      <alignment horizontal="center" vertical="center"/>
    </xf>
    <xf numFmtId="0" fontId="32" fillId="0" borderId="6" xfId="14" applyFont="1" applyFill="1" applyBorder="1" applyAlignment="1">
      <alignment horizontal="left" vertical="center" wrapText="1"/>
    </xf>
    <xf numFmtId="0" fontId="34" fillId="0" borderId="6" xfId="1" applyFont="1" applyBorder="1" applyAlignment="1">
      <alignment horizontal="left"/>
    </xf>
    <xf numFmtId="2" fontId="31" fillId="0" borderId="6" xfId="9" applyNumberFormat="1" applyFont="1" applyBorder="1" applyAlignment="1">
      <alignment horizontal="right" vertical="center" wrapText="1"/>
    </xf>
    <xf numFmtId="0" fontId="17" fillId="0" borderId="16" xfId="9" applyFont="1" applyBorder="1" applyAlignment="1">
      <alignment horizontal="left" vertical="center" wrapText="1"/>
    </xf>
    <xf numFmtId="0" fontId="17" fillId="0" borderId="25" xfId="9" applyFont="1" applyBorder="1" applyAlignment="1">
      <alignment horizontal="left" vertical="center"/>
    </xf>
    <xf numFmtId="2" fontId="17" fillId="0" borderId="25" xfId="9" applyNumberFormat="1" applyFont="1" applyBorder="1" applyAlignment="1">
      <alignment horizontal="left"/>
    </xf>
    <xf numFmtId="0" fontId="17" fillId="0" borderId="25" xfId="9" applyFont="1" applyBorder="1" applyAlignment="1">
      <alignment horizontal="center" vertical="center" wrapText="1"/>
    </xf>
    <xf numFmtId="0" fontId="17" fillId="14" borderId="25" xfId="9" applyFont="1" applyFill="1" applyBorder="1" applyAlignment="1">
      <alignment horizontal="left" vertical="center" wrapText="1"/>
    </xf>
    <xf numFmtId="0" fontId="17" fillId="14" borderId="25" xfId="9" applyFont="1" applyFill="1" applyBorder="1" applyAlignment="1">
      <alignment horizontal="right" vertical="center" wrapText="1"/>
    </xf>
    <xf numFmtId="2" fontId="17" fillId="15" borderId="25" xfId="9" applyNumberFormat="1" applyFont="1" applyFill="1" applyBorder="1" applyAlignment="1">
      <alignment horizontal="right" vertical="center" wrapText="1"/>
    </xf>
    <xf numFmtId="2" fontId="17" fillId="0" borderId="25" xfId="9" applyNumberFormat="1" applyFont="1" applyBorder="1" applyAlignment="1">
      <alignment horizontal="right" vertical="center" wrapText="1"/>
    </xf>
    <xf numFmtId="0" fontId="17" fillId="9" borderId="25" xfId="0" applyFont="1" applyFill="1" applyBorder="1" applyAlignment="1">
      <alignment horizontal="left" vertical="center" wrapText="1"/>
    </xf>
    <xf numFmtId="0" fontId="31" fillId="0" borderId="6" xfId="9" applyFont="1" applyBorder="1" applyAlignment="1">
      <alignment horizontal="left" vertical="center" readingOrder="1"/>
    </xf>
    <xf numFmtId="2" fontId="17" fillId="0" borderId="27" xfId="9" applyNumberFormat="1" applyFont="1" applyBorder="1" applyAlignment="1">
      <alignment horizontal="right" vertical="center" wrapText="1"/>
    </xf>
    <xf numFmtId="0" fontId="0" fillId="55" borderId="0" xfId="0" applyFill="1"/>
    <xf numFmtId="2" fontId="32" fillId="0" borderId="16" xfId="0" applyNumberFormat="1" applyFont="1" applyBorder="1" applyAlignment="1">
      <alignment horizontal="left" vertical="center" wrapText="1"/>
    </xf>
    <xf numFmtId="0" fontId="50" fillId="0" borderId="16" xfId="14" applyFont="1" applyFill="1" applyBorder="1" applyAlignment="1">
      <alignment horizontal="left" vertical="center" wrapText="1"/>
    </xf>
    <xf numFmtId="0" fontId="32" fillId="9" borderId="16" xfId="13" applyNumberFormat="1" applyFont="1" applyBorder="1" applyAlignment="1">
      <alignment horizontal="left" vertical="center" wrapText="1"/>
    </xf>
    <xf numFmtId="0" fontId="29" fillId="0" borderId="51" xfId="0" applyFont="1" applyBorder="1" applyAlignment="1">
      <alignment horizontal="left" vertical="center" wrapText="1"/>
    </xf>
    <xf numFmtId="0" fontId="31" fillId="0" borderId="25" xfId="0" applyFont="1" applyBorder="1" applyAlignment="1">
      <alignment horizontal="center" vertical="center" wrapText="1"/>
    </xf>
    <xf numFmtId="0" fontId="31" fillId="0" borderId="25" xfId="14" applyFont="1" applyFill="1" applyBorder="1" applyAlignment="1">
      <alignment horizontal="left" vertical="center" wrapText="1"/>
    </xf>
    <xf numFmtId="0" fontId="31" fillId="0" borderId="25" xfId="0" applyFont="1" applyBorder="1" applyAlignment="1">
      <alignment horizontal="center" vertical="center"/>
    </xf>
    <xf numFmtId="0" fontId="31" fillId="0" borderId="25" xfId="14" applyFont="1" applyFill="1" applyBorder="1" applyAlignment="1">
      <alignment horizontal="center" vertical="center"/>
    </xf>
    <xf numFmtId="0" fontId="32" fillId="0" borderId="25" xfId="0" applyFont="1" applyBorder="1" applyAlignment="1">
      <alignment horizontal="left" vertical="center" wrapText="1"/>
    </xf>
    <xf numFmtId="0" fontId="50" fillId="0" borderId="34" xfId="14" applyNumberFormat="1" applyFont="1" applyFill="1" applyBorder="1" applyAlignment="1">
      <alignment horizontal="left" vertical="center" wrapText="1"/>
    </xf>
    <xf numFmtId="2" fontId="50" fillId="0" borderId="6" xfId="0" applyNumberFormat="1" applyFont="1" applyBorder="1" applyAlignment="1">
      <alignment horizontal="left"/>
    </xf>
    <xf numFmtId="1" fontId="50" fillId="0" borderId="6" xfId="0" applyNumberFormat="1" applyFont="1" applyBorder="1" applyAlignment="1">
      <alignment horizontal="left"/>
    </xf>
    <xf numFmtId="165" fontId="50" fillId="0" borderId="6" xfId="0" applyNumberFormat="1" applyFont="1" applyBorder="1" applyAlignment="1">
      <alignment horizontal="left" vertical="center" wrapText="1"/>
    </xf>
    <xf numFmtId="0" fontId="50" fillId="0" borderId="49" xfId="14" applyNumberFormat="1" applyFont="1" applyFill="1" applyBorder="1" applyAlignment="1">
      <alignment horizontal="left" vertical="center" wrapText="1"/>
    </xf>
    <xf numFmtId="2" fontId="50" fillId="0" borderId="25" xfId="0" applyNumberFormat="1" applyFont="1" applyBorder="1" applyAlignment="1">
      <alignment horizontal="left"/>
    </xf>
    <xf numFmtId="2" fontId="50" fillId="0" borderId="25" xfId="14" applyNumberFormat="1" applyFont="1" applyFill="1" applyBorder="1" applyAlignment="1">
      <alignment horizontal="left" vertical="center" wrapText="1"/>
    </xf>
    <xf numFmtId="1" fontId="50" fillId="0" borderId="25" xfId="0" applyNumberFormat="1" applyFont="1" applyBorder="1" applyAlignment="1">
      <alignment horizontal="left"/>
    </xf>
    <xf numFmtId="2" fontId="51" fillId="0" borderId="25" xfId="1" applyNumberFormat="1" applyFont="1" applyBorder="1" applyAlignment="1">
      <alignment horizontal="left"/>
    </xf>
    <xf numFmtId="165" fontId="50" fillId="0" borderId="25" xfId="0" applyNumberFormat="1" applyFont="1" applyBorder="1" applyAlignment="1">
      <alignment horizontal="left" vertical="center" wrapText="1"/>
    </xf>
    <xf numFmtId="0" fontId="17" fillId="0" borderId="25" xfId="1" applyFont="1" applyBorder="1" applyAlignment="1">
      <alignment horizontal="left"/>
    </xf>
    <xf numFmtId="0" fontId="31" fillId="0" borderId="47" xfId="0" applyFont="1" applyBorder="1" applyAlignment="1">
      <alignment horizontal="left" vertical="center" wrapText="1"/>
    </xf>
    <xf numFmtId="0" fontId="32" fillId="0" borderId="49" xfId="0" applyFont="1" applyBorder="1" applyAlignment="1">
      <alignment horizontal="left" vertical="center" wrapText="1"/>
    </xf>
    <xf numFmtId="0" fontId="31" fillId="0" borderId="49" xfId="0" applyFont="1" applyBorder="1" applyAlignment="1">
      <alignment horizontal="left" vertical="center" wrapText="1"/>
    </xf>
    <xf numFmtId="0" fontId="31" fillId="0" borderId="25" xfId="0" applyFont="1" applyBorder="1" applyAlignment="1">
      <alignment horizontal="left" vertical="center" wrapText="1" readingOrder="1"/>
    </xf>
    <xf numFmtId="2" fontId="32" fillId="0" borderId="6" xfId="0" applyNumberFormat="1" applyFont="1" applyBorder="1" applyAlignment="1">
      <alignment horizontal="left" vertical="center" wrapText="1"/>
    </xf>
    <xf numFmtId="0" fontId="50" fillId="0" borderId="14" xfId="14" applyFont="1" applyFill="1" applyBorder="1" applyAlignment="1">
      <alignment horizontal="left" vertical="center" wrapText="1"/>
    </xf>
    <xf numFmtId="0" fontId="50" fillId="0" borderId="6" xfId="14" applyFont="1" applyFill="1" applyBorder="1" applyAlignment="1">
      <alignment horizontal="left" vertical="center" wrapText="1"/>
    </xf>
    <xf numFmtId="2" fontId="31" fillId="0" borderId="6" xfId="0" applyNumberFormat="1" applyFont="1" applyBorder="1" applyAlignment="1">
      <alignment horizontal="left" vertical="center" wrapText="1"/>
    </xf>
    <xf numFmtId="2" fontId="31" fillId="0" borderId="16" xfId="0" applyNumberFormat="1" applyFont="1" applyBorder="1" applyAlignment="1">
      <alignment horizontal="left" vertical="center" wrapText="1"/>
    </xf>
    <xf numFmtId="0" fontId="31" fillId="0" borderId="25" xfId="0" applyFont="1" applyBorder="1" applyAlignment="1">
      <alignment horizontal="left" vertical="center" wrapText="1"/>
    </xf>
    <xf numFmtId="0" fontId="17" fillId="0" borderId="17" xfId="0" applyFont="1" applyBorder="1" applyAlignment="1">
      <alignment horizontal="left" vertical="center" wrapText="1"/>
    </xf>
    <xf numFmtId="2" fontId="17" fillId="10" borderId="179" xfId="0" applyNumberFormat="1" applyFont="1" applyFill="1" applyBorder="1" applyAlignment="1">
      <alignment horizontal="right" vertical="center" wrapText="1"/>
    </xf>
    <xf numFmtId="2" fontId="17" fillId="10" borderId="67" xfId="0" applyNumberFormat="1" applyFont="1" applyFill="1" applyBorder="1" applyAlignment="1">
      <alignment horizontal="right" vertical="center" wrapText="1"/>
    </xf>
    <xf numFmtId="2" fontId="17" fillId="10" borderId="68" xfId="0" applyNumberFormat="1" applyFont="1" applyFill="1" applyBorder="1" applyAlignment="1">
      <alignment horizontal="right" vertical="center" wrapText="1"/>
    </xf>
    <xf numFmtId="2" fontId="17" fillId="10" borderId="180" xfId="0" applyNumberFormat="1" applyFont="1" applyFill="1" applyBorder="1" applyAlignment="1">
      <alignment horizontal="right" vertical="center" wrapText="1"/>
    </xf>
    <xf numFmtId="0" fontId="19" fillId="22" borderId="181" xfId="0" applyFont="1" applyFill="1" applyBorder="1" applyAlignment="1">
      <alignment horizontal="left" vertical="center" wrapText="1"/>
    </xf>
    <xf numFmtId="2" fontId="17" fillId="0" borderId="43" xfId="0" applyNumberFormat="1" applyFont="1" applyBorder="1" applyAlignment="1">
      <alignment horizontal="right" vertical="center" wrapText="1"/>
    </xf>
    <xf numFmtId="2" fontId="17" fillId="0" borderId="152" xfId="0" applyNumberFormat="1" applyFont="1" applyBorder="1" applyAlignment="1">
      <alignment vertical="center" wrapText="1"/>
    </xf>
    <xf numFmtId="2" fontId="17" fillId="0" borderId="182" xfId="0" applyNumberFormat="1" applyFont="1" applyBorder="1" applyAlignment="1">
      <alignment vertical="center" wrapText="1"/>
    </xf>
    <xf numFmtId="2" fontId="17" fillId="0" borderId="44" xfId="0" applyNumberFormat="1" applyFont="1" applyBorder="1" applyAlignment="1">
      <alignment horizontal="right" vertical="center" wrapText="1"/>
    </xf>
    <xf numFmtId="0" fontId="31" fillId="0" borderId="67" xfId="9" applyFont="1" applyBorder="1" applyAlignment="1">
      <alignment horizontal="left" vertical="center" readingOrder="1"/>
    </xf>
    <xf numFmtId="2" fontId="17" fillId="10" borderId="183" xfId="0" applyNumberFormat="1" applyFont="1" applyFill="1" applyBorder="1" applyAlignment="1">
      <alignment vertical="center" wrapText="1"/>
    </xf>
    <xf numFmtId="2" fontId="17" fillId="0" borderId="10" xfId="10" applyNumberFormat="1" applyFont="1" applyBorder="1" applyAlignment="1" applyProtection="1">
      <alignment horizontal="left" vertical="center" wrapText="1"/>
      <protection locked="0"/>
    </xf>
    <xf numFmtId="0" fontId="31" fillId="9" borderId="25" xfId="9" applyFont="1" applyFill="1" applyBorder="1" applyAlignment="1">
      <alignment horizontal="left" vertical="center" wrapText="1"/>
    </xf>
    <xf numFmtId="0" fontId="1" fillId="0" borderId="95" xfId="0" applyFont="1" applyBorder="1" applyAlignment="1">
      <alignment vertical="center"/>
    </xf>
    <xf numFmtId="0" fontId="1" fillId="0" borderId="33" xfId="0" applyFont="1" applyBorder="1" applyAlignment="1">
      <alignment vertical="center"/>
    </xf>
    <xf numFmtId="0" fontId="1" fillId="0" borderId="0" xfId="0" applyFont="1" applyAlignment="1">
      <alignment vertical="center"/>
    </xf>
    <xf numFmtId="0" fontId="1" fillId="15" borderId="2" xfId="0" applyFont="1" applyFill="1" applyBorder="1" applyAlignment="1">
      <alignment vertical="center"/>
    </xf>
    <xf numFmtId="0" fontId="1" fillId="15" borderId="3" xfId="0" applyFont="1" applyFill="1" applyBorder="1" applyAlignment="1">
      <alignment vertical="center"/>
    </xf>
    <xf numFmtId="0" fontId="1" fillId="15" borderId="5" xfId="0" applyFont="1" applyFill="1" applyBorder="1" applyAlignment="1">
      <alignment vertical="center"/>
    </xf>
    <xf numFmtId="0" fontId="1" fillId="15" borderId="0" xfId="0" applyFont="1" applyFill="1" applyAlignment="1">
      <alignment vertical="center"/>
    </xf>
    <xf numFmtId="0" fontId="1" fillId="15" borderId="4" xfId="0" applyFont="1" applyFill="1" applyBorder="1" applyAlignment="1">
      <alignment vertical="center"/>
    </xf>
    <xf numFmtId="0" fontId="1" fillId="0" borderId="84" xfId="0" applyFont="1" applyBorder="1" applyAlignment="1">
      <alignment vertical="center"/>
    </xf>
    <xf numFmtId="0" fontId="1" fillId="0" borderId="32" xfId="0" applyFont="1" applyBorder="1" applyAlignment="1">
      <alignment vertical="center" wrapText="1"/>
    </xf>
    <xf numFmtId="14" fontId="1" fillId="0" borderId="84" xfId="0" applyNumberFormat="1" applyFont="1" applyBorder="1" applyAlignment="1">
      <alignment vertical="center"/>
    </xf>
    <xf numFmtId="14" fontId="1" fillId="0" borderId="95" xfId="0" applyNumberFormat="1" applyFont="1" applyBorder="1" applyAlignment="1">
      <alignment vertical="center"/>
    </xf>
    <xf numFmtId="0" fontId="1" fillId="15" borderId="10" xfId="0" applyFont="1" applyFill="1" applyBorder="1" applyAlignment="1">
      <alignment vertical="center"/>
    </xf>
    <xf numFmtId="0" fontId="1" fillId="0" borderId="85" xfId="0" applyFont="1" applyBorder="1" applyAlignment="1">
      <alignment vertical="center"/>
    </xf>
    <xf numFmtId="0" fontId="1" fillId="15" borderId="9" xfId="0" applyFont="1" applyFill="1" applyBorder="1" applyAlignment="1">
      <alignment vertical="center"/>
    </xf>
    <xf numFmtId="0" fontId="1" fillId="15" borderId="11" xfId="0" applyFont="1" applyFill="1" applyBorder="1" applyAlignment="1">
      <alignment vertical="center"/>
    </xf>
    <xf numFmtId="0" fontId="1" fillId="0" borderId="0" xfId="0" applyFont="1" applyAlignment="1">
      <alignment horizontal="left" vertical="center"/>
    </xf>
    <xf numFmtId="0" fontId="1" fillId="15" borderId="21" xfId="0" applyFont="1" applyFill="1" applyBorder="1" applyAlignment="1">
      <alignment vertical="top" wrapText="1"/>
    </xf>
    <xf numFmtId="2" fontId="1" fillId="0" borderId="50" xfId="0" applyNumberFormat="1" applyFont="1" applyBorder="1" applyAlignment="1">
      <alignment horizontal="left" vertical="top" wrapText="1"/>
    </xf>
    <xf numFmtId="0" fontId="1" fillId="15" borderId="84" xfId="0" applyFont="1" applyFill="1" applyBorder="1" applyAlignment="1">
      <alignment horizontal="left" vertical="top" wrapText="1"/>
    </xf>
    <xf numFmtId="0" fontId="1" fillId="0" borderId="6" xfId="0" applyFont="1" applyBorder="1" applyAlignment="1">
      <alignment horizontal="left" vertical="center"/>
    </xf>
    <xf numFmtId="0" fontId="1" fillId="0" borderId="0" xfId="0" applyFont="1" applyAlignment="1">
      <alignment horizontal="left" vertical="center" wrapText="1"/>
    </xf>
    <xf numFmtId="0" fontId="1" fillId="15" borderId="26" xfId="0" applyFont="1" applyFill="1" applyBorder="1" applyAlignment="1">
      <alignment vertical="center" wrapText="1"/>
    </xf>
    <xf numFmtId="0" fontId="1" fillId="29" borderId="63" xfId="0" applyFont="1" applyFill="1" applyBorder="1" applyAlignment="1">
      <alignment horizontal="left" vertical="center" wrapText="1"/>
    </xf>
    <xf numFmtId="0" fontId="1" fillId="0" borderId="85" xfId="0" applyFont="1" applyBorder="1" applyAlignment="1">
      <alignment horizontal="left" vertical="center" wrapText="1"/>
    </xf>
    <xf numFmtId="0" fontId="1" fillId="0" borderId="0" xfId="1" applyFont="1" applyAlignment="1">
      <alignment horizontal="left" vertical="center" wrapText="1"/>
    </xf>
    <xf numFmtId="0" fontId="1" fillId="15" borderId="21" xfId="0" applyFont="1" applyFill="1" applyBorder="1" applyAlignment="1">
      <alignment vertical="center" wrapText="1"/>
    </xf>
    <xf numFmtId="2" fontId="1" fillId="0" borderId="50" xfId="0" applyNumberFormat="1" applyFont="1" applyBorder="1" applyAlignment="1">
      <alignment horizontal="left" vertical="center" wrapText="1"/>
    </xf>
    <xf numFmtId="0" fontId="1" fillId="15" borderId="84" xfId="0" applyFont="1" applyFill="1" applyBorder="1" applyAlignment="1">
      <alignment horizontal="left" vertical="center" wrapText="1"/>
    </xf>
    <xf numFmtId="0" fontId="1" fillId="27" borderId="63" xfId="0" applyFont="1" applyFill="1" applyBorder="1" applyAlignment="1">
      <alignment horizontal="left" vertical="center" wrapText="1"/>
    </xf>
    <xf numFmtId="0" fontId="1" fillId="37" borderId="18" xfId="0" applyFont="1" applyFill="1" applyBorder="1" applyAlignment="1">
      <alignment horizontal="left" vertical="center" wrapText="1"/>
    </xf>
    <xf numFmtId="0" fontId="1" fillId="37" borderId="50" xfId="0" applyFont="1" applyFill="1" applyBorder="1" applyAlignment="1">
      <alignment horizontal="right" vertical="center" wrapText="1"/>
    </xf>
    <xf numFmtId="165" fontId="1" fillId="9" borderId="21" xfId="0" applyNumberFormat="1" applyFont="1" applyFill="1" applyBorder="1" applyAlignment="1">
      <alignment horizontal="right" vertical="center" wrapText="1"/>
    </xf>
    <xf numFmtId="165" fontId="1" fillId="9" borderId="18" xfId="0" applyNumberFormat="1" applyFont="1" applyFill="1" applyBorder="1" applyAlignment="1">
      <alignment horizontal="right" vertical="center" wrapText="1"/>
    </xf>
    <xf numFmtId="165" fontId="1" fillId="9" borderId="29" xfId="0" applyNumberFormat="1" applyFont="1" applyFill="1" applyBorder="1" applyAlignment="1">
      <alignment horizontal="right" vertical="center" wrapText="1"/>
    </xf>
    <xf numFmtId="0" fontId="1" fillId="37" borderId="6" xfId="0" applyFont="1" applyFill="1" applyBorder="1" applyAlignment="1">
      <alignment horizontal="left" vertical="center" wrapText="1"/>
    </xf>
    <xf numFmtId="0" fontId="1" fillId="37" borderId="34" xfId="0" applyFont="1" applyFill="1" applyBorder="1" applyAlignment="1">
      <alignment horizontal="right" vertical="center" wrapText="1"/>
    </xf>
    <xf numFmtId="165" fontId="1" fillId="15" borderId="8" xfId="0" applyNumberFormat="1" applyFont="1" applyFill="1" applyBorder="1"/>
    <xf numFmtId="165" fontId="1" fillId="15" borderId="6" xfId="0" applyNumberFormat="1" applyFont="1" applyFill="1" applyBorder="1"/>
    <xf numFmtId="165" fontId="1" fillId="0" borderId="6" xfId="0" applyNumberFormat="1" applyFont="1" applyBorder="1"/>
    <xf numFmtId="165" fontId="1" fillId="0" borderId="23" xfId="1" applyNumberFormat="1" applyFont="1" applyBorder="1" applyAlignment="1">
      <alignment horizontal="right" vertical="center" wrapText="1"/>
    </xf>
    <xf numFmtId="165" fontId="1" fillId="0" borderId="161" xfId="1" applyNumberFormat="1" applyFont="1" applyBorder="1" applyAlignment="1">
      <alignment horizontal="right" vertical="center" wrapText="1"/>
    </xf>
    <xf numFmtId="165" fontId="1" fillId="0" borderId="15" xfId="1" applyNumberFormat="1" applyFont="1" applyBorder="1" applyAlignment="1">
      <alignment horizontal="right" vertical="center" wrapText="1"/>
    </xf>
    <xf numFmtId="165" fontId="1" fillId="0" borderId="169" xfId="1" applyNumberFormat="1" applyFont="1" applyBorder="1" applyAlignment="1">
      <alignment horizontal="right" vertical="center" wrapText="1"/>
    </xf>
    <xf numFmtId="165" fontId="1" fillId="15" borderId="62" xfId="0" applyNumberFormat="1" applyFont="1" applyFill="1" applyBorder="1" applyAlignment="1">
      <alignment horizontal="right" vertical="center" wrapText="1"/>
    </xf>
    <xf numFmtId="165" fontId="1" fillId="15" borderId="47" xfId="0" applyNumberFormat="1" applyFont="1" applyFill="1" applyBorder="1" applyAlignment="1">
      <alignment horizontal="right" vertical="center" wrapText="1"/>
    </xf>
    <xf numFmtId="165" fontId="1" fillId="0" borderId="47" xfId="0" applyNumberFormat="1" applyFont="1" applyBorder="1" applyAlignment="1">
      <alignment horizontal="right" vertical="center" wrapText="1"/>
    </xf>
    <xf numFmtId="165" fontId="1" fillId="0" borderId="25" xfId="0" applyNumberFormat="1" applyFont="1" applyBorder="1" applyAlignment="1">
      <alignment horizontal="right" vertical="center" wrapText="1"/>
    </xf>
    <xf numFmtId="165" fontId="1" fillId="0" borderId="57" xfId="0" applyNumberFormat="1" applyFont="1" applyBorder="1" applyAlignment="1">
      <alignment horizontal="right" vertical="center" wrapText="1"/>
    </xf>
    <xf numFmtId="0" fontId="1" fillId="37" borderId="25" xfId="0" applyFont="1" applyFill="1" applyBorder="1" applyAlignment="1">
      <alignment horizontal="left" vertical="center" wrapText="1"/>
    </xf>
    <xf numFmtId="0" fontId="1" fillId="37" borderId="49" xfId="0" applyFont="1" applyFill="1" applyBorder="1" applyAlignment="1">
      <alignment horizontal="right" vertical="center" wrapText="1"/>
    </xf>
    <xf numFmtId="165" fontId="1" fillId="15" borderId="31" xfId="0" applyNumberFormat="1" applyFont="1" applyFill="1" applyBorder="1" applyAlignment="1">
      <alignment horizontal="right" vertical="center" wrapText="1"/>
    </xf>
    <xf numFmtId="165" fontId="1" fillId="15" borderId="25" xfId="0" applyNumberFormat="1" applyFont="1" applyFill="1" applyBorder="1" applyAlignment="1">
      <alignment horizontal="right" vertical="center" wrapText="1"/>
    </xf>
    <xf numFmtId="165" fontId="1" fillId="15" borderId="26" xfId="0" applyNumberFormat="1" applyFont="1" applyFill="1" applyBorder="1" applyAlignment="1">
      <alignment horizontal="right" vertical="center" wrapText="1"/>
    </xf>
    <xf numFmtId="165" fontId="1" fillId="15" borderId="27" xfId="0" applyNumberFormat="1" applyFont="1" applyFill="1" applyBorder="1" applyAlignment="1">
      <alignment horizontal="right" vertical="center" wrapText="1"/>
    </xf>
    <xf numFmtId="165" fontId="1" fillId="0" borderId="27" xfId="0" applyNumberFormat="1" applyFont="1" applyBorder="1" applyAlignment="1">
      <alignment horizontal="right" vertical="center" wrapText="1"/>
    </xf>
    <xf numFmtId="165" fontId="1" fillId="0" borderId="28" xfId="0" applyNumberFormat="1" applyFont="1" applyBorder="1" applyAlignment="1">
      <alignment horizontal="right" vertical="center" wrapText="1"/>
    </xf>
    <xf numFmtId="0" fontId="1" fillId="28" borderId="59" xfId="0" applyFont="1" applyFill="1" applyBorder="1" applyAlignment="1">
      <alignment horizontal="left" vertical="center" wrapText="1"/>
    </xf>
    <xf numFmtId="0" fontId="1" fillId="28" borderId="167" xfId="0" applyFont="1" applyFill="1" applyBorder="1" applyAlignment="1">
      <alignment horizontal="right" vertical="center" wrapText="1"/>
    </xf>
    <xf numFmtId="165" fontId="1" fillId="9" borderId="64" xfId="0" applyNumberFormat="1" applyFont="1" applyFill="1" applyBorder="1" applyAlignment="1">
      <alignment horizontal="right" vertical="center" wrapText="1"/>
    </xf>
    <xf numFmtId="165" fontId="1" fillId="9" borderId="14" xfId="0" applyNumberFormat="1" applyFont="1" applyFill="1" applyBorder="1" applyAlignment="1">
      <alignment horizontal="right" vertical="center" wrapText="1"/>
    </xf>
    <xf numFmtId="165" fontId="1" fillId="9" borderId="54" xfId="0" applyNumberFormat="1" applyFont="1" applyFill="1" applyBorder="1" applyAlignment="1">
      <alignment horizontal="right" vertical="center" wrapText="1"/>
    </xf>
    <xf numFmtId="0" fontId="1" fillId="28" borderId="6" xfId="0" applyFont="1" applyFill="1" applyBorder="1" applyAlignment="1">
      <alignment horizontal="left" vertical="center" wrapText="1"/>
    </xf>
    <xf numFmtId="0" fontId="1" fillId="28" borderId="34" xfId="0" applyFont="1" applyFill="1" applyBorder="1" applyAlignment="1">
      <alignment horizontal="right" vertical="center" wrapText="1"/>
    </xf>
    <xf numFmtId="165" fontId="1" fillId="15" borderId="64" xfId="0" applyNumberFormat="1" applyFont="1" applyFill="1" applyBorder="1" applyAlignment="1">
      <alignment horizontal="right" vertical="center" wrapText="1"/>
    </xf>
    <xf numFmtId="165" fontId="1" fillId="15" borderId="14" xfId="0" applyNumberFormat="1" applyFont="1" applyFill="1" applyBorder="1" applyAlignment="1">
      <alignment horizontal="right" vertical="center" wrapText="1"/>
    </xf>
    <xf numFmtId="165" fontId="1" fillId="0" borderId="14" xfId="0" applyNumberFormat="1" applyFont="1" applyBorder="1" applyAlignment="1">
      <alignment horizontal="right" vertical="center" wrapText="1"/>
    </xf>
    <xf numFmtId="165" fontId="1" fillId="0" borderId="6" xfId="0" applyNumberFormat="1" applyFont="1" applyBorder="1" applyAlignment="1">
      <alignment horizontal="right" vertical="center" wrapText="1"/>
    </xf>
    <xf numFmtId="165" fontId="1" fillId="0" borderId="24" xfId="0" applyNumberFormat="1" applyFont="1" applyBorder="1" applyAlignment="1">
      <alignment horizontal="right" vertical="center" wrapText="1"/>
    </xf>
    <xf numFmtId="165" fontId="1" fillId="15" borderId="8" xfId="0" applyNumberFormat="1" applyFont="1" applyFill="1" applyBorder="1" applyAlignment="1">
      <alignment horizontal="right" vertical="center" wrapText="1"/>
    </xf>
    <xf numFmtId="165" fontId="1" fillId="15" borderId="6" xfId="0" applyNumberFormat="1" applyFont="1" applyFill="1" applyBorder="1" applyAlignment="1">
      <alignment horizontal="right" vertical="center" wrapText="1"/>
    </xf>
    <xf numFmtId="0" fontId="1" fillId="28" borderId="160" xfId="0" applyFont="1" applyFill="1" applyBorder="1" applyAlignment="1">
      <alignment horizontal="left" vertical="center" wrapText="1"/>
    </xf>
    <xf numFmtId="0" fontId="1" fillId="28" borderId="168" xfId="0" applyFont="1" applyFill="1" applyBorder="1" applyAlignment="1">
      <alignment horizontal="right" vertical="center" wrapText="1"/>
    </xf>
    <xf numFmtId="1" fontId="1" fillId="37" borderId="143" xfId="1" applyNumberFormat="1" applyFont="1" applyFill="1" applyBorder="1" applyAlignment="1">
      <alignment horizontal="left" vertical="center" wrapText="1"/>
    </xf>
    <xf numFmtId="1" fontId="1" fillId="37" borderId="170" xfId="1" applyNumberFormat="1" applyFont="1" applyFill="1" applyBorder="1" applyAlignment="1">
      <alignment horizontal="left" vertical="center" wrapText="1"/>
    </xf>
    <xf numFmtId="1" fontId="1" fillId="37" borderId="170" xfId="1" applyNumberFormat="1" applyFont="1" applyFill="1" applyBorder="1" applyAlignment="1">
      <alignment horizontal="right" vertical="center" wrapText="1"/>
    </xf>
    <xf numFmtId="2" fontId="1" fillId="19" borderId="127" xfId="1" applyNumberFormat="1" applyFont="1" applyFill="1" applyBorder="1" applyAlignment="1">
      <alignment horizontal="right" vertical="center" wrapText="1"/>
    </xf>
    <xf numFmtId="2" fontId="1" fillId="19" borderId="128" xfId="1" applyNumberFormat="1" applyFont="1" applyFill="1" applyBorder="1" applyAlignment="1">
      <alignment horizontal="right" vertical="center" wrapText="1"/>
    </xf>
    <xf numFmtId="0" fontId="1" fillId="37" borderId="124" xfId="0" applyFont="1" applyFill="1" applyBorder="1" applyAlignment="1">
      <alignment horizontal="left" vertical="center" wrapText="1"/>
    </xf>
    <xf numFmtId="0" fontId="1" fillId="37" borderId="68" xfId="0" applyFont="1" applyFill="1" applyBorder="1" applyAlignment="1">
      <alignment horizontal="left" vertical="center" wrapText="1"/>
    </xf>
    <xf numFmtId="0" fontId="1" fillId="37" borderId="68" xfId="0" applyFont="1" applyFill="1" applyBorder="1" applyAlignment="1">
      <alignment horizontal="right" vertical="center" wrapText="1"/>
    </xf>
    <xf numFmtId="2" fontId="1" fillId="9" borderId="6" xfId="0" applyNumberFormat="1" applyFont="1" applyFill="1" applyBorder="1" applyAlignment="1">
      <alignment horizontal="right" vertical="center" wrapText="1"/>
    </xf>
    <xf numFmtId="2" fontId="1" fillId="9" borderId="24" xfId="0" applyNumberFormat="1" applyFont="1" applyFill="1" applyBorder="1" applyAlignment="1">
      <alignment horizontal="right" vertical="center" wrapText="1"/>
    </xf>
    <xf numFmtId="2" fontId="1" fillId="0" borderId="173" xfId="0" applyNumberFormat="1" applyFont="1" applyBorder="1" applyAlignment="1">
      <alignment horizontal="right" vertical="center" wrapText="1"/>
    </xf>
    <xf numFmtId="2" fontId="1" fillId="0" borderId="68" xfId="0" applyNumberFormat="1" applyFont="1" applyBorder="1" applyAlignment="1">
      <alignment horizontal="right" vertical="center" wrapText="1"/>
    </xf>
    <xf numFmtId="2" fontId="1" fillId="0" borderId="70" xfId="0" applyNumberFormat="1" applyFont="1" applyBorder="1" applyAlignment="1">
      <alignment horizontal="right" vertical="center" wrapText="1"/>
    </xf>
    <xf numFmtId="0" fontId="1" fillId="37" borderId="125" xfId="0" applyFont="1" applyFill="1" applyBorder="1" applyAlignment="1">
      <alignment horizontal="left" vertical="center" wrapText="1"/>
    </xf>
    <xf numFmtId="0" fontId="1" fillId="37" borderId="126" xfId="0" applyFont="1" applyFill="1" applyBorder="1" applyAlignment="1">
      <alignment horizontal="left" vertical="center" wrapText="1"/>
    </xf>
    <xf numFmtId="0" fontId="1" fillId="37" borderId="126" xfId="0" applyFont="1" applyFill="1" applyBorder="1" applyAlignment="1">
      <alignment horizontal="right" vertical="center" wrapText="1"/>
    </xf>
    <xf numFmtId="2" fontId="1" fillId="0" borderId="174" xfId="0" applyNumberFormat="1" applyFont="1" applyBorder="1" applyAlignment="1">
      <alignment horizontal="right" vertical="center" wrapText="1"/>
    </xf>
    <xf numFmtId="2" fontId="1" fillId="0" borderId="88" xfId="0" applyNumberFormat="1" applyFont="1" applyBorder="1" applyAlignment="1">
      <alignment horizontal="right" vertical="center" wrapText="1"/>
    </xf>
    <xf numFmtId="2" fontId="1" fillId="0" borderId="71" xfId="0" applyNumberFormat="1" applyFont="1" applyBorder="1" applyAlignment="1">
      <alignment horizontal="right" vertical="center" wrapText="1"/>
    </xf>
    <xf numFmtId="0" fontId="1" fillId="37" borderId="74" xfId="0" applyFont="1" applyFill="1" applyBorder="1" applyAlignment="1">
      <alignment horizontal="left" vertical="center" wrapText="1"/>
    </xf>
    <xf numFmtId="0" fontId="1" fillId="37" borderId="42" xfId="0" applyFont="1" applyFill="1" applyBorder="1" applyAlignment="1">
      <alignment horizontal="left" vertical="center" wrapText="1"/>
    </xf>
    <xf numFmtId="0" fontId="1" fillId="37" borderId="75" xfId="0" applyFont="1" applyFill="1" applyBorder="1" applyAlignment="1">
      <alignment horizontal="right" vertical="center" wrapText="1"/>
    </xf>
    <xf numFmtId="10" fontId="1" fillId="0" borderId="66" xfId="0" applyNumberFormat="1" applyFont="1" applyBorder="1" applyAlignment="1">
      <alignment horizontal="right" vertical="center" wrapText="1"/>
    </xf>
    <xf numFmtId="10" fontId="1" fillId="0" borderId="42" xfId="0" applyNumberFormat="1" applyFont="1" applyBorder="1" applyAlignment="1">
      <alignment horizontal="right" vertical="center" wrapText="1"/>
    </xf>
    <xf numFmtId="0" fontId="1" fillId="37" borderId="76" xfId="0" applyFont="1" applyFill="1" applyBorder="1" applyAlignment="1">
      <alignment horizontal="left" vertical="center" wrapText="1"/>
    </xf>
    <xf numFmtId="0" fontId="1" fillId="37" borderId="41" xfId="0" applyFont="1" applyFill="1" applyBorder="1" applyAlignment="1">
      <alignment horizontal="left" vertical="center" wrapText="1"/>
    </xf>
    <xf numFmtId="0" fontId="1" fillId="37" borderId="69" xfId="0" applyFont="1" applyFill="1" applyBorder="1" applyAlignment="1">
      <alignment horizontal="right" vertical="center" wrapText="1"/>
    </xf>
    <xf numFmtId="10" fontId="1" fillId="0" borderId="102" xfId="0" applyNumberFormat="1" applyFont="1" applyBorder="1" applyAlignment="1">
      <alignment horizontal="right" vertical="center" wrapText="1"/>
    </xf>
    <xf numFmtId="10" fontId="1" fillId="0" borderId="41" xfId="0" applyNumberFormat="1" applyFont="1" applyBorder="1" applyAlignment="1">
      <alignment horizontal="right" vertical="center" wrapText="1"/>
    </xf>
    <xf numFmtId="0" fontId="1" fillId="37" borderId="77" xfId="0" applyFont="1" applyFill="1" applyBorder="1" applyAlignment="1">
      <alignment horizontal="left" vertical="center" wrapText="1"/>
    </xf>
    <xf numFmtId="0" fontId="1" fillId="37" borderId="89" xfId="0" applyFont="1" applyFill="1" applyBorder="1" applyAlignment="1">
      <alignment horizontal="left" vertical="center" wrapText="1"/>
    </xf>
    <xf numFmtId="0" fontId="1" fillId="37" borderId="71" xfId="0" applyFont="1" applyFill="1" applyBorder="1" applyAlignment="1">
      <alignment horizontal="right" vertical="center" wrapText="1"/>
    </xf>
    <xf numFmtId="10" fontId="1" fillId="0" borderId="105" xfId="0" applyNumberFormat="1" applyFont="1" applyBorder="1" applyAlignment="1">
      <alignment horizontal="right" vertical="center" wrapText="1"/>
    </xf>
    <xf numFmtId="10" fontId="1" fillId="0" borderId="67" xfId="0" applyNumberFormat="1" applyFont="1" applyBorder="1" applyAlignment="1">
      <alignment horizontal="right" vertical="center" wrapText="1"/>
    </xf>
    <xf numFmtId="0" fontId="1" fillId="0" borderId="0" xfId="9" applyFont="1" applyAlignment="1">
      <alignment horizontal="left" vertical="center" wrapText="1"/>
    </xf>
    <xf numFmtId="0" fontId="1" fillId="15" borderId="21" xfId="9" applyFont="1" applyFill="1" applyBorder="1" applyAlignment="1">
      <alignment horizontal="left" vertical="center" wrapText="1"/>
    </xf>
    <xf numFmtId="2" fontId="1" fillId="0" borderId="29" xfId="9" applyNumberFormat="1" applyFont="1" applyBorder="1" applyAlignment="1">
      <alignment horizontal="left" vertical="top" wrapText="1"/>
    </xf>
    <xf numFmtId="0" fontId="1" fillId="0" borderId="29" xfId="9" applyFont="1" applyBorder="1" applyAlignment="1">
      <alignment horizontal="left" vertical="top" wrapText="1"/>
    </xf>
    <xf numFmtId="0" fontId="1" fillId="15" borderId="26" xfId="9" applyFont="1" applyFill="1" applyBorder="1" applyAlignment="1">
      <alignment horizontal="left" vertical="center"/>
    </xf>
    <xf numFmtId="0" fontId="1" fillId="0" borderId="28" xfId="9" applyFont="1" applyBorder="1" applyAlignment="1">
      <alignment horizontal="left" vertical="center" wrapText="1"/>
    </xf>
    <xf numFmtId="0" fontId="1" fillId="15" borderId="26" xfId="9" applyFont="1" applyFill="1" applyBorder="1" applyAlignment="1">
      <alignment horizontal="left" vertical="center" wrapText="1"/>
    </xf>
    <xf numFmtId="2" fontId="1" fillId="0" borderId="0" xfId="9" applyNumberFormat="1" applyFont="1" applyAlignment="1">
      <alignment horizontal="left" vertical="center" wrapText="1"/>
    </xf>
    <xf numFmtId="2" fontId="1" fillId="0" borderId="0" xfId="9" applyNumberFormat="1" applyFont="1" applyAlignment="1">
      <alignment horizontal="left" vertical="center"/>
    </xf>
    <xf numFmtId="166" fontId="1" fillId="0" borderId="0" xfId="9" applyNumberFormat="1" applyFont="1" applyAlignment="1">
      <alignment horizontal="left" vertical="center" wrapText="1"/>
    </xf>
    <xf numFmtId="166" fontId="1" fillId="0" borderId="0" xfId="9" applyNumberFormat="1" applyFont="1" applyAlignment="1">
      <alignment horizontal="left" vertical="center"/>
    </xf>
    <xf numFmtId="4" fontId="1" fillId="15" borderId="23" xfId="0" applyNumberFormat="1" applyFont="1" applyFill="1" applyBorder="1"/>
    <xf numFmtId="4" fontId="1" fillId="15" borderId="6" xfId="0" applyNumberFormat="1" applyFont="1" applyFill="1" applyBorder="1"/>
    <xf numFmtId="4" fontId="1" fillId="15" borderId="24" xfId="0" applyNumberFormat="1" applyFont="1" applyFill="1" applyBorder="1"/>
    <xf numFmtId="2" fontId="1" fillId="0" borderId="18" xfId="0" applyNumberFormat="1" applyFont="1" applyBorder="1"/>
    <xf numFmtId="2" fontId="1" fillId="0" borderId="29" xfId="0" applyNumberFormat="1" applyFont="1" applyBorder="1"/>
    <xf numFmtId="2" fontId="1" fillId="0" borderId="6" xfId="0" applyNumberFormat="1" applyFont="1" applyBorder="1"/>
    <xf numFmtId="2" fontId="1" fillId="0" borderId="24" xfId="0" applyNumberFormat="1" applyFont="1" applyBorder="1"/>
    <xf numFmtId="170" fontId="1" fillId="0" borderId="14" xfId="0" applyNumberFormat="1" applyFont="1" applyBorder="1"/>
    <xf numFmtId="170" fontId="1" fillId="0" borderId="6" xfId="0" applyNumberFormat="1" applyFont="1" applyBorder="1"/>
    <xf numFmtId="0" fontId="1" fillId="0" borderId="0" xfId="9" applyFont="1" applyAlignment="1">
      <alignment horizontal="left" vertical="center"/>
    </xf>
    <xf numFmtId="2" fontId="1" fillId="15" borderId="8" xfId="0" applyNumberFormat="1" applyFont="1" applyFill="1" applyBorder="1" applyAlignment="1">
      <alignment horizontal="right"/>
    </xf>
    <xf numFmtId="2" fontId="1" fillId="15" borderId="6" xfId="0" applyNumberFormat="1" applyFont="1" applyFill="1" applyBorder="1" applyAlignment="1">
      <alignment horizontal="right"/>
    </xf>
    <xf numFmtId="2" fontId="1" fillId="15" borderId="6" xfId="0" applyNumberFormat="1" applyFont="1" applyFill="1" applyBorder="1"/>
    <xf numFmtId="4" fontId="1" fillId="15" borderId="8" xfId="15" applyNumberFormat="1" applyFont="1" applyFill="1" applyBorder="1"/>
    <xf numFmtId="4" fontId="1" fillId="15" borderId="6" xfId="15" applyNumberFormat="1" applyFont="1" applyFill="1" applyBorder="1"/>
    <xf numFmtId="4" fontId="1" fillId="0" borderId="6" xfId="15" applyNumberFormat="1" applyFont="1" applyFill="1" applyBorder="1"/>
    <xf numFmtId="4" fontId="1" fillId="0" borderId="24" xfId="15" applyNumberFormat="1" applyFont="1" applyFill="1" applyBorder="1"/>
    <xf numFmtId="2" fontId="1" fillId="0" borderId="29" xfId="9" applyNumberFormat="1" applyFont="1" applyBorder="1" applyAlignment="1">
      <alignment horizontal="left" vertical="center" wrapText="1"/>
    </xf>
    <xf numFmtId="0" fontId="1" fillId="0" borderId="29" xfId="9" applyFont="1" applyBorder="1" applyAlignment="1">
      <alignment horizontal="left" vertical="center" wrapText="1"/>
    </xf>
    <xf numFmtId="0" fontId="1" fillId="15" borderId="2" xfId="9" applyFont="1" applyFill="1" applyBorder="1" applyAlignment="1">
      <alignment horizontal="left" vertical="center" wrapText="1"/>
    </xf>
    <xf numFmtId="0" fontId="1" fillId="15" borderId="3" xfId="9" applyFont="1" applyFill="1" applyBorder="1" applyAlignment="1">
      <alignment horizontal="left" vertical="center" wrapText="1"/>
    </xf>
    <xf numFmtId="0" fontId="1" fillId="15" borderId="4" xfId="9" applyFont="1" applyFill="1" applyBorder="1" applyAlignment="1">
      <alignment horizontal="left" vertical="center" wrapText="1"/>
    </xf>
    <xf numFmtId="0" fontId="1" fillId="15" borderId="0" xfId="9" applyFont="1" applyFill="1" applyAlignment="1">
      <alignment horizontal="left" vertical="center" wrapText="1"/>
    </xf>
    <xf numFmtId="0" fontId="1" fillId="15" borderId="5" xfId="9" applyFont="1" applyFill="1" applyBorder="1" applyAlignment="1">
      <alignment horizontal="left" vertical="center" wrapText="1"/>
    </xf>
    <xf numFmtId="0" fontId="1" fillId="15" borderId="9" xfId="9" applyFont="1" applyFill="1" applyBorder="1" applyAlignment="1">
      <alignment horizontal="left" vertical="center" wrapText="1"/>
    </xf>
    <xf numFmtId="0" fontId="1" fillId="15" borderId="10" xfId="9" applyFont="1" applyFill="1" applyBorder="1" applyAlignment="1">
      <alignment horizontal="left" vertical="center" wrapText="1"/>
    </xf>
    <xf numFmtId="0" fontId="1" fillId="15" borderId="11" xfId="9" applyFont="1" applyFill="1" applyBorder="1" applyAlignment="1">
      <alignment horizontal="left" vertical="center" wrapText="1"/>
    </xf>
    <xf numFmtId="0" fontId="1" fillId="15" borderId="12" xfId="9" applyFont="1" applyFill="1" applyBorder="1" applyAlignment="1">
      <alignment horizontal="left" vertical="center"/>
    </xf>
    <xf numFmtId="2" fontId="1" fillId="0" borderId="19" xfId="9" applyNumberFormat="1" applyFont="1" applyBorder="1" applyAlignment="1">
      <alignment horizontal="left" vertical="center"/>
    </xf>
    <xf numFmtId="0" fontId="1" fillId="0" borderId="19" xfId="9" applyFont="1" applyBorder="1" applyAlignment="1">
      <alignment horizontal="left" vertical="center"/>
    </xf>
    <xf numFmtId="2" fontId="1" fillId="0" borderId="0" xfId="0" applyNumberFormat="1" applyFont="1" applyAlignment="1">
      <alignment horizontal="left" wrapText="1"/>
    </xf>
    <xf numFmtId="0" fontId="1" fillId="9" borderId="6" xfId="13" applyFont="1" applyBorder="1" applyAlignment="1">
      <alignment vertical="center" wrapText="1"/>
    </xf>
    <xf numFmtId="0" fontId="1" fillId="0" borderId="6" xfId="0" applyFont="1" applyBorder="1" applyAlignment="1">
      <alignment vertical="center"/>
    </xf>
    <xf numFmtId="0" fontId="1" fillId="53" borderId="6" xfId="14" applyFont="1" applyFill="1" applyBorder="1" applyAlignment="1">
      <alignment horizontal="left"/>
    </xf>
    <xf numFmtId="0" fontId="1" fillId="0" borderId="7"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wrapText="1"/>
    </xf>
    <xf numFmtId="2" fontId="1" fillId="0" borderId="0" xfId="0" applyNumberFormat="1" applyFont="1" applyAlignment="1">
      <alignment horizontal="left" vertic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15" borderId="12" xfId="9" applyFont="1" applyFill="1" applyBorder="1" applyAlignment="1">
      <alignment horizontal="left" vertical="top" wrapText="1"/>
    </xf>
    <xf numFmtId="2" fontId="1" fillId="0" borderId="19" xfId="9" applyNumberFormat="1" applyFont="1" applyBorder="1" applyAlignment="1">
      <alignment horizontal="left" vertical="center" wrapText="1"/>
    </xf>
    <xf numFmtId="0" fontId="1" fillId="0" borderId="19" xfId="9" applyFont="1" applyBorder="1" applyAlignment="1">
      <alignment horizontal="left" vertical="top" wrapText="1"/>
    </xf>
    <xf numFmtId="0" fontId="1" fillId="0" borderId="6" xfId="9" applyFont="1" applyBorder="1" applyAlignment="1">
      <alignment horizontal="left" vertical="center"/>
    </xf>
    <xf numFmtId="2" fontId="1" fillId="0" borderId="6" xfId="9" applyNumberFormat="1" applyFont="1" applyBorder="1" applyAlignment="1">
      <alignment horizontal="left"/>
    </xf>
    <xf numFmtId="2" fontId="1" fillId="0" borderId="25" xfId="9" applyNumberFormat="1" applyFont="1" applyBorder="1" applyAlignment="1">
      <alignment horizontal="left"/>
    </xf>
    <xf numFmtId="2" fontId="1" fillId="0" borderId="19" xfId="9" applyNumberFormat="1" applyFont="1" applyBorder="1" applyAlignment="1">
      <alignment horizontal="left" vertical="top" wrapText="1"/>
    </xf>
    <xf numFmtId="0" fontId="1" fillId="15" borderId="81" xfId="0" applyFont="1" applyFill="1" applyBorder="1" applyAlignment="1">
      <alignment horizontal="left" vertical="center"/>
    </xf>
    <xf numFmtId="0" fontId="1" fillId="0" borderId="82" xfId="0" applyFont="1" applyBorder="1" applyAlignment="1">
      <alignment horizontal="left" vertical="center" wrapText="1"/>
    </xf>
    <xf numFmtId="0" fontId="1" fillId="0" borderId="2" xfId="0" applyFont="1" applyBorder="1" applyAlignment="1">
      <alignment horizontal="left" vertical="center"/>
    </xf>
    <xf numFmtId="0" fontId="1" fillId="0" borderId="10" xfId="0" applyFont="1" applyBorder="1" applyAlignment="1">
      <alignment horizontal="left" vertical="center"/>
    </xf>
    <xf numFmtId="0" fontId="1" fillId="0" borderId="106" xfId="0" applyFont="1" applyBorder="1" applyAlignment="1">
      <alignment horizontal="left" vertical="center"/>
    </xf>
    <xf numFmtId="0" fontId="1" fillId="0" borderId="134" xfId="0" applyFont="1" applyBorder="1" applyAlignment="1">
      <alignment horizontal="left" vertical="center"/>
    </xf>
    <xf numFmtId="0" fontId="1" fillId="15" borderId="12" xfId="9" applyFont="1" applyFill="1" applyBorder="1" applyAlignment="1">
      <alignment horizontal="left" vertical="top"/>
    </xf>
    <xf numFmtId="0" fontId="1" fillId="15" borderId="35" xfId="9" applyFont="1" applyFill="1" applyBorder="1" applyAlignment="1">
      <alignment horizontal="left" vertical="top"/>
    </xf>
    <xf numFmtId="0" fontId="1" fillId="0" borderId="39" xfId="9" applyFont="1" applyBorder="1" applyAlignment="1">
      <alignment horizontal="left" vertical="top"/>
    </xf>
    <xf numFmtId="0" fontId="1" fillId="0" borderId="0" xfId="9" applyFont="1" applyAlignment="1">
      <alignment horizontal="left" vertical="top"/>
    </xf>
    <xf numFmtId="0" fontId="1" fillId="15" borderId="81" xfId="0" applyFont="1" applyFill="1" applyBorder="1" applyAlignment="1">
      <alignment horizontal="left" vertical="center" wrapText="1"/>
    </xf>
    <xf numFmtId="2" fontId="1" fillId="0" borderId="82" xfId="0" applyNumberFormat="1" applyFont="1" applyBorder="1" applyAlignment="1">
      <alignment horizontal="left" vertical="center" wrapText="1"/>
    </xf>
    <xf numFmtId="0" fontId="1" fillId="15" borderId="35" xfId="0" applyFont="1" applyFill="1" applyBorder="1" applyAlignment="1">
      <alignment horizontal="left" vertical="center" wrapText="1"/>
    </xf>
    <xf numFmtId="0" fontId="1" fillId="18" borderId="35" xfId="0" applyFont="1" applyFill="1" applyBorder="1" applyAlignment="1">
      <alignment horizontal="left" vertical="center" wrapText="1"/>
    </xf>
    <xf numFmtId="1" fontId="1" fillId="7" borderId="82" xfId="0" applyNumberFormat="1" applyFont="1" applyFill="1" applyBorder="1" applyAlignment="1">
      <alignment horizontal="left" vertical="center"/>
    </xf>
    <xf numFmtId="0" fontId="1" fillId="18" borderId="35" xfId="0" applyFont="1" applyFill="1" applyBorder="1" applyAlignment="1">
      <alignment horizontal="left" vertical="center"/>
    </xf>
    <xf numFmtId="9" fontId="1" fillId="7" borderId="82" xfId="0" applyNumberFormat="1" applyFont="1" applyFill="1" applyBorder="1" applyAlignment="1">
      <alignment horizontal="left" vertical="center"/>
    </xf>
    <xf numFmtId="0" fontId="1" fillId="21" borderId="12" xfId="0" applyFont="1" applyFill="1" applyBorder="1" applyAlignment="1">
      <alignment horizontal="left" vertical="center" wrapText="1"/>
    </xf>
    <xf numFmtId="0" fontId="1" fillId="0" borderId="19" xfId="0" applyFont="1" applyBorder="1" applyAlignment="1">
      <alignment horizontal="center" vertical="center"/>
    </xf>
    <xf numFmtId="0" fontId="1" fillId="21" borderId="12" xfId="0" applyFont="1" applyFill="1" applyBorder="1" applyAlignment="1">
      <alignment horizontal="center" vertical="center" wrapText="1"/>
    </xf>
    <xf numFmtId="2" fontId="1" fillId="0" borderId="175" xfId="0" applyNumberFormat="1" applyFont="1" applyBorder="1" applyAlignment="1">
      <alignment horizontal="right" vertical="center"/>
    </xf>
    <xf numFmtId="2" fontId="1" fillId="0" borderId="91" xfId="0" applyNumberFormat="1" applyFont="1" applyBorder="1" applyAlignment="1">
      <alignment horizontal="right" vertical="center"/>
    </xf>
    <xf numFmtId="2" fontId="1" fillId="0" borderId="176" xfId="0" applyNumberFormat="1" applyFont="1" applyBorder="1" applyAlignment="1">
      <alignment horizontal="right" vertical="center"/>
    </xf>
    <xf numFmtId="2" fontId="1" fillId="0" borderId="92" xfId="0" applyNumberFormat="1" applyFont="1" applyBorder="1" applyAlignment="1">
      <alignment horizontal="right" vertical="center"/>
    </xf>
    <xf numFmtId="2" fontId="1" fillId="0" borderId="177" xfId="0" applyNumberFormat="1" applyFont="1" applyBorder="1" applyAlignment="1">
      <alignment horizontal="right" vertical="center"/>
    </xf>
    <xf numFmtId="2" fontId="1" fillId="0" borderId="93" xfId="0" applyNumberFormat="1" applyFont="1" applyBorder="1" applyAlignment="1">
      <alignment horizontal="right" vertical="center"/>
    </xf>
    <xf numFmtId="2" fontId="1" fillId="0" borderId="178" xfId="0" applyNumberFormat="1" applyFont="1" applyBorder="1" applyAlignment="1">
      <alignment horizontal="right" vertical="center"/>
    </xf>
    <xf numFmtId="2" fontId="1" fillId="0" borderId="100" xfId="0" applyNumberFormat="1" applyFont="1" applyBorder="1" applyAlignment="1">
      <alignment horizontal="right" vertical="center"/>
    </xf>
    <xf numFmtId="167" fontId="1" fillId="0" borderId="135" xfId="0" applyNumberFormat="1" applyFont="1" applyBorder="1" applyAlignment="1">
      <alignment horizontal="right" vertical="center"/>
    </xf>
    <xf numFmtId="167" fontId="1" fillId="0" borderId="111" xfId="0" applyNumberFormat="1" applyFont="1" applyBorder="1" applyAlignment="1">
      <alignment horizontal="right" vertical="center"/>
    </xf>
    <xf numFmtId="2" fontId="1" fillId="7" borderId="82" xfId="0" applyNumberFormat="1" applyFont="1" applyFill="1" applyBorder="1" applyAlignment="1">
      <alignment horizontal="left" vertical="center"/>
    </xf>
    <xf numFmtId="0" fontId="1" fillId="7" borderId="19" xfId="0" applyFont="1" applyFill="1" applyBorder="1" applyAlignment="1">
      <alignment horizontal="left" vertical="center"/>
    </xf>
    <xf numFmtId="0" fontId="1" fillId="0" borderId="19" xfId="0" applyFont="1" applyBorder="1" applyAlignment="1">
      <alignment horizontal="left" vertical="center"/>
    </xf>
    <xf numFmtId="167" fontId="1" fillId="0" borderId="6" xfId="0" applyNumberFormat="1" applyFont="1" applyBorder="1"/>
    <xf numFmtId="1" fontId="1" fillId="0" borderId="82" xfId="0" applyNumberFormat="1" applyFont="1" applyBorder="1" applyAlignment="1">
      <alignment horizontal="left" vertical="center"/>
    </xf>
    <xf numFmtId="0" fontId="1" fillId="0" borderId="82" xfId="0" applyFont="1" applyBorder="1" applyAlignment="1">
      <alignment horizontal="left" vertical="center"/>
    </xf>
    <xf numFmtId="9" fontId="1" fillId="0" borderId="82" xfId="0" applyNumberFormat="1" applyFont="1" applyBorder="1" applyAlignment="1">
      <alignment horizontal="left" vertical="center"/>
    </xf>
    <xf numFmtId="2" fontId="1" fillId="0" borderId="0" xfId="0" applyNumberFormat="1" applyFont="1" applyAlignment="1">
      <alignment horizontal="left" vertical="center"/>
    </xf>
    <xf numFmtId="10" fontId="1" fillId="0" borderId="82" xfId="0" applyNumberFormat="1" applyFont="1" applyBorder="1" applyAlignment="1">
      <alignment horizontal="left" vertical="center"/>
    </xf>
    <xf numFmtId="166" fontId="17" fillId="3" borderId="8" xfId="194" applyNumberFormat="1" applyFont="1" applyFill="1" applyBorder="1" applyAlignment="1" applyProtection="1">
      <alignment horizontal="right" vertical="center" shrinkToFit="1"/>
      <protection locked="0"/>
    </xf>
    <xf numFmtId="166" fontId="17" fillId="3" borderId="23" xfId="194" applyNumberFormat="1" applyFont="1" applyFill="1" applyBorder="1" applyAlignment="1" applyProtection="1">
      <alignment horizontal="right" vertical="center" shrinkToFit="1"/>
      <protection locked="0"/>
    </xf>
    <xf numFmtId="166" fontId="17" fillId="3" borderId="6" xfId="194" applyNumberFormat="1" applyFont="1" applyFill="1" applyBorder="1" applyAlignment="1" applyProtection="1">
      <alignment horizontal="right" vertical="center" shrinkToFit="1"/>
      <protection locked="0"/>
    </xf>
    <xf numFmtId="166" fontId="17" fillId="3" borderId="26" xfId="194" applyNumberFormat="1" applyFont="1" applyFill="1" applyBorder="1" applyAlignment="1" applyProtection="1">
      <alignment horizontal="right" vertical="center" shrinkToFit="1"/>
      <protection locked="0"/>
    </xf>
    <xf numFmtId="166" fontId="17" fillId="3" borderId="56" xfId="194" applyNumberFormat="1" applyFont="1" applyFill="1" applyBorder="1" applyAlignment="1" applyProtection="1">
      <alignment horizontal="right" vertical="center" shrinkToFit="1"/>
      <protection locked="0"/>
    </xf>
    <xf numFmtId="1" fontId="1" fillId="19" borderId="1" xfId="1" applyNumberFormat="1" applyFont="1" applyFill="1" applyBorder="1" applyAlignment="1">
      <alignment horizontal="right" vertical="center" wrapText="1"/>
    </xf>
    <xf numFmtId="1" fontId="1" fillId="19" borderId="127" xfId="1" applyNumberFormat="1" applyFont="1" applyFill="1" applyBorder="1" applyAlignment="1">
      <alignment horizontal="right" vertical="center" wrapText="1"/>
    </xf>
    <xf numFmtId="1" fontId="1" fillId="9" borderId="99" xfId="0" applyNumberFormat="1" applyFont="1" applyFill="1" applyBorder="1" applyAlignment="1">
      <alignment horizontal="right" vertical="center" wrapText="1"/>
    </xf>
    <xf numFmtId="1" fontId="1" fillId="9" borderId="6" xfId="0" applyNumberFormat="1" applyFont="1" applyFill="1" applyBorder="1" applyAlignment="1">
      <alignment horizontal="right" vertical="center" wrapText="1"/>
    </xf>
    <xf numFmtId="1" fontId="1" fillId="0" borderId="133" xfId="0" applyNumberFormat="1" applyFont="1" applyBorder="1"/>
    <xf numFmtId="1" fontId="17" fillId="0" borderId="49" xfId="1" applyNumberFormat="1" applyFont="1" applyBorder="1"/>
    <xf numFmtId="1" fontId="1" fillId="0" borderId="49" xfId="0" applyNumberFormat="1" applyFont="1" applyBorder="1"/>
    <xf numFmtId="1" fontId="1" fillId="0" borderId="146" xfId="0" applyNumberFormat="1" applyFont="1" applyBorder="1"/>
    <xf numFmtId="1" fontId="1" fillId="0" borderId="63" xfId="0" applyNumberFormat="1" applyFont="1" applyBorder="1"/>
    <xf numFmtId="0" fontId="17" fillId="27" borderId="6" xfId="1" applyFont="1" applyFill="1" applyBorder="1" applyAlignment="1">
      <alignment horizontal="left" vertical="center"/>
    </xf>
    <xf numFmtId="0" fontId="39" fillId="15" borderId="0" xfId="1" applyFont="1" applyFill="1" applyAlignment="1">
      <alignment horizontal="center" vertical="center"/>
    </xf>
    <xf numFmtId="0" fontId="17" fillId="29" borderId="6" xfId="1" applyFont="1" applyFill="1" applyBorder="1" applyAlignment="1">
      <alignment horizontal="left" vertical="center" wrapText="1"/>
    </xf>
    <xf numFmtId="0" fontId="17" fillId="33" borderId="6" xfId="1" applyFont="1" applyFill="1" applyBorder="1" applyAlignment="1">
      <alignment horizontal="left" vertical="center"/>
    </xf>
    <xf numFmtId="0" fontId="17" fillId="32" borderId="6" xfId="1" applyFont="1" applyFill="1" applyBorder="1" applyAlignment="1">
      <alignment horizontal="left" vertical="center"/>
    </xf>
    <xf numFmtId="0" fontId="17" fillId="31" borderId="6" xfId="1" applyFont="1" applyFill="1" applyBorder="1" applyAlignment="1">
      <alignment horizontal="left" vertical="center"/>
    </xf>
    <xf numFmtId="0" fontId="17" fillId="38" borderId="34" xfId="1" applyFont="1" applyFill="1" applyBorder="1" applyAlignment="1">
      <alignment horizontal="left" vertical="center" wrapText="1"/>
    </xf>
    <xf numFmtId="0" fontId="17" fillId="38" borderId="23" xfId="1" applyFont="1" applyFill="1" applyBorder="1" applyAlignment="1">
      <alignment horizontal="left" vertical="center" wrapText="1"/>
    </xf>
    <xf numFmtId="0" fontId="17" fillId="0" borderId="6" xfId="1" applyFont="1" applyBorder="1" applyAlignment="1">
      <alignment horizontal="left" vertical="center" wrapText="1"/>
    </xf>
    <xf numFmtId="0" fontId="17" fillId="3" borderId="6" xfId="1" applyFont="1" applyFill="1" applyBorder="1" applyAlignment="1">
      <alignment horizontal="left" vertical="center"/>
    </xf>
    <xf numFmtId="0" fontId="17" fillId="4" borderId="6" xfId="1" applyFont="1" applyFill="1" applyBorder="1" applyAlignment="1">
      <alignment horizontal="left" vertical="center"/>
    </xf>
    <xf numFmtId="0" fontId="17" fillId="5" borderId="6" xfId="1" applyFont="1" applyFill="1" applyBorder="1" applyAlignment="1">
      <alignment horizontal="left" vertical="center"/>
    </xf>
    <xf numFmtId="0" fontId="17" fillId="15" borderId="6" xfId="1" applyFont="1" applyFill="1" applyBorder="1" applyAlignment="1">
      <alignment horizontal="left" vertical="center"/>
    </xf>
    <xf numFmtId="2" fontId="17" fillId="15" borderId="13" xfId="1" applyNumberFormat="1" applyFont="1" applyFill="1" applyBorder="1" applyAlignment="1" applyProtection="1">
      <alignment horizontal="center" vertical="center"/>
      <protection locked="0"/>
    </xf>
    <xf numFmtId="2" fontId="17" fillId="15" borderId="19" xfId="1" applyNumberFormat="1" applyFont="1" applyFill="1" applyBorder="1" applyAlignment="1" applyProtection="1">
      <alignment horizontal="center" vertical="center"/>
      <protection locked="0"/>
    </xf>
    <xf numFmtId="164" fontId="17" fillId="15" borderId="38" xfId="1" applyNumberFormat="1" applyFont="1" applyFill="1" applyBorder="1" applyAlignment="1" applyProtection="1">
      <alignment horizontal="center" vertical="center"/>
      <protection locked="0"/>
    </xf>
    <xf numFmtId="164" fontId="17" fillId="15" borderId="36" xfId="1" applyNumberFormat="1" applyFont="1" applyFill="1" applyBorder="1" applyAlignment="1" applyProtection="1">
      <alignment horizontal="center" vertical="center"/>
      <protection locked="0"/>
    </xf>
    <xf numFmtId="164" fontId="17" fillId="15" borderId="37" xfId="1" applyNumberFormat="1" applyFont="1" applyFill="1" applyBorder="1" applyAlignment="1" applyProtection="1">
      <alignment horizontal="center" vertical="center"/>
      <protection locked="0"/>
    </xf>
    <xf numFmtId="0" fontId="19" fillId="2" borderId="7" xfId="1" applyFont="1" applyFill="1" applyBorder="1" applyAlignment="1" applyProtection="1">
      <alignment horizontal="center" vertical="center"/>
      <protection locked="0"/>
    </xf>
    <xf numFmtId="0" fontId="19" fillId="15" borderId="4" xfId="1" applyFont="1" applyFill="1" applyBorder="1" applyAlignment="1">
      <alignment horizontal="right" vertical="center"/>
    </xf>
    <xf numFmtId="0" fontId="19" fillId="15" borderId="0" xfId="1" applyFont="1" applyFill="1" applyAlignment="1">
      <alignment horizontal="right" vertical="center"/>
    </xf>
    <xf numFmtId="0" fontId="17" fillId="15" borderId="0" xfId="1" applyFont="1" applyFill="1" applyAlignment="1">
      <alignment horizontal="center" vertical="center" wrapText="1"/>
    </xf>
    <xf numFmtId="0" fontId="15" fillId="15" borderId="0" xfId="2" applyFill="1" applyBorder="1" applyAlignment="1" applyProtection="1">
      <alignment horizontal="center" vertical="center"/>
    </xf>
    <xf numFmtId="0" fontId="36" fillId="15" borderId="0" xfId="2" applyFont="1" applyFill="1" applyBorder="1" applyAlignment="1" applyProtection="1">
      <alignment horizontal="center" vertical="center"/>
    </xf>
    <xf numFmtId="0" fontId="40" fillId="15" borderId="0" xfId="1" applyFont="1" applyFill="1" applyAlignment="1">
      <alignment horizontal="center" vertical="center"/>
    </xf>
    <xf numFmtId="0" fontId="19" fillId="15" borderId="12" xfId="1" applyFont="1" applyFill="1" applyBorder="1" applyAlignment="1">
      <alignment horizontal="left" vertical="center"/>
    </xf>
    <xf numFmtId="0" fontId="19" fillId="15" borderId="13" xfId="1" applyFont="1" applyFill="1" applyBorder="1" applyAlignment="1">
      <alignment horizontal="left" vertical="center"/>
    </xf>
    <xf numFmtId="0" fontId="15" fillId="15" borderId="10" xfId="2" applyFill="1" applyBorder="1" applyAlignment="1" applyProtection="1">
      <alignment horizontal="center" vertical="center"/>
    </xf>
    <xf numFmtId="0" fontId="29" fillId="46" borderId="1" xfId="0" applyFont="1" applyFill="1" applyBorder="1" applyAlignment="1">
      <alignment horizontal="left" vertical="center" wrapText="1"/>
    </xf>
    <xf numFmtId="0" fontId="29" fillId="46" borderId="3" xfId="0" applyFont="1" applyFill="1" applyBorder="1" applyAlignment="1">
      <alignment horizontal="left" vertical="center" wrapText="1"/>
    </xf>
    <xf numFmtId="0" fontId="29" fillId="11" borderId="118" xfId="0" applyFont="1" applyFill="1" applyBorder="1" applyAlignment="1">
      <alignment vertical="center" wrapText="1"/>
    </xf>
    <xf numFmtId="0" fontId="29" fillId="11" borderId="119" xfId="0" applyFont="1" applyFill="1" applyBorder="1" applyAlignment="1">
      <alignment vertical="center" wrapText="1"/>
    </xf>
    <xf numFmtId="0" fontId="29" fillId="15" borderId="96" xfId="0" applyFont="1" applyFill="1" applyBorder="1" applyAlignment="1">
      <alignment horizontal="left" vertical="center" wrapText="1"/>
    </xf>
    <xf numFmtId="0" fontId="29" fillId="15" borderId="97" xfId="0" applyFont="1" applyFill="1" applyBorder="1" applyAlignment="1">
      <alignment horizontal="left" vertical="center" wrapText="1"/>
    </xf>
    <xf numFmtId="0" fontId="29" fillId="15" borderId="98" xfId="0" applyFont="1" applyFill="1" applyBorder="1" applyAlignment="1">
      <alignment horizontal="left" vertical="center" wrapText="1"/>
    </xf>
    <xf numFmtId="0" fontId="17" fillId="14" borderId="46" xfId="0" applyFont="1" applyFill="1" applyBorder="1" applyAlignment="1">
      <alignment horizontal="center" vertical="center" wrapText="1"/>
    </xf>
    <xf numFmtId="0" fontId="17" fillId="14" borderId="102" xfId="0" applyFont="1" applyFill="1" applyBorder="1" applyAlignment="1">
      <alignment horizontal="center" vertical="center" wrapText="1"/>
    </xf>
    <xf numFmtId="0" fontId="17" fillId="14" borderId="88" xfId="0" applyFont="1" applyFill="1" applyBorder="1" applyAlignment="1">
      <alignment horizontal="center" vertical="center" wrapText="1"/>
    </xf>
    <xf numFmtId="0" fontId="17" fillId="14" borderId="148" xfId="0" applyFont="1" applyFill="1" applyBorder="1" applyAlignment="1">
      <alignment horizontal="center" vertical="center" wrapText="1"/>
    </xf>
    <xf numFmtId="0" fontId="26" fillId="24" borderId="9" xfId="0" applyFont="1" applyFill="1" applyBorder="1" applyAlignment="1">
      <alignment horizontal="center" vertical="center"/>
    </xf>
    <xf numFmtId="0" fontId="26" fillId="24" borderId="10" xfId="0" applyFont="1" applyFill="1" applyBorder="1" applyAlignment="1">
      <alignment horizontal="center" vertical="center"/>
    </xf>
    <xf numFmtId="0" fontId="26" fillId="15" borderId="83" xfId="0" applyFont="1" applyFill="1" applyBorder="1" applyAlignment="1">
      <alignment horizontal="center" vertical="center" wrapText="1"/>
    </xf>
    <xf numFmtId="0" fontId="26" fillId="15" borderId="107" xfId="0" applyFont="1" applyFill="1" applyBorder="1" applyAlignment="1">
      <alignment horizontal="center" vertical="center" wrapText="1"/>
    </xf>
    <xf numFmtId="0" fontId="17" fillId="14" borderId="110" xfId="0" applyFont="1" applyFill="1" applyBorder="1" applyAlignment="1">
      <alignment horizontal="center" vertical="center" wrapText="1"/>
    </xf>
    <xf numFmtId="0" fontId="17" fillId="14" borderId="135" xfId="0" applyFont="1" applyFill="1" applyBorder="1" applyAlignment="1">
      <alignment horizontal="center" vertical="center" wrapText="1"/>
    </xf>
    <xf numFmtId="0" fontId="1" fillId="0" borderId="83"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83" xfId="0" applyFont="1" applyBorder="1" applyAlignment="1">
      <alignment horizontal="left" vertical="center" wrapText="1"/>
    </xf>
    <xf numFmtId="0" fontId="1" fillId="0" borderId="36" xfId="0" applyFont="1" applyBorder="1" applyAlignment="1">
      <alignment horizontal="left" vertical="center"/>
    </xf>
    <xf numFmtId="0" fontId="1" fillId="0" borderId="37" xfId="0" applyFont="1" applyBorder="1" applyAlignment="1">
      <alignment horizontal="left" vertical="center"/>
    </xf>
    <xf numFmtId="0" fontId="1" fillId="0" borderId="83" xfId="0" applyFont="1" applyBorder="1" applyAlignment="1">
      <alignment horizontal="left" vertical="top" wrapText="1"/>
    </xf>
    <xf numFmtId="0" fontId="1" fillId="0" borderId="36" xfId="0" applyFont="1" applyBorder="1" applyAlignment="1">
      <alignment horizontal="left" vertical="top" wrapText="1"/>
    </xf>
    <xf numFmtId="0" fontId="1" fillId="0" borderId="37" xfId="0" applyFont="1" applyBorder="1" applyAlignment="1">
      <alignment horizontal="left" vertical="top" wrapText="1"/>
    </xf>
    <xf numFmtId="0" fontId="1" fillId="0" borderId="36" xfId="0" applyFont="1" applyBorder="1" applyAlignment="1">
      <alignment horizontal="left" vertical="top"/>
    </xf>
    <xf numFmtId="0" fontId="1" fillId="0" borderId="37" xfId="0" applyFont="1" applyBorder="1" applyAlignment="1">
      <alignment horizontal="left" vertical="top"/>
    </xf>
    <xf numFmtId="0" fontId="1" fillId="7" borderId="83" xfId="0" applyFont="1" applyFill="1" applyBorder="1" applyAlignment="1">
      <alignment horizontal="center" vertical="center" wrapText="1"/>
    </xf>
    <xf numFmtId="0" fontId="1" fillId="7" borderId="36"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7" xfId="0" applyFont="1" applyBorder="1" applyAlignment="1">
      <alignment horizontal="left" vertical="center" wrapText="1"/>
    </xf>
    <xf numFmtId="0" fontId="49" fillId="0" borderId="35" xfId="0" applyFont="1" applyBorder="1" applyAlignment="1">
      <alignment horizontal="center" vertical="center" wrapText="1"/>
    </xf>
    <xf numFmtId="0" fontId="46" fillId="0" borderId="36" xfId="0" applyFont="1" applyBorder="1" applyAlignment="1">
      <alignment horizontal="center" vertical="center"/>
    </xf>
    <xf numFmtId="0" fontId="46" fillId="0" borderId="37" xfId="0" applyFont="1" applyBorder="1" applyAlignment="1">
      <alignment horizontal="center" vertical="center"/>
    </xf>
    <xf numFmtId="14" fontId="17" fillId="0" borderId="0" xfId="1" applyNumberFormat="1" applyFont="1" applyFill="1" applyAlignment="1" applyProtection="1">
      <alignment horizontal="center" vertical="center"/>
      <protection locked="0"/>
    </xf>
    <xf numFmtId="14" fontId="17" fillId="0" borderId="7" xfId="1" applyNumberFormat="1" applyFont="1" applyFill="1" applyBorder="1" applyAlignment="1" applyProtection="1">
      <alignment horizontal="center" vertical="center"/>
      <protection locked="0"/>
    </xf>
  </cellXfs>
  <cellStyles count="195">
    <cellStyle name="Bad 2" xfId="23" xr:uid="{D8BEE554-877D-45F7-995D-A62877B9003A}"/>
    <cellStyle name="Comma 10" xfId="107" xr:uid="{1B4EC7E7-4C5A-4B21-9686-9862BD312C06}"/>
    <cellStyle name="Comma 10 2" xfId="193" xr:uid="{3CCD03F2-9AD7-4D9E-93A3-82A7957C08F3}"/>
    <cellStyle name="Comma 11" xfId="73" xr:uid="{A04E72A9-7C43-40CC-8A14-7E7E000FBEDE}"/>
    <cellStyle name="Comma 11 2" xfId="171" xr:uid="{C3602470-D313-463A-BE90-3BDEA3CE820A}"/>
    <cellStyle name="Comma 12" xfId="116" xr:uid="{B3017770-A97F-4000-A7B6-4F363D4483CE}"/>
    <cellStyle name="Comma 2" xfId="15" xr:uid="{447F5AA6-DCCD-46FD-94F5-9D6A2C3DEC90}"/>
    <cellStyle name="Comma 2 2" xfId="28" xr:uid="{D31132F7-0B5E-4C71-B7B6-46FB540A66E1}"/>
    <cellStyle name="Comma 2 2 2" xfId="67" xr:uid="{B345BCCC-BD8A-4125-87DB-550F4333F17B}"/>
    <cellStyle name="Comma 2 2 2 2" xfId="165" xr:uid="{3D0BBAF5-A275-48DC-896E-718594B84320}"/>
    <cellStyle name="Comma 2 2 2 3" xfId="127" xr:uid="{6998F7AB-0709-425D-B6CF-103238B399BC}"/>
    <cellStyle name="Comma 2 2 3" xfId="141" xr:uid="{888AFD26-5238-45F9-BF3D-10E0C3FB8093}"/>
    <cellStyle name="Comma 2 2 4" xfId="117" xr:uid="{59064A46-8211-4CF3-8EDE-937D29D8BD57}"/>
    <cellStyle name="Comma 2 3" xfId="45" xr:uid="{A78D4333-FDAF-4FCE-8AB9-81112F04BFE0}"/>
    <cellStyle name="Comma 2 3 2" xfId="75" xr:uid="{8431100D-AB68-45A2-BF55-479AD7853DEA}"/>
    <cellStyle name="Comma 2 3 2 2" xfId="173" xr:uid="{F90106E3-A3CF-4843-9448-B6D67E713F49}"/>
    <cellStyle name="Comma 2 3 3" xfId="151" xr:uid="{CE42132E-2BB3-4B2D-A0D5-5DA3BB98CB75}"/>
    <cellStyle name="Comma 2 3 4" xfId="122" xr:uid="{DAD7E51C-81C5-44D4-A227-0D1A28AA27D2}"/>
    <cellStyle name="Comma 2 4" xfId="24" xr:uid="{331C412C-72CE-4FE3-91B7-2B29CE796A5B}"/>
    <cellStyle name="Comma 2 4 2" xfId="83" xr:uid="{06559556-0140-442E-A431-D2C3A3FB039C}"/>
    <cellStyle name="Comma 2 4 2 2" xfId="179" xr:uid="{20CD351D-4F1F-4AFC-A9EE-16C476C7A745}"/>
    <cellStyle name="Comma 2 4 3" xfId="137" xr:uid="{AD204EC5-D742-4296-A229-2792326D41FC}"/>
    <cellStyle name="Comma 2 5" xfId="56" xr:uid="{046AC832-A3CE-4ECF-AC89-23B2649ECFEE}"/>
    <cellStyle name="Comma 2 5 2" xfId="156" xr:uid="{35E9D656-5905-4C03-9074-770CFA43B76E}"/>
    <cellStyle name="Comma 2 6" xfId="63" xr:uid="{838267E5-7BCC-44E6-AFD5-B75E8A70B727}"/>
    <cellStyle name="Comma 2 6 2" xfId="161" xr:uid="{BE36C8F5-2597-46C1-A7F2-A0366860661D}"/>
    <cellStyle name="Comma 2 7" xfId="111" xr:uid="{ED7B5C09-B99B-4D6A-810A-F6BE67843CDC}"/>
    <cellStyle name="Comma 3" xfId="26" xr:uid="{60EF2233-FD69-42E2-A965-0EB72106B759}"/>
    <cellStyle name="Comma 3 2" xfId="65" xr:uid="{FE1410D0-08DE-4887-80BD-A73376D1784A}"/>
    <cellStyle name="Comma 3 2 2" xfId="163" xr:uid="{E7B41CD7-16C3-48C7-9239-764E45193575}"/>
    <cellStyle name="Comma 3 2 3" xfId="129" xr:uid="{52FEB30E-17C0-4CA4-B76C-CA014F4EC1E0}"/>
    <cellStyle name="Comma 3 3" xfId="139" xr:uid="{6C48123B-A6AC-495C-8898-0D34B9018CDE}"/>
    <cellStyle name="Comma 3 4" xfId="119" xr:uid="{C06FAD85-13C4-49A3-8278-E67A8569E010}"/>
    <cellStyle name="Comma 4" xfId="48" xr:uid="{4AF3A4E9-DEA0-4330-9891-5877B824733C}"/>
    <cellStyle name="Comma 4 2" xfId="93" xr:uid="{6E9D25BA-3CF3-4F2B-8068-176BC46FC5A6}"/>
    <cellStyle name="Comma 4 2 2" xfId="186" xr:uid="{534D0E50-BCF4-445F-AAEE-FA3EDF2F484B}"/>
    <cellStyle name="Comma 4 3" xfId="77" xr:uid="{1B6D2D20-F7BA-4698-9F98-674DD772181D}"/>
    <cellStyle name="Comma 4 3 2" xfId="175" xr:uid="{DA2F9C83-F808-4D0B-8FCE-B5E837ECB4B2}"/>
    <cellStyle name="Comma 4 4" xfId="153" xr:uid="{4FD343F1-B072-4552-9A42-505255171F37}"/>
    <cellStyle name="Comma 4 5" xfId="125" xr:uid="{699A1F33-E36B-4BED-8117-C9F0E53179EF}"/>
    <cellStyle name="Comma 5" xfId="39" xr:uid="{3CF50045-0C59-4356-8C91-8C7B8F2F769A}"/>
    <cellStyle name="Comma 5 2" xfId="79" xr:uid="{C5F74CE6-452C-4198-B879-2CF7881F9679}"/>
    <cellStyle name="Comma 5 2 2" xfId="176" xr:uid="{AA080BF1-5D23-4ABF-A48B-BCC793786DC1}"/>
    <cellStyle name="Comma 5 3" xfId="148" xr:uid="{AB8EBB79-842C-407A-9382-8D8800F019CD}"/>
    <cellStyle name="Comma 6" xfId="89" xr:uid="{0530EEE8-5AC0-4D10-83DC-1C62B113BFD9}"/>
    <cellStyle name="Comma 6 2" xfId="183" xr:uid="{5AB740E0-1A97-4A96-AEDA-D94A6AA34CE6}"/>
    <cellStyle name="Comma 7" xfId="95" xr:uid="{AECA4874-9704-4A84-BADB-4772E86248A2}"/>
    <cellStyle name="Comma 7 2" xfId="187" xr:uid="{B013670E-BC19-4378-BBD9-E9B45524758B}"/>
    <cellStyle name="Comma 8" xfId="99" xr:uid="{36ACD09E-41E2-4C61-8D67-3EB40419355C}"/>
    <cellStyle name="Comma 8 2" xfId="189" xr:uid="{45BFCFEE-2EB3-4B07-8A58-4253B4256501}"/>
    <cellStyle name="Comma 9" xfId="103" xr:uid="{843E82F2-C3AF-4EBC-A9F7-87DF6F7CCFF7}"/>
    <cellStyle name="Comma 9 2" xfId="191" xr:uid="{50E43A42-D367-4627-BA24-2E2A4506876D}"/>
    <cellStyle name="Currency 2" xfId="19" xr:uid="{EA24490D-D335-4538-8B89-2E3469C05B0C}"/>
    <cellStyle name="Currency 2 2" xfId="29" xr:uid="{AD27AA29-1C5B-4476-B249-71710DAE891D}"/>
    <cellStyle name="Currency 2 2 2" xfId="86" xr:uid="{829B50F8-6713-4DE7-BF2E-560212F81A87}"/>
    <cellStyle name="Currency 2 2 2 2" xfId="182" xr:uid="{39BAA836-6A82-44D7-932E-865A904F5B28}"/>
    <cellStyle name="Currency 2 2 3" xfId="68" xr:uid="{2715A85E-57E0-4590-8BE9-A7735CBBE235}"/>
    <cellStyle name="Currency 2 2 3 2" xfId="166" xr:uid="{B225A3C0-63B3-4C16-BD54-3E4853E3BE4E}"/>
    <cellStyle name="Currency 2 2 4" xfId="142" xr:uid="{F8AB3BE3-FB4F-4CB2-A9C5-481D0E0E96EA}"/>
    <cellStyle name="Currency 2 2 5" xfId="128" xr:uid="{1F7009C2-D2E6-4C84-915F-AB32568FBC0E}"/>
    <cellStyle name="Currency 2 3" xfId="30" xr:uid="{4444FD4E-0088-4257-9D4B-5F56204F211F}"/>
    <cellStyle name="Currency 2 3 2" xfId="69" xr:uid="{C3D5900E-CDD3-4897-A8CE-87CF80542B1A}"/>
    <cellStyle name="Currency 2 3 2 2" xfId="167" xr:uid="{FE7CCC80-530C-4658-BEC4-53BDB2D7E3EA}"/>
    <cellStyle name="Currency 2 3 3" xfId="143" xr:uid="{917DE3DD-F6E6-47E0-948F-A881727CFA4B}"/>
    <cellStyle name="Currency 2 4" xfId="46" xr:uid="{FE6826A7-814A-4F37-844F-58FADC314C96}"/>
    <cellStyle name="Currency 2 4 2" xfId="76" xr:uid="{306EE128-EB9C-4582-B75D-C946DD3D1092}"/>
    <cellStyle name="Currency 2 4 2 2" xfId="174" xr:uid="{084EFB8A-5CDB-4251-84A1-6F0E57C902CE}"/>
    <cellStyle name="Currency 2 4 3" xfId="152" xr:uid="{D99D5396-0C12-46B0-8F49-67A740F3A90C}"/>
    <cellStyle name="Currency 2 5" xfId="82" xr:uid="{18D245C0-0CDC-4425-A2F0-B25F2B672F6C}"/>
    <cellStyle name="Currency 2 5 2" xfId="178" xr:uid="{4EB352AB-E275-4AFB-9D07-1EB5F454A2D0}"/>
    <cellStyle name="Currency 2 6" xfId="61" xr:uid="{EDE5E003-F291-4276-B598-CF2BE96AF3D3}"/>
    <cellStyle name="Currency 2 6 2" xfId="159" xr:uid="{EB8E83DE-4040-478B-827B-A47C80E95475}"/>
    <cellStyle name="Currency 2 7" xfId="123" xr:uid="{676B5D7B-1B06-4267-B0D9-12B9A8DFE97E}"/>
    <cellStyle name="Currency 2 8" xfId="118" xr:uid="{7B8080E7-4072-4BB8-A03F-1093A3F00B5B}"/>
    <cellStyle name="Currency 3" xfId="27" xr:uid="{A45FE9B8-6519-4233-BF9D-A2C6AEC1096E}"/>
    <cellStyle name="Currency 3 2" xfId="31" xr:uid="{688D057A-04D1-4D0F-9D6F-8B9FE2A66064}"/>
    <cellStyle name="Currency 3 2 2" xfId="85" xr:uid="{40F8BF46-7A20-4549-9083-6E56A43FE427}"/>
    <cellStyle name="Currency 3 2 2 2" xfId="181" xr:uid="{A133F231-AD31-401D-BF17-C1063F397F4B}"/>
    <cellStyle name="Currency 3 2 3" xfId="70" xr:uid="{7B158461-3E79-40E4-B1E8-D5C25ECA3B77}"/>
    <cellStyle name="Currency 3 2 3 2" xfId="168" xr:uid="{A330A3CE-5893-4347-8D4D-5541EF032310}"/>
    <cellStyle name="Currency 3 2 4" xfId="144" xr:uid="{EC4D1504-7D55-4BC2-A984-7EED35CF95C8}"/>
    <cellStyle name="Currency 3 3" xfId="80" xr:uid="{A0B0F7D7-785F-4EE0-8B5E-3C6BC8653183}"/>
    <cellStyle name="Currency 3 3 2" xfId="177" xr:uid="{B60F778F-928D-4EB7-BB40-8E2DB25F66A7}"/>
    <cellStyle name="Currency 3 4" xfId="66" xr:uid="{4A05F8AC-C012-4079-A64B-8B5826D7B548}"/>
    <cellStyle name="Currency 3 4 2" xfId="164" xr:uid="{E01B46FD-3821-4700-9C0F-A30B5298B0E4}"/>
    <cellStyle name="Currency 3 5" xfId="140" xr:uid="{D35EB15D-BB59-4214-AB4C-187A31C7D3F4}"/>
    <cellStyle name="Currency 3 6" xfId="124" xr:uid="{42575C18-F08E-4A22-9CF9-316F83F84BC8}"/>
    <cellStyle name="Currency 4" xfId="32" xr:uid="{ECC38C9F-513D-4A65-A3D7-59F4C6754D94}"/>
    <cellStyle name="Currency 4 2" xfId="84" xr:uid="{27AB565E-E8D2-4D10-99D8-310323731675}"/>
    <cellStyle name="Currency 4 2 2" xfId="180" xr:uid="{138EBFE3-C5EB-4E7B-9E86-59E15AD08106}"/>
    <cellStyle name="Currency 4 3" xfId="71" xr:uid="{8D0C8103-DD67-485B-80AF-6BBA80F303BB}"/>
    <cellStyle name="Currency 4 3 2" xfId="169" xr:uid="{142EA4D7-A126-48FE-A885-EDEE90949CB4}"/>
    <cellStyle name="Currency 4 4" xfId="145" xr:uid="{CC41567E-05CF-40E1-A677-E928EB51BE40}"/>
    <cellStyle name="Currency 5" xfId="40" xr:uid="{7F75186C-F41B-4136-AE98-41A95CBBB35D}"/>
    <cellStyle name="Currency 5 2" xfId="90" xr:uid="{922F6E0C-AF99-4420-98B4-53FD84901FE7}"/>
    <cellStyle name="Currency 5 2 2" xfId="184" xr:uid="{019F1708-5425-4DD1-80B3-AEA4C0992A7D}"/>
    <cellStyle name="Currency 5 3" xfId="149" xr:uid="{4B07F784-0DA7-443A-B200-320FA479C282}"/>
    <cellStyle name="Currency 6" xfId="96" xr:uid="{3138CC79-6936-4A18-872B-3DF9E322FF99}"/>
    <cellStyle name="Currency 6 2" xfId="188" xr:uid="{D42E5815-BFCD-4B7C-8151-85962E9C426B}"/>
    <cellStyle name="Currency 7" xfId="100" xr:uid="{5CED73CE-580C-4227-BC23-70473D8D1EF0}"/>
    <cellStyle name="Currency 7 2" xfId="190" xr:uid="{9FB7BBFC-B21F-43AF-904D-941B03513E89}"/>
    <cellStyle name="Currency 8" xfId="104" xr:uid="{57DA5617-5595-4C3B-AB56-FA73CC89FD2B}"/>
    <cellStyle name="Currency 8 2" xfId="192" xr:uid="{1EE400D3-AFD2-4E26-800D-875CA09AFD7D}"/>
    <cellStyle name="Currency 9" xfId="115" xr:uid="{A76E5DED-19A6-4917-98BD-BFA09049EDB8}"/>
    <cellStyle name="Good 2" xfId="36" xr:uid="{A2CBBB97-8F29-4344-B7D9-C6CDD1DC3FC8}"/>
    <cellStyle name="Hyperlink" xfId="2" builtinId="8"/>
    <cellStyle name="Hyperlink 2" xfId="43" xr:uid="{38660C7D-C65D-4FCD-A79C-38086E51EEB3}"/>
    <cellStyle name="Hyperlink 3" xfId="21" xr:uid="{E1C7995B-846F-4FC3-9D44-EF43E724FE6F}"/>
    <cellStyle name="Hyperlink 4" xfId="121" xr:uid="{29018425-DFDC-4B8A-ACAA-A565601D6840}"/>
    <cellStyle name="Neutral 2" xfId="35" xr:uid="{AD9F046D-F56A-41E5-A96E-8DA607490E74}"/>
    <cellStyle name="Normal" xfId="0" builtinId="0"/>
    <cellStyle name="Normal 10" xfId="57" xr:uid="{F1457F9F-A019-455E-B8E6-0A31EC4A0C1B}"/>
    <cellStyle name="Normal 10 2" xfId="88" xr:uid="{29FA4CC5-7819-4399-8E61-7E9108D82F29}"/>
    <cellStyle name="Normal 10 3" xfId="157" xr:uid="{2AACE99D-2D07-4F26-9C50-A00B12446393}"/>
    <cellStyle name="Normal 11" xfId="92" xr:uid="{48219E27-A8C5-4BD5-94D1-67255DC2A214}"/>
    <cellStyle name="Normal 12" xfId="94" xr:uid="{015B0FA9-5472-45D3-8A08-EAA7505578EB}"/>
    <cellStyle name="Normal 13" xfId="98" xr:uid="{5F7BC238-042C-47FF-ABE2-D066ADD02038}"/>
    <cellStyle name="Normal 14" xfId="102" xr:uid="{879A5A4F-1CAD-4658-9B0E-4D4FCF5232AF}"/>
    <cellStyle name="Normal 15" xfId="106" xr:uid="{650F5544-0A17-4A43-88B2-75B10C3A9D7E}"/>
    <cellStyle name="Normal 15 2 2" xfId="113" xr:uid="{F1F1CE26-82CA-4D95-AF1A-0E198AA2811C}"/>
    <cellStyle name="Normal 16" xfId="59" xr:uid="{2E6524FC-692D-4F6C-8E86-FC7AE000EE05}"/>
    <cellStyle name="Normal 16 2" xfId="158" xr:uid="{2C4CB5C1-324E-4E25-81A1-E75E08602591}"/>
    <cellStyle name="Normal 17" xfId="120" xr:uid="{66B4014E-10BC-44EC-920C-04C96BB41972}"/>
    <cellStyle name="Normal 18" xfId="108" xr:uid="{4404EED3-6ADF-496B-B29A-EC4CE01D5621}"/>
    <cellStyle name="Normal 2" xfId="1" xr:uid="{00000000-0005-0000-0000-000002000000}"/>
    <cellStyle name="Normal 2 2" xfId="3" xr:uid="{00000000-0005-0000-0000-000003000000}"/>
    <cellStyle name="Normal 2 2 2" xfId="10" xr:uid="{00000000-0005-0000-0000-000004000000}"/>
    <cellStyle name="Normal 2 2 3" xfId="41" xr:uid="{CCD12E97-203D-47F1-B312-8FFD654E4733}"/>
    <cellStyle name="Normal 2 3" xfId="44" xr:uid="{0579F322-6DEF-4BDF-894D-2154A6BD0D70}"/>
    <cellStyle name="Normal 2 4" xfId="17" xr:uid="{018AD4BB-1F18-4406-BD8D-3738D26E4767}"/>
    <cellStyle name="Normal 2 5" xfId="58" xr:uid="{34FCBAA0-D81E-436E-9D9D-D155F2B27CF2}"/>
    <cellStyle name="Normal 3" xfId="4" xr:uid="{00000000-0005-0000-0000-000005000000}"/>
    <cellStyle name="Normal 3 2" xfId="9" xr:uid="{00000000-0005-0000-0000-000006000000}"/>
    <cellStyle name="Normal 3 2 2" xfId="12" xr:uid="{00000000-0005-0000-0000-000007000000}"/>
    <cellStyle name="Normal 3 2 2 2" xfId="42" xr:uid="{E8305D77-6DD9-4B6D-BB22-E31821F08EA4}"/>
    <cellStyle name="Normal 3 2 2 2 2" xfId="150" xr:uid="{B21C1700-761D-477B-A321-CA69B1348CA1}"/>
    <cellStyle name="Normal 3 2 2 3" xfId="55" xr:uid="{82F4739F-E63B-48A2-B924-5DBD218F4A59}"/>
    <cellStyle name="Normal 3 2 2 3 2" xfId="155" xr:uid="{8110ECB8-E095-4420-9D34-E048A049EE18}"/>
    <cellStyle name="Normal 3 2 2 4" xfId="74" xr:uid="{03543C61-F4A6-4EA8-BFD6-557E3B82AB94}"/>
    <cellStyle name="Normal 3 2 2 4 2" xfId="172" xr:uid="{AE5981C5-517B-457E-9F6B-323F6C2A7719}"/>
    <cellStyle name="Normal 3 2 2 5" xfId="131" xr:uid="{7B6A2D95-3AB9-4F1D-A9B1-BF78516175A5}"/>
    <cellStyle name="Normal 3 3" xfId="22" xr:uid="{319689F3-BC97-4B84-9A85-95B615921D1F}"/>
    <cellStyle name="Normal 3 3 2" xfId="136" xr:uid="{9F6EF3BF-4E95-4EDA-A4CE-0FAE4FE894DF}"/>
    <cellStyle name="Normal 3 4" xfId="49" xr:uid="{EA0E617D-4523-4996-B1D6-1A58BBE992E6}"/>
    <cellStyle name="Normal 3 5" xfId="62" xr:uid="{4375AC7C-B8DE-4C9E-9D66-7E46F12B8E17}"/>
    <cellStyle name="Normal 3 5 2" xfId="160" xr:uid="{478DA367-358D-4DE3-93E8-A98ED86E021A}"/>
    <cellStyle name="Normal 4" xfId="5" xr:uid="{00000000-0005-0000-0000-000008000000}"/>
    <cellStyle name="Normal 4 2" xfId="18" xr:uid="{453EEC3A-74DB-405E-88D7-E452831F71F2}"/>
    <cellStyle name="Normal 4 2 2" xfId="135" xr:uid="{43EF0A34-3F91-4FAE-9709-6655B3473AB2}"/>
    <cellStyle name="Normal 4 3" xfId="50" xr:uid="{AA0DA169-2568-4A37-AE76-784D07E9F9AF}"/>
    <cellStyle name="Normal 4 4" xfId="60" xr:uid="{D887F73F-3949-4CB6-9EDA-1B32F8BC304E}"/>
    <cellStyle name="Normal 4 5" xfId="126" xr:uid="{7E7FB40D-B0E2-48A5-AC83-F0EAD4AEC6B9}"/>
    <cellStyle name="Normal 4 6" xfId="132" xr:uid="{52711DBA-E9E0-4AED-89E3-ACF4BF4C0B7A}"/>
    <cellStyle name="Normal 5" xfId="6" xr:uid="{00000000-0005-0000-0000-000009000000}"/>
    <cellStyle name="Normal 5 2" xfId="34" xr:uid="{4935B8E2-A8FC-4886-B84C-8E972278E96E}"/>
    <cellStyle name="Normal 5 3" xfId="51" xr:uid="{3BE5247D-7360-4E83-BFD5-389BFBA876FC}"/>
    <cellStyle name="Normal 6" xfId="7" xr:uid="{00000000-0005-0000-0000-00000A000000}"/>
    <cellStyle name="Normal 6 2" xfId="37" xr:uid="{10CAE453-EECE-4336-94BD-3882CA959D45}"/>
    <cellStyle name="Normal 6 3" xfId="52" xr:uid="{8434F8E8-5F22-439E-B088-4C4A67D15DC1}"/>
    <cellStyle name="Normal 7" xfId="11" xr:uid="{00000000-0005-0000-0000-00000B000000}"/>
    <cellStyle name="Normal 7 2" xfId="47" xr:uid="{EB163CFB-66AD-4305-8542-D787ACBEA8D4}"/>
    <cellStyle name="Normal 7 3" xfId="54" xr:uid="{7BC9B7AA-7B44-4411-9DF1-D2078A67B4CD}"/>
    <cellStyle name="Normal 7 3 2" xfId="154" xr:uid="{FB48B944-BE60-423C-9394-3A8FC1AF621A}"/>
    <cellStyle name="Normal 7 4" xfId="130" xr:uid="{5A699BD0-361A-42B5-8AF5-5A05B8524E3D}"/>
    <cellStyle name="Normal 8" xfId="16" xr:uid="{9B26CFEE-8623-4745-90AE-138FB1E9E669}"/>
    <cellStyle name="Normal 8 2" xfId="78" xr:uid="{A95AB2B9-ED5C-45A2-BA42-24E984FD0188}"/>
    <cellStyle name="Normal 8 3" xfId="133" xr:uid="{328B02C0-0FCC-42D6-809C-95950794E5AA}"/>
    <cellStyle name="Normal 9" xfId="33" xr:uid="{A2BEC015-82F3-4B8F-BA23-5E1C1D100D77}"/>
    <cellStyle name="Normal 9 2" xfId="81" xr:uid="{7246FFB5-2CC5-477C-A29A-5BA7F2E337F4}"/>
    <cellStyle name="Normal 9 3" xfId="146" xr:uid="{17A6B780-D155-4896-9DD8-861171A226D4}"/>
    <cellStyle name="Normal 9 4" xfId="109" xr:uid="{853B0E31-76A6-43CB-A312-F4D9A7C74EE8}"/>
    <cellStyle name="Note 2" xfId="25" xr:uid="{58C67DF6-099D-4670-B3E7-7AF5DA57E9E2}"/>
    <cellStyle name="Note 2 2" xfId="138" xr:uid="{A7D54CD7-CBB9-4568-B848-1142AAE6AAE3}"/>
    <cellStyle name="Note 3" xfId="64" xr:uid="{D9B7EEA9-20A7-4EA7-878B-AB51EAB99F71}"/>
    <cellStyle name="Note 3 2" xfId="162" xr:uid="{BBE120E5-E39A-41DC-B519-8648528481F8}"/>
    <cellStyle name="Option Group" xfId="13" xr:uid="{A7596769-5221-4F2E-B93E-638E6A70B040}"/>
    <cellStyle name="Percent" xfId="194" builtinId="5"/>
    <cellStyle name="Percent 2" xfId="8" xr:uid="{00000000-0005-0000-0000-00000C000000}"/>
    <cellStyle name="Percent 2 2" xfId="20" xr:uid="{127BE34E-728E-4F52-B3D8-2DB453B6A29E}"/>
    <cellStyle name="Percent 2 2 2" xfId="134" xr:uid="{B6297E22-3E63-46D6-9C84-E7B4C37BD1D7}"/>
    <cellStyle name="Percent 2 2 3" xfId="112" xr:uid="{879647B4-D543-4AC2-B63C-6B7F148AF247}"/>
    <cellStyle name="Percent 2 3" xfId="53" xr:uid="{3474C313-347E-4923-81E6-ED2A8BDCDA83}"/>
    <cellStyle name="Percent 3" xfId="38" xr:uid="{D262FAE6-FC0E-45EA-A2EA-FF3F9F9D7F8C}"/>
    <cellStyle name="Percent 3 2" xfId="87" xr:uid="{5977DC5C-AF3A-4443-944E-77DDF0EBCAE0}"/>
    <cellStyle name="Percent 3 3" xfId="147" xr:uid="{A5B62B88-B56D-4747-BA25-B75950880B59}"/>
    <cellStyle name="Percent 4" xfId="91" xr:uid="{84FBA55E-39FA-4D02-AA43-F2227724A0BE}"/>
    <cellStyle name="Percent 4 2" xfId="185" xr:uid="{BA06AE9A-4C3C-463B-A12D-1674D66FB23C}"/>
    <cellStyle name="Percent 4 3" xfId="110" xr:uid="{191674E5-7E41-437A-8007-E4F7CD7E4BF7}"/>
    <cellStyle name="Percent 5" xfId="97" xr:uid="{A2743FCF-5860-4C5E-9E9E-868DAE212612}"/>
    <cellStyle name="Percent 6" xfId="101" xr:uid="{E4194C1F-6640-487B-B66A-47EC740A11E8}"/>
    <cellStyle name="Percent 7" xfId="105" xr:uid="{3C31A23C-2F33-47FC-9A97-961729C63633}"/>
    <cellStyle name="Percent 8" xfId="72" xr:uid="{29C9B687-0380-4883-BD5B-AC295699A95F}"/>
    <cellStyle name="Percent 8 2" xfId="170" xr:uid="{3BA9A667-BF50-4ACE-888C-23620B610D60}"/>
    <cellStyle name="Percent 9" xfId="114" xr:uid="{234ACFD0-D8EF-47F3-8B3E-EBF0A5B07C13}"/>
    <cellStyle name="Unconstrained" xfId="14" xr:uid="{FA35E00E-DD1B-4747-B29F-C00EF495FE41}"/>
  </cellStyles>
  <dxfs count="13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scheme val="none"/>
      </font>
      <fill>
        <patternFill patternType="none">
          <fgColor indexed="64"/>
          <bgColor auto="1"/>
        </patternFill>
      </fill>
      <alignment horizontal="left" vertical="center" textRotation="0" wrapText="0"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scheme val="none"/>
      </font>
      <fill>
        <patternFill patternType="none">
          <fgColor indexed="64"/>
          <bgColor auto="1"/>
        </patternFill>
      </fill>
      <alignment horizontal="left" vertical="center" textRotation="0" wrapText="0"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65" formatCode="0.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auto="1"/>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2"/>
        <color auto="1"/>
        <name val="Arial"/>
        <family val="2"/>
        <scheme val="none"/>
      </font>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top/>
        <bottom/>
      </border>
      <protection locked="1" hidden="0"/>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top style="thin">
          <color rgb="FF000000"/>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1"/>
      <border diagonalUp="0" diagonalDown="0" outline="0">
        <left style="thin">
          <color rgb="FF000000"/>
        </left>
        <right style="thin">
          <color indexed="64"/>
        </right>
        <top style="thin">
          <color rgb="FF000000"/>
        </top>
        <bottom style="thin">
          <color rgb="FF000000"/>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style="thin">
          <color indexed="64"/>
        </right>
        <top/>
        <bottom/>
      </border>
      <protection locked="1" hidden="0"/>
    </dxf>
    <dxf>
      <font>
        <b val="0"/>
        <i/>
        <strike val="0"/>
        <condense val="0"/>
        <extend val="0"/>
        <outline val="0"/>
        <shadow val="0"/>
        <u val="none"/>
        <vertAlign val="baseline"/>
        <sz val="11"/>
        <color rgb="FF000000"/>
        <name val="Arial"/>
        <family val="2"/>
        <scheme val="none"/>
      </font>
      <numFmt numFmtId="0" formatCode="General"/>
      <alignment horizontal="left" vertical="center" textRotation="0" wrapText="1" indent="0" justifyLastLine="0" shrinkToFit="0" readingOrder="0"/>
      <border diagonalUp="0" diagonalDown="0" outline="0">
        <left/>
        <right style="thin">
          <color indexed="64"/>
        </right>
        <top/>
        <bottom style="thin">
          <color indexed="64"/>
        </bottom>
      </border>
    </dxf>
    <dxf>
      <border outline="0">
        <left style="medium">
          <color rgb="FF000000"/>
        </left>
        <right style="medium">
          <color rgb="FF000000"/>
        </right>
        <top style="medium">
          <color rgb="FF000000"/>
        </top>
        <bottom style="medium">
          <color rgb="FF000000"/>
        </bottom>
      </border>
    </dxf>
    <dxf>
      <font>
        <b val="0"/>
        <i/>
        <strike val="0"/>
        <condense val="0"/>
        <extend val="0"/>
        <outline val="0"/>
        <shadow val="0"/>
        <u val="none"/>
        <vertAlign val="baseline"/>
        <sz val="11"/>
        <color rgb="FF000000"/>
        <name val="Arial"/>
        <family val="2"/>
        <scheme val="none"/>
      </font>
      <fill>
        <patternFill patternType="none">
          <fgColor rgb="FF000000"/>
          <bgColor rgb="FFFFFFFF"/>
        </patternFill>
      </fill>
      <alignment horizontal="left" vertical="center" textRotation="0" wrapText="1" indent="0" justifyLastLine="0" shrinkToFit="0" readingOrder="0"/>
    </dxf>
    <dxf>
      <border>
        <bottom style="medium">
          <color rgb="FF000000"/>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65" formatCode="0.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auto="1"/>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2"/>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1"/>
        <color auto="1"/>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border diagonalUp="0" diagonalDown="0" outline="0">
        <left/>
        <right/>
        <top/>
        <bottom/>
      </border>
    </dxf>
    <dxf>
      <font>
        <strike val="0"/>
        <outline val="0"/>
        <shadow val="0"/>
        <sz val="11"/>
        <color auto="1"/>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top/>
        <bottom/>
      </border>
      <protection locked="1" hidden="0"/>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top style="thin">
          <color rgb="FF000000"/>
        </top>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1"/>
      <border diagonalUp="0" diagonalDown="0" outline="0">
        <left/>
        <right style="thin">
          <color indexed="64"/>
        </right>
        <top style="thin">
          <color rgb="FF000000"/>
        </top>
        <bottom style="thin">
          <color rgb="FF000000"/>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rial"/>
        <family val="2"/>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right style="thin">
          <color indexed="64"/>
        </right>
        <top/>
        <bottom/>
      </border>
      <protection locked="1" hidden="0"/>
    </dxf>
    <dxf>
      <font>
        <b val="0"/>
        <i/>
        <strike val="0"/>
        <condense val="0"/>
        <extend val="0"/>
        <outline val="0"/>
        <shadow val="0"/>
        <u val="none"/>
        <vertAlign val="baseline"/>
        <sz val="11"/>
        <color rgb="FF000000"/>
        <name val="Arial"/>
        <family val="2"/>
        <scheme val="none"/>
      </font>
      <numFmt numFmtId="0" formatCode="General"/>
      <alignment horizontal="left" vertical="center" textRotation="0" wrapText="1"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auto="1"/>
        </patternFill>
      </fill>
      <alignment horizontal="right" vertical="center" textRotation="0" indent="0" justifyLastLine="0" readingOrder="0"/>
      <border diagonalUp="0" diagonalDown="0" outline="0">
        <left style="thin">
          <color indexed="64"/>
        </left>
        <right style="medium">
          <color indexed="64"/>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diagonalUp="0" diagonalDown="0" outline="0">
        <left style="thin">
          <color indexed="64"/>
        </left>
        <right/>
        <top/>
        <bottom/>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none">
          <fgColor indexed="64"/>
          <bgColor auto="1"/>
        </patternFill>
      </fill>
      <alignment horizontal="right" vertical="center" textRotation="0" indent="0" justifyLastLine="0" readingOrder="0"/>
      <border outline="0">
        <left style="thin">
          <color indexed="64"/>
        </left>
        <right/>
      </border>
    </dxf>
    <dxf>
      <fill>
        <patternFill patternType="solid">
          <fgColor indexed="64"/>
          <bgColor theme="0" tint="-0.249977111117893"/>
        </patternFill>
      </fill>
      <alignment horizontal="right" vertical="center" textRotation="0" indent="0" justifyLastLine="0" readingOrder="0"/>
      <border outline="0">
        <left style="thin">
          <color indexed="64"/>
        </left>
        <righ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family val="2"/>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medium">
          <color indexed="64"/>
        </left>
        <right style="medium">
          <color indexed="64"/>
        </right>
        <top/>
        <bottom/>
      </border>
      <protection locked="0" hidden="0"/>
    </dxf>
  </dxfs>
  <tableStyles count="0" defaultTableStyle="TableStyleMedium2" defaultPivotStyle="PivotStyleLight16"/>
  <colors>
    <mruColors>
      <color rgb="FFC0C0C0"/>
      <color rgb="FFFFFF99"/>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WXWWSX!$G$368:$CI$368</c:f>
              <c:numCache>
                <c:formatCode>0.00</c:formatCode>
                <c:ptCount val="81"/>
                <c:pt idx="0">
                  <c:v>102.64210998669142</c:v>
                </c:pt>
                <c:pt idx="1">
                  <c:v>105.82648201757308</c:v>
                </c:pt>
                <c:pt idx="2">
                  <c:v>112.25891284292571</c:v>
                </c:pt>
                <c:pt idx="3">
                  <c:v>115.85660018091289</c:v>
                </c:pt>
                <c:pt idx="4">
                  <c:v>119.22624665382452</c:v>
                </c:pt>
                <c:pt idx="5">
                  <c:v>122.11930811205588</c:v>
                </c:pt>
                <c:pt idx="6">
                  <c:v>123.52572045655359</c:v>
                </c:pt>
                <c:pt idx="7">
                  <c:v>125.00102726044743</c:v>
                </c:pt>
                <c:pt idx="8">
                  <c:v>126.55069624160213</c:v>
                </c:pt>
                <c:pt idx="9">
                  <c:v>128.01201348264271</c:v>
                </c:pt>
                <c:pt idx="10">
                  <c:v>129.37158890508496</c:v>
                </c:pt>
                <c:pt idx="11">
                  <c:v>130.65125398291153</c:v>
                </c:pt>
                <c:pt idx="12">
                  <c:v>131.90178540542155</c:v>
                </c:pt>
                <c:pt idx="13">
                  <c:v>133.11764928870957</c:v>
                </c:pt>
                <c:pt idx="14">
                  <c:v>134.30840601854024</c:v>
                </c:pt>
                <c:pt idx="15">
                  <c:v>135.42420599562701</c:v>
                </c:pt>
                <c:pt idx="16">
                  <c:v>136.48505967340111</c:v>
                </c:pt>
                <c:pt idx="17">
                  <c:v>137.51087553619229</c:v>
                </c:pt>
                <c:pt idx="18">
                  <c:v>138.46894335112023</c:v>
                </c:pt>
                <c:pt idx="19">
                  <c:v>139.39555148412964</c:v>
                </c:pt>
                <c:pt idx="20">
                  <c:v>140.25800283789627</c:v>
                </c:pt>
                <c:pt idx="21">
                  <c:v>141.06267994555768</c:v>
                </c:pt>
                <c:pt idx="22">
                  <c:v>141.90932155171581</c:v>
                </c:pt>
                <c:pt idx="23">
                  <c:v>142.69705162567246</c:v>
                </c:pt>
                <c:pt idx="24">
                  <c:v>143.57019211268494</c:v>
                </c:pt>
                <c:pt idx="25">
                  <c:v>144.42663296132542</c:v>
                </c:pt>
                <c:pt idx="26">
                  <c:v>145.30268366310764</c:v>
                </c:pt>
                <c:pt idx="27">
                  <c:v>146.38486743475315</c:v>
                </c:pt>
                <c:pt idx="28">
                  <c:v>147.45729997156974</c:v>
                </c:pt>
                <c:pt idx="29">
                  <c:v>148.52066341514299</c:v>
                </c:pt>
                <c:pt idx="30">
                  <c:v>149.58055206471877</c:v>
                </c:pt>
                <c:pt idx="31">
                  <c:v>150.63255257064554</c:v>
                </c:pt>
                <c:pt idx="32">
                  <c:v>151.67718151712029</c:v>
                </c:pt>
                <c:pt idx="33">
                  <c:v>152.7149100736986</c:v>
                </c:pt>
                <c:pt idx="34">
                  <c:v>153.74616822656412</c:v>
                </c:pt>
                <c:pt idx="35">
                  <c:v>154.77134859790675</c:v>
                </c:pt>
                <c:pt idx="36">
                  <c:v>155.79082751385934</c:v>
                </c:pt>
                <c:pt idx="37">
                  <c:v>156.80496283403829</c:v>
                </c:pt>
                <c:pt idx="38">
                  <c:v>157.81404661999059</c:v>
                </c:pt>
                <c:pt idx="39">
                  <c:v>158.81834648557307</c:v>
                </c:pt>
                <c:pt idx="40">
                  <c:v>159.81810780046004</c:v>
                </c:pt>
                <c:pt idx="41">
                  <c:v>160.81355568785807</c:v>
                </c:pt>
                <c:pt idx="42">
                  <c:v>161.80489683655247</c:v>
                </c:pt>
                <c:pt idx="43">
                  <c:v>162.79232114530689</c:v>
                </c:pt>
                <c:pt idx="44">
                  <c:v>163.77600321577827</c:v>
                </c:pt>
                <c:pt idx="45">
                  <c:v>164.75610370844862</c:v>
                </c:pt>
                <c:pt idx="46">
                  <c:v>165.73277057461343</c:v>
                </c:pt>
                <c:pt idx="47">
                  <c:v>166.70614017614812</c:v>
                </c:pt>
                <c:pt idx="48">
                  <c:v>167.67633830361129</c:v>
                </c:pt>
                <c:pt idx="49">
                  <c:v>168.64348110219763</c:v>
                </c:pt>
                <c:pt idx="50">
                  <c:v>169.607675914124</c:v>
                </c:pt>
                <c:pt idx="51">
                  <c:v>170.56902204519486</c:v>
                </c:pt>
                <c:pt idx="52">
                  <c:v>171.5276114625475</c:v>
                </c:pt>
                <c:pt idx="53">
                  <c:v>172.48352942990073</c:v>
                </c:pt>
                <c:pt idx="54">
                  <c:v>173.43685508604062</c:v>
                </c:pt>
                <c:pt idx="55">
                  <c:v>174.38766197171802</c:v>
                </c:pt>
                <c:pt idx="56">
                  <c:v>175.33601850965471</c:v>
                </c:pt>
                <c:pt idx="57">
                  <c:v>176.28198844191533</c:v>
                </c:pt>
                <c:pt idx="58">
                  <c:v>177.22563122850215</c:v>
                </c:pt>
                <c:pt idx="59">
                  <c:v>178.16700241067181</c:v>
                </c:pt>
                <c:pt idx="60">
                  <c:v>179.14920939975096</c:v>
                </c:pt>
              </c:numCache>
            </c:numRef>
          </c:val>
          <c:extLst>
            <c:ext xmlns:c16="http://schemas.microsoft.com/office/drawing/2014/chart" uri="{C3380CC4-5D6E-409C-BE32-E72D297353CC}">
              <c16:uniqueId val="{00000000-A07A-46EE-88A6-AB26277F718A}"/>
            </c:ext>
          </c:extLst>
        </c:ser>
        <c:ser>
          <c:idx val="0"/>
          <c:order val="1"/>
          <c:tx>
            <c:v>Unmeasured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WXWWSX!$G$369:$CI$369</c:f>
              <c:numCache>
                <c:formatCode>0.00</c:formatCode>
                <c:ptCount val="81"/>
                <c:pt idx="0">
                  <c:v>83.241372775106285</c:v>
                </c:pt>
                <c:pt idx="1">
                  <c:v>81.027812840957779</c:v>
                </c:pt>
                <c:pt idx="2">
                  <c:v>78.150555895822265</c:v>
                </c:pt>
                <c:pt idx="3">
                  <c:v>75.51435979235761</c:v>
                </c:pt>
                <c:pt idx="4">
                  <c:v>72.847887508891816</c:v>
                </c:pt>
                <c:pt idx="5">
                  <c:v>70.479181822375509</c:v>
                </c:pt>
                <c:pt idx="6">
                  <c:v>69.710534386297141</c:v>
                </c:pt>
                <c:pt idx="7">
                  <c:v>69.010734325748857</c:v>
                </c:pt>
                <c:pt idx="8">
                  <c:v>68.377368835215805</c:v>
                </c:pt>
                <c:pt idx="9">
                  <c:v>67.799227421073198</c:v>
                </c:pt>
                <c:pt idx="10">
                  <c:v>67.266504963237921</c:v>
                </c:pt>
                <c:pt idx="11">
                  <c:v>66.777278841898806</c:v>
                </c:pt>
                <c:pt idx="12">
                  <c:v>66.3281709176715</c:v>
                </c:pt>
                <c:pt idx="13">
                  <c:v>65.91518819089184</c:v>
                </c:pt>
                <c:pt idx="14">
                  <c:v>65.535567226481632</c:v>
                </c:pt>
                <c:pt idx="15">
                  <c:v>65.181803228475061</c:v>
                </c:pt>
                <c:pt idx="16">
                  <c:v>64.85170441817462</c:v>
                </c:pt>
                <c:pt idx="17">
                  <c:v>64.545186381619118</c:v>
                </c:pt>
                <c:pt idx="18">
                  <c:v>64.256913900277496</c:v>
                </c:pt>
                <c:pt idx="19">
                  <c:v>63.988090259678984</c:v>
                </c:pt>
                <c:pt idx="20">
                  <c:v>63.732579923422612</c:v>
                </c:pt>
                <c:pt idx="21">
                  <c:v>63.490279989257473</c:v>
                </c:pt>
                <c:pt idx="22">
                  <c:v>63.262968262849739</c:v>
                </c:pt>
                <c:pt idx="23">
                  <c:v>63.045729520626566</c:v>
                </c:pt>
                <c:pt idx="24">
                  <c:v>62.846292076302248</c:v>
                </c:pt>
                <c:pt idx="25">
                  <c:v>62.656959275570657</c:v>
                </c:pt>
                <c:pt idx="26">
                  <c:v>62.476631863654958</c:v>
                </c:pt>
                <c:pt idx="27">
                  <c:v>62.304368325795878</c:v>
                </c:pt>
                <c:pt idx="28">
                  <c:v>62.139311375791962</c:v>
                </c:pt>
                <c:pt idx="29">
                  <c:v>61.980682611124223</c:v>
                </c:pt>
                <c:pt idx="30">
                  <c:v>61.827774947496039</c:v>
                </c:pt>
                <c:pt idx="31">
                  <c:v>61.679945812322835</c:v>
                </c:pt>
                <c:pt idx="32">
                  <c:v>61.536611016042151</c:v>
                </c:pt>
                <c:pt idx="33">
                  <c:v>61.397239229397677</c:v>
                </c:pt>
                <c:pt idx="34">
                  <c:v>61.261347003025513</c:v>
                </c:pt>
                <c:pt idx="35">
                  <c:v>61.159510645118566</c:v>
                </c:pt>
                <c:pt idx="36">
                  <c:v>61.12396483387478</c:v>
                </c:pt>
                <c:pt idx="37">
                  <c:v>61.091805521318115</c:v>
                </c:pt>
                <c:pt idx="38">
                  <c:v>61.062725508870273</c:v>
                </c:pt>
                <c:pt idx="39">
                  <c:v>61.036445221310849</c:v>
                </c:pt>
                <c:pt idx="40">
                  <c:v>61.012710193446296</c:v>
                </c:pt>
                <c:pt idx="41">
                  <c:v>60.991288791457123</c:v>
                </c:pt>
                <c:pt idx="42">
                  <c:v>60.971970146047518</c:v>
                </c:pt>
                <c:pt idx="43">
                  <c:v>60.954562276894613</c:v>
                </c:pt>
                <c:pt idx="44">
                  <c:v>60.93889039000738</c:v>
                </c:pt>
                <c:pt idx="45">
                  <c:v>60.924795331474591</c:v>
                </c:pt>
                <c:pt idx="46">
                  <c:v>60.912132182752693</c:v>
                </c:pt>
                <c:pt idx="47">
                  <c:v>60.900768984127389</c:v>
                </c:pt>
                <c:pt idx="48">
                  <c:v>60.890585574313093</c:v>
                </c:pt>
                <c:pt idx="49">
                  <c:v>60.881472535335291</c:v>
                </c:pt>
                <c:pt idx="50">
                  <c:v>60.873330232903314</c:v>
                </c:pt>
                <c:pt idx="51">
                  <c:v>60.866067943430686</c:v>
                </c:pt>
                <c:pt idx="52">
                  <c:v>60.859603059710778</c:v>
                </c:pt>
                <c:pt idx="53">
                  <c:v>60.853860368019447</c:v>
                </c:pt>
                <c:pt idx="54">
                  <c:v>60.848771390105952</c:v>
                </c:pt>
                <c:pt idx="55">
                  <c:v>60.844273784148974</c:v>
                </c:pt>
                <c:pt idx="56">
                  <c:v>60.840310799311588</c:v>
                </c:pt>
                <c:pt idx="57">
                  <c:v>60.836830779032752</c:v>
                </c:pt>
                <c:pt idx="58">
                  <c:v>60.833786708643217</c:v>
                </c:pt>
                <c:pt idx="59">
                  <c:v>60.831135803304122</c:v>
                </c:pt>
                <c:pt idx="60">
                  <c:v>60.837220009143287</c:v>
                </c:pt>
              </c:numCache>
            </c:numRef>
          </c:val>
          <c:extLst>
            <c:ext xmlns:c16="http://schemas.microsoft.com/office/drawing/2014/chart" uri="{C3380CC4-5D6E-409C-BE32-E72D297353CC}">
              <c16:uniqueId val="{00000001-A07A-46EE-88A6-AB26277F718A}"/>
            </c:ext>
          </c:extLst>
        </c:ser>
        <c:ser>
          <c:idx val="1"/>
          <c:order val="2"/>
          <c:tx>
            <c:v>Non-household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WXWWSX!$G$370:$CI$370</c:f>
              <c:numCache>
                <c:formatCode>0.00</c:formatCode>
                <c:ptCount val="81"/>
                <c:pt idx="0">
                  <c:v>83.118923588276118</c:v>
                </c:pt>
                <c:pt idx="1">
                  <c:v>73.987141602759067</c:v>
                </c:pt>
                <c:pt idx="2">
                  <c:v>78.635400280986275</c:v>
                </c:pt>
                <c:pt idx="3">
                  <c:v>81.682564760924222</c:v>
                </c:pt>
                <c:pt idx="4">
                  <c:v>81.518366789860522</c:v>
                </c:pt>
                <c:pt idx="5">
                  <c:v>81.306430988782537</c:v>
                </c:pt>
                <c:pt idx="6">
                  <c:v>81.020822657082803</c:v>
                </c:pt>
                <c:pt idx="7">
                  <c:v>80.715348518790009</c:v>
                </c:pt>
                <c:pt idx="8">
                  <c:v>80.364582101508603</c:v>
                </c:pt>
                <c:pt idx="9">
                  <c:v>80.173366397378715</c:v>
                </c:pt>
                <c:pt idx="10">
                  <c:v>79.986940045819921</c:v>
                </c:pt>
                <c:pt idx="11">
                  <c:v>79.85589314919828</c:v>
                </c:pt>
                <c:pt idx="12">
                  <c:v>79.688858960876161</c:v>
                </c:pt>
                <c:pt idx="13">
                  <c:v>79.426841632177371</c:v>
                </c:pt>
                <c:pt idx="14">
                  <c:v>79.262795346093</c:v>
                </c:pt>
                <c:pt idx="15">
                  <c:v>79.140387893677527</c:v>
                </c:pt>
                <c:pt idx="16">
                  <c:v>79.077027057694565</c:v>
                </c:pt>
                <c:pt idx="17">
                  <c:v>79.005795010864489</c:v>
                </c:pt>
                <c:pt idx="18">
                  <c:v>79.010830159962168</c:v>
                </c:pt>
                <c:pt idx="19">
                  <c:v>79.098007301142545</c:v>
                </c:pt>
                <c:pt idx="20">
                  <c:v>79.101412627193625</c:v>
                </c:pt>
                <c:pt idx="21">
                  <c:v>79.117285994809322</c:v>
                </c:pt>
                <c:pt idx="22">
                  <c:v>79.105726156032702</c:v>
                </c:pt>
                <c:pt idx="23">
                  <c:v>79.087920425571866</c:v>
                </c:pt>
                <c:pt idx="24">
                  <c:v>79.075894448206526</c:v>
                </c:pt>
                <c:pt idx="25">
                  <c:v>79.065827427849484</c:v>
                </c:pt>
                <c:pt idx="26">
                  <c:v>79.055233483578121</c:v>
                </c:pt>
                <c:pt idx="27">
                  <c:v>79.045228727722574</c:v>
                </c:pt>
                <c:pt idx="28">
                  <c:v>79.03525750852522</c:v>
                </c:pt>
                <c:pt idx="29">
                  <c:v>79.02477219200523</c:v>
                </c:pt>
                <c:pt idx="30">
                  <c:v>79.014886305317248</c:v>
                </c:pt>
                <c:pt idx="31">
                  <c:v>79.005038207815474</c:v>
                </c:pt>
                <c:pt idx="32">
                  <c:v>78.995234739618482</c:v>
                </c:pt>
                <c:pt idx="33">
                  <c:v>78.985486950361988</c:v>
                </c:pt>
                <c:pt idx="34">
                  <c:v>78.975784349434377</c:v>
                </c:pt>
                <c:pt idx="35">
                  <c:v>78.966690352472739</c:v>
                </c:pt>
                <c:pt idx="36">
                  <c:v>78.957100818491512</c:v>
                </c:pt>
                <c:pt idx="37">
                  <c:v>78.947580109071467</c:v>
                </c:pt>
                <c:pt idx="38">
                  <c:v>78.938653604000891</c:v>
                </c:pt>
                <c:pt idx="39">
                  <c:v>78.929240551482707</c:v>
                </c:pt>
                <c:pt idx="40">
                  <c:v>78.920440415628832</c:v>
                </c:pt>
                <c:pt idx="41">
                  <c:v>78.911159271548669</c:v>
                </c:pt>
                <c:pt idx="42">
                  <c:v>78.902478789104265</c:v>
                </c:pt>
                <c:pt idx="43">
                  <c:v>78.893335816112284</c:v>
                </c:pt>
                <c:pt idx="44">
                  <c:v>78.884803602131669</c:v>
                </c:pt>
                <c:pt idx="45">
                  <c:v>78.876337739555836</c:v>
                </c:pt>
                <c:pt idx="46">
                  <c:v>78.867939413303432</c:v>
                </c:pt>
                <c:pt idx="47">
                  <c:v>78.859615330927809</c:v>
                </c:pt>
                <c:pt idx="48">
                  <c:v>78.851361133424845</c:v>
                </c:pt>
                <c:pt idx="49">
                  <c:v>78.843177821257356</c:v>
                </c:pt>
                <c:pt idx="50">
                  <c:v>78.835076151640465</c:v>
                </c:pt>
                <c:pt idx="51">
                  <c:v>78.82704338647379</c:v>
                </c:pt>
                <c:pt idx="52">
                  <c:v>78.81909824446754</c:v>
                </c:pt>
                <c:pt idx="53">
                  <c:v>78.811752419107194</c:v>
                </c:pt>
                <c:pt idx="54">
                  <c:v>78.803962415047323</c:v>
                </c:pt>
                <c:pt idx="55">
                  <c:v>78.796252561291269</c:v>
                </c:pt>
                <c:pt idx="56">
                  <c:v>78.789147478837819</c:v>
                </c:pt>
                <c:pt idx="57">
                  <c:v>78.781597497991314</c:v>
                </c:pt>
                <c:pt idx="58">
                  <c:v>78.774645227270952</c:v>
                </c:pt>
                <c:pt idx="59">
                  <c:v>78.767780132928664</c:v>
                </c:pt>
                <c:pt idx="60">
                  <c:v>78.760475070459094</c:v>
                </c:pt>
              </c:numCache>
            </c:numRef>
          </c:val>
          <c:extLst>
            <c:ext xmlns:c16="http://schemas.microsoft.com/office/drawing/2014/chart" uri="{C3380CC4-5D6E-409C-BE32-E72D297353CC}">
              <c16:uniqueId val="{00000002-A07A-46EE-88A6-AB26277F718A}"/>
            </c:ext>
          </c:extLst>
        </c:ser>
        <c:ser>
          <c:idx val="2"/>
          <c:order val="3"/>
          <c:tx>
            <c:v>Total leakage</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WXWWSX!$G$371:$CI$371</c:f>
              <c:numCache>
                <c:formatCode>0.00</c:formatCode>
                <c:ptCount val="81"/>
                <c:pt idx="0">
                  <c:v>67.886966485073074</c:v>
                </c:pt>
                <c:pt idx="1">
                  <c:v>65.052988257749959</c:v>
                </c:pt>
                <c:pt idx="2">
                  <c:v>63.313886882929296</c:v>
                </c:pt>
                <c:pt idx="3">
                  <c:v>71.186478624680021</c:v>
                </c:pt>
                <c:pt idx="4">
                  <c:v>63.480498962132501</c:v>
                </c:pt>
                <c:pt idx="5">
                  <c:v>63.792300372138087</c:v>
                </c:pt>
                <c:pt idx="6">
                  <c:v>63.789461981928724</c:v>
                </c:pt>
                <c:pt idx="7">
                  <c:v>63.787910006723109</c:v>
                </c:pt>
                <c:pt idx="8">
                  <c:v>63.786927089092899</c:v>
                </c:pt>
                <c:pt idx="9">
                  <c:v>63.785923478459935</c:v>
                </c:pt>
                <c:pt idx="10">
                  <c:v>63.784909521325602</c:v>
                </c:pt>
                <c:pt idx="11">
                  <c:v>63.784081801215947</c:v>
                </c:pt>
                <c:pt idx="12">
                  <c:v>63.781557254881491</c:v>
                </c:pt>
                <c:pt idx="13">
                  <c:v>63.779725924138866</c:v>
                </c:pt>
                <c:pt idx="14">
                  <c:v>63.778080830420926</c:v>
                </c:pt>
                <c:pt idx="15">
                  <c:v>63.776435736702979</c:v>
                </c:pt>
                <c:pt idx="16">
                  <c:v>63.775608016593324</c:v>
                </c:pt>
                <c:pt idx="17">
                  <c:v>63.774780296483662</c:v>
                </c:pt>
                <c:pt idx="18">
                  <c:v>63.773952576374001</c:v>
                </c:pt>
                <c:pt idx="19">
                  <c:v>63.773590448826035</c:v>
                </c:pt>
                <c:pt idx="20">
                  <c:v>63.772400601168393</c:v>
                </c:pt>
                <c:pt idx="21">
                  <c:v>63.770693428442229</c:v>
                </c:pt>
                <c:pt idx="22">
                  <c:v>63.770538230921673</c:v>
                </c:pt>
                <c:pt idx="23">
                  <c:v>63.770383033401103</c:v>
                </c:pt>
                <c:pt idx="24">
                  <c:v>63.770227835880547</c:v>
                </c:pt>
                <c:pt idx="25">
                  <c:v>63.769979519847652</c:v>
                </c:pt>
                <c:pt idx="26">
                  <c:v>63.769793282822974</c:v>
                </c:pt>
                <c:pt idx="27">
                  <c:v>63.769607045798303</c:v>
                </c:pt>
                <c:pt idx="28">
                  <c:v>63.769420808773631</c:v>
                </c:pt>
                <c:pt idx="29">
                  <c:v>63.769234571748953</c:v>
                </c:pt>
                <c:pt idx="30">
                  <c:v>63.769234571748953</c:v>
                </c:pt>
                <c:pt idx="31">
                  <c:v>63.76923457174896</c:v>
                </c:pt>
                <c:pt idx="32">
                  <c:v>63.76923457174896</c:v>
                </c:pt>
                <c:pt idx="33">
                  <c:v>63.76923457174896</c:v>
                </c:pt>
                <c:pt idx="34">
                  <c:v>63.76923457174896</c:v>
                </c:pt>
                <c:pt idx="35">
                  <c:v>63.769234571748967</c:v>
                </c:pt>
                <c:pt idx="36">
                  <c:v>63.769234571748953</c:v>
                </c:pt>
                <c:pt idx="37">
                  <c:v>63.76923457174896</c:v>
                </c:pt>
                <c:pt idx="38">
                  <c:v>63.76923457174896</c:v>
                </c:pt>
                <c:pt idx="39">
                  <c:v>63.76923457174896</c:v>
                </c:pt>
                <c:pt idx="40">
                  <c:v>63.76923457174896</c:v>
                </c:pt>
                <c:pt idx="41">
                  <c:v>63.769234571748953</c:v>
                </c:pt>
                <c:pt idx="42">
                  <c:v>63.769234571748953</c:v>
                </c:pt>
                <c:pt idx="43">
                  <c:v>63.769234571748953</c:v>
                </c:pt>
                <c:pt idx="44">
                  <c:v>63.76923457174896</c:v>
                </c:pt>
                <c:pt idx="45">
                  <c:v>63.76923457174896</c:v>
                </c:pt>
                <c:pt idx="46">
                  <c:v>63.769234571748953</c:v>
                </c:pt>
                <c:pt idx="47">
                  <c:v>63.769234571748953</c:v>
                </c:pt>
                <c:pt idx="48">
                  <c:v>63.76923457174896</c:v>
                </c:pt>
                <c:pt idx="49">
                  <c:v>63.769234571748953</c:v>
                </c:pt>
                <c:pt idx="50">
                  <c:v>63.769234571748953</c:v>
                </c:pt>
                <c:pt idx="51">
                  <c:v>63.76923457174896</c:v>
                </c:pt>
                <c:pt idx="52">
                  <c:v>63.76923457174896</c:v>
                </c:pt>
                <c:pt idx="53">
                  <c:v>63.76923457174896</c:v>
                </c:pt>
                <c:pt idx="54">
                  <c:v>63.76923457174896</c:v>
                </c:pt>
                <c:pt idx="55">
                  <c:v>63.76923457174896</c:v>
                </c:pt>
                <c:pt idx="56">
                  <c:v>63.76923457174896</c:v>
                </c:pt>
                <c:pt idx="57">
                  <c:v>63.769234571748953</c:v>
                </c:pt>
                <c:pt idx="58">
                  <c:v>63.769234571748953</c:v>
                </c:pt>
                <c:pt idx="59">
                  <c:v>63.76923457174896</c:v>
                </c:pt>
                <c:pt idx="60">
                  <c:v>63.769234571748953</c:v>
                </c:pt>
              </c:numCache>
            </c:numRef>
          </c:val>
          <c:extLst>
            <c:ext xmlns:c16="http://schemas.microsoft.com/office/drawing/2014/chart" uri="{C3380CC4-5D6E-409C-BE32-E72D297353CC}">
              <c16:uniqueId val="{00000003-A07A-46EE-88A6-AB26277F718A}"/>
            </c:ext>
          </c:extLst>
        </c:ser>
        <c:ser>
          <c:idx val="3"/>
          <c:order val="4"/>
          <c:tx>
            <c:v>Other components of demand</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WXWWSX!$G$372:$CI$372</c:f>
              <c:numCache>
                <c:formatCode>0.00</c:formatCode>
                <c:ptCount val="81"/>
                <c:pt idx="0">
                  <c:v>7.596796677509758</c:v>
                </c:pt>
                <c:pt idx="1">
                  <c:v>7.5967966775096443</c:v>
                </c:pt>
                <c:pt idx="2">
                  <c:v>7.5967966775097011</c:v>
                </c:pt>
                <c:pt idx="3">
                  <c:v>7.5967966775097011</c:v>
                </c:pt>
                <c:pt idx="4">
                  <c:v>7.5967966775097011</c:v>
                </c:pt>
                <c:pt idx="5">
                  <c:v>7.596796677509758</c:v>
                </c:pt>
                <c:pt idx="6">
                  <c:v>7.5967966775097011</c:v>
                </c:pt>
                <c:pt idx="7">
                  <c:v>7.596796677509758</c:v>
                </c:pt>
                <c:pt idx="8">
                  <c:v>7.596796677509758</c:v>
                </c:pt>
                <c:pt idx="9">
                  <c:v>7.5967966775097011</c:v>
                </c:pt>
                <c:pt idx="10">
                  <c:v>7.5967966775097011</c:v>
                </c:pt>
                <c:pt idx="11">
                  <c:v>7.5967966775097011</c:v>
                </c:pt>
                <c:pt idx="12">
                  <c:v>7.5967966775096443</c:v>
                </c:pt>
                <c:pt idx="13">
                  <c:v>7.5967966775097011</c:v>
                </c:pt>
                <c:pt idx="14">
                  <c:v>7.5967966775097011</c:v>
                </c:pt>
                <c:pt idx="15">
                  <c:v>7.5967966775097011</c:v>
                </c:pt>
                <c:pt idx="16">
                  <c:v>7.596796677509758</c:v>
                </c:pt>
                <c:pt idx="17">
                  <c:v>7.596796677509758</c:v>
                </c:pt>
                <c:pt idx="18">
                  <c:v>7.596796677509758</c:v>
                </c:pt>
                <c:pt idx="19">
                  <c:v>7.596796677509758</c:v>
                </c:pt>
                <c:pt idx="20">
                  <c:v>7.5967966775098148</c:v>
                </c:pt>
                <c:pt idx="21">
                  <c:v>7.596796677509758</c:v>
                </c:pt>
                <c:pt idx="22">
                  <c:v>7.596796677509758</c:v>
                </c:pt>
                <c:pt idx="23">
                  <c:v>7.5967966775097011</c:v>
                </c:pt>
                <c:pt idx="24">
                  <c:v>7.596796677509758</c:v>
                </c:pt>
                <c:pt idx="25">
                  <c:v>7.5967966775097011</c:v>
                </c:pt>
                <c:pt idx="26">
                  <c:v>7.5967966775096443</c:v>
                </c:pt>
                <c:pt idx="27">
                  <c:v>7.596796677509758</c:v>
                </c:pt>
                <c:pt idx="28">
                  <c:v>7.5967966775097011</c:v>
                </c:pt>
                <c:pt idx="29">
                  <c:v>7.5967966775097011</c:v>
                </c:pt>
                <c:pt idx="30">
                  <c:v>7.596796677509758</c:v>
                </c:pt>
                <c:pt idx="31">
                  <c:v>7.5967966775097011</c:v>
                </c:pt>
                <c:pt idx="32">
                  <c:v>7.596796677509758</c:v>
                </c:pt>
                <c:pt idx="33">
                  <c:v>7.5967966775097011</c:v>
                </c:pt>
                <c:pt idx="34">
                  <c:v>7.596796677509758</c:v>
                </c:pt>
                <c:pt idx="35">
                  <c:v>7.5967966775098148</c:v>
                </c:pt>
                <c:pt idx="36">
                  <c:v>7.596796677509758</c:v>
                </c:pt>
                <c:pt idx="37">
                  <c:v>7.596796677509758</c:v>
                </c:pt>
                <c:pt idx="38">
                  <c:v>7.596796677509758</c:v>
                </c:pt>
                <c:pt idx="39">
                  <c:v>7.5967966775097011</c:v>
                </c:pt>
                <c:pt idx="40">
                  <c:v>7.596796677509758</c:v>
                </c:pt>
                <c:pt idx="41">
                  <c:v>7.596796677509758</c:v>
                </c:pt>
                <c:pt idx="42">
                  <c:v>7.596796677509758</c:v>
                </c:pt>
                <c:pt idx="43">
                  <c:v>7.596796677509758</c:v>
                </c:pt>
                <c:pt idx="44">
                  <c:v>7.596796677509758</c:v>
                </c:pt>
                <c:pt idx="45">
                  <c:v>7.596796677509758</c:v>
                </c:pt>
                <c:pt idx="46">
                  <c:v>7.5967966775097011</c:v>
                </c:pt>
                <c:pt idx="47">
                  <c:v>7.5967966775098148</c:v>
                </c:pt>
                <c:pt idx="48">
                  <c:v>7.596796677509758</c:v>
                </c:pt>
                <c:pt idx="49">
                  <c:v>7.596796677509758</c:v>
                </c:pt>
                <c:pt idx="50">
                  <c:v>7.596796677509758</c:v>
                </c:pt>
                <c:pt idx="51">
                  <c:v>7.596796677509758</c:v>
                </c:pt>
                <c:pt idx="52">
                  <c:v>7.5967966775098148</c:v>
                </c:pt>
                <c:pt idx="53">
                  <c:v>7.596796677509758</c:v>
                </c:pt>
                <c:pt idx="54">
                  <c:v>7.5967966775097011</c:v>
                </c:pt>
                <c:pt idx="55">
                  <c:v>7.596796677509758</c:v>
                </c:pt>
                <c:pt idx="56">
                  <c:v>7.5967966775098148</c:v>
                </c:pt>
                <c:pt idx="57">
                  <c:v>7.596796677509758</c:v>
                </c:pt>
                <c:pt idx="58">
                  <c:v>7.596796677509758</c:v>
                </c:pt>
                <c:pt idx="59">
                  <c:v>7.596796677509758</c:v>
                </c:pt>
                <c:pt idx="60">
                  <c:v>7.596796677509758</c:v>
                </c:pt>
              </c:numCache>
            </c:numRef>
          </c:val>
          <c:extLst>
            <c:ext xmlns:c16="http://schemas.microsoft.com/office/drawing/2014/chart" uri="{C3380CC4-5D6E-409C-BE32-E72D297353CC}">
              <c16:uniqueId val="{00000004-A07A-46EE-88A6-AB26277F718A}"/>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WXWWSX!$G$373:$CI$373</c:f>
              <c:numCache>
                <c:formatCode>0.00</c:formatCode>
                <c:ptCount val="81"/>
                <c:pt idx="0">
                  <c:v>384.21902999999998</c:v>
                </c:pt>
                <c:pt idx="1">
                  <c:v>384.10703000000001</c:v>
                </c:pt>
                <c:pt idx="2">
                  <c:v>384.05703</c:v>
                </c:pt>
                <c:pt idx="3">
                  <c:v>383.89227724440258</c:v>
                </c:pt>
                <c:pt idx="4">
                  <c:v>383.50815359722236</c:v>
                </c:pt>
                <c:pt idx="5">
                  <c:v>382.90182794966682</c:v>
                </c:pt>
                <c:pt idx="6">
                  <c:v>375.35886033049695</c:v>
                </c:pt>
                <c:pt idx="7">
                  <c:v>374.96947159415345</c:v>
                </c:pt>
                <c:pt idx="8">
                  <c:v>374.67548355108175</c:v>
                </c:pt>
                <c:pt idx="9">
                  <c:v>374.39453697477342</c:v>
                </c:pt>
                <c:pt idx="10">
                  <c:v>374.12656139507294</c:v>
                </c:pt>
                <c:pt idx="11">
                  <c:v>366.86807825601068</c:v>
                </c:pt>
                <c:pt idx="12">
                  <c:v>366.6613951142312</c:v>
                </c:pt>
                <c:pt idx="13">
                  <c:v>366.49030184793401</c:v>
                </c:pt>
                <c:pt idx="14">
                  <c:v>366.33652701479934</c:v>
                </c:pt>
                <c:pt idx="15">
                  <c:v>366.18280210800225</c:v>
                </c:pt>
                <c:pt idx="16">
                  <c:v>317.08684965541505</c:v>
                </c:pt>
                <c:pt idx="17">
                  <c:v>316.95909412999634</c:v>
                </c:pt>
                <c:pt idx="18">
                  <c:v>316.83117458110081</c:v>
                </c:pt>
                <c:pt idx="19">
                  <c:v>316.72018568662315</c:v>
                </c:pt>
                <c:pt idx="20">
                  <c:v>316.61016969954528</c:v>
                </c:pt>
                <c:pt idx="21">
                  <c:v>314.77358316269664</c:v>
                </c:pt>
                <c:pt idx="22">
                  <c:v>314.70204767720492</c:v>
                </c:pt>
                <c:pt idx="23">
                  <c:v>311.84843061567517</c:v>
                </c:pt>
                <c:pt idx="24">
                  <c:v>311.77648497091866</c:v>
                </c:pt>
                <c:pt idx="25">
                  <c:v>311.70229265913082</c:v>
                </c:pt>
                <c:pt idx="26">
                  <c:v>311.64073561587304</c:v>
                </c:pt>
                <c:pt idx="27">
                  <c:v>311.57893410233584</c:v>
                </c:pt>
                <c:pt idx="28">
                  <c:v>311.51712846703015</c:v>
                </c:pt>
                <c:pt idx="29">
                  <c:v>311.45532123610474</c:v>
                </c:pt>
                <c:pt idx="30">
                  <c:v>311.40030904243241</c:v>
                </c:pt>
                <c:pt idx="31">
                  <c:v>309.39377863405042</c:v>
                </c:pt>
                <c:pt idx="32">
                  <c:v>309.33824061391965</c:v>
                </c:pt>
                <c:pt idx="33">
                  <c:v>309.28269591087798</c:v>
                </c:pt>
                <c:pt idx="34">
                  <c:v>309.22714552386208</c:v>
                </c:pt>
                <c:pt idx="35">
                  <c:v>309.17158662767577</c:v>
                </c:pt>
                <c:pt idx="36">
                  <c:v>309.11602725623544</c:v>
                </c:pt>
                <c:pt idx="37">
                  <c:v>309.05046446028007</c:v>
                </c:pt>
                <c:pt idx="38">
                  <c:v>308.9948954930727</c:v>
                </c:pt>
                <c:pt idx="39">
                  <c:v>308.93932807679175</c:v>
                </c:pt>
                <c:pt idx="40">
                  <c:v>308.88375561053192</c:v>
                </c:pt>
                <c:pt idx="41">
                  <c:v>308.82818581460612</c:v>
                </c:pt>
                <c:pt idx="42">
                  <c:v>308.77261212257565</c:v>
                </c:pt>
                <c:pt idx="43">
                  <c:v>308.71704197678747</c:v>
                </c:pt>
                <c:pt idx="44">
                  <c:v>308.66146879469522</c:v>
                </c:pt>
                <c:pt idx="45">
                  <c:v>308.60589655514099</c:v>
                </c:pt>
                <c:pt idx="46">
                  <c:v>308.55032563416711</c:v>
                </c:pt>
                <c:pt idx="47">
                  <c:v>308.4947563437288</c:v>
                </c:pt>
                <c:pt idx="48">
                  <c:v>308.4391890421806</c:v>
                </c:pt>
                <c:pt idx="49">
                  <c:v>308.37362402842581</c:v>
                </c:pt>
                <c:pt idx="50">
                  <c:v>308.31806151471767</c:v>
                </c:pt>
                <c:pt idx="51">
                  <c:v>308.26250184589964</c:v>
                </c:pt>
                <c:pt idx="52">
                  <c:v>308.20694514092651</c:v>
                </c:pt>
                <c:pt idx="53">
                  <c:v>308.15138827183767</c:v>
                </c:pt>
                <c:pt idx="54">
                  <c:v>308.09583827763453</c:v>
                </c:pt>
                <c:pt idx="55">
                  <c:v>308.04029191392061</c:v>
                </c:pt>
                <c:pt idx="56">
                  <c:v>307.9847459191422</c:v>
                </c:pt>
                <c:pt idx="57">
                  <c:v>307.92920732693085</c:v>
                </c:pt>
                <c:pt idx="58">
                  <c:v>307.87366945598376</c:v>
                </c:pt>
                <c:pt idx="59">
                  <c:v>307.81813578344463</c:v>
                </c:pt>
                <c:pt idx="60">
                  <c:v>307.76260988350947</c:v>
                </c:pt>
              </c:numCache>
            </c:numRef>
          </c:val>
          <c:smooth val="0"/>
          <c:extLst>
            <c:ext xmlns:c16="http://schemas.microsoft.com/office/drawing/2014/chart" uri="{C3380CC4-5D6E-409C-BE32-E72D297353CC}">
              <c16:uniqueId val="{00000005-A07A-46EE-88A6-AB26277F718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WXWWSX!$G$374:$CI$374</c:f>
              <c:numCache>
                <c:formatCode>0.00</c:formatCode>
                <c:ptCount val="81"/>
                <c:pt idx="0">
                  <c:v>358.89616951265668</c:v>
                </c:pt>
                <c:pt idx="1">
                  <c:v>347.44273680584723</c:v>
                </c:pt>
                <c:pt idx="2">
                  <c:v>354.17602511868927</c:v>
                </c:pt>
                <c:pt idx="3">
                  <c:v>366.25344827487947</c:v>
                </c:pt>
                <c:pt idx="4">
                  <c:v>359.08693232212727</c:v>
                </c:pt>
                <c:pt idx="5">
                  <c:v>359.73726415532258</c:v>
                </c:pt>
                <c:pt idx="6">
                  <c:v>360.10119391429328</c:v>
                </c:pt>
                <c:pt idx="7">
                  <c:v>360.58927054267042</c:v>
                </c:pt>
                <c:pt idx="8">
                  <c:v>361.17743934048201</c:v>
                </c:pt>
                <c:pt idx="9">
                  <c:v>361.89729775791142</c:v>
                </c:pt>
                <c:pt idx="10">
                  <c:v>362.56345629971048</c:v>
                </c:pt>
                <c:pt idx="11">
                  <c:v>363.24956761795738</c:v>
                </c:pt>
                <c:pt idx="12">
                  <c:v>363.9078625479346</c:v>
                </c:pt>
                <c:pt idx="13">
                  <c:v>364.46944214587865</c:v>
                </c:pt>
                <c:pt idx="14">
                  <c:v>365.14188471760298</c:v>
                </c:pt>
                <c:pt idx="15">
                  <c:v>365.80655425370463</c:v>
                </c:pt>
                <c:pt idx="16">
                  <c:v>366.5010022567198</c:v>
                </c:pt>
                <c:pt idx="17">
                  <c:v>367.17531352940046</c:v>
                </c:pt>
                <c:pt idx="18">
                  <c:v>367.87750904169189</c:v>
                </c:pt>
                <c:pt idx="19">
                  <c:v>368.65325427692062</c:v>
                </c:pt>
                <c:pt idx="20">
                  <c:v>369.28789107881295</c:v>
                </c:pt>
                <c:pt idx="21">
                  <c:v>369.88855058408791</c:v>
                </c:pt>
                <c:pt idx="22">
                  <c:v>370.52158124800519</c:v>
                </c:pt>
                <c:pt idx="23">
                  <c:v>371.09722335433338</c:v>
                </c:pt>
                <c:pt idx="24">
                  <c:v>371.7864159105763</c:v>
                </c:pt>
                <c:pt idx="25">
                  <c:v>372.47068149544242</c:v>
                </c:pt>
                <c:pt idx="26">
                  <c:v>373.18427497564733</c:v>
                </c:pt>
                <c:pt idx="27">
                  <c:v>374.12163884167757</c:v>
                </c:pt>
                <c:pt idx="28">
                  <c:v>375.05638656057545</c:v>
                </c:pt>
                <c:pt idx="29">
                  <c:v>375.98784730405333</c:v>
                </c:pt>
                <c:pt idx="30">
                  <c:v>376.92246684536309</c:v>
                </c:pt>
                <c:pt idx="31">
                  <c:v>377.85419861841484</c:v>
                </c:pt>
                <c:pt idx="32">
                  <c:v>378.78297931622245</c:v>
                </c:pt>
                <c:pt idx="33">
                  <c:v>379.70875777450379</c:v>
                </c:pt>
                <c:pt idx="34">
                  <c:v>380.63146736435476</c:v>
                </c:pt>
                <c:pt idx="35">
                  <c:v>381.58395939306467</c:v>
                </c:pt>
                <c:pt idx="36">
                  <c:v>382.59905861933737</c:v>
                </c:pt>
                <c:pt idx="37">
                  <c:v>383.61219058884666</c:v>
                </c:pt>
                <c:pt idx="38">
                  <c:v>384.62388688720904</c:v>
                </c:pt>
                <c:pt idx="39">
                  <c:v>385.63300909434645</c:v>
                </c:pt>
                <c:pt idx="40">
                  <c:v>386.6406931876985</c:v>
                </c:pt>
                <c:pt idx="41">
                  <c:v>387.64579270182753</c:v>
                </c:pt>
                <c:pt idx="42">
                  <c:v>388.6494301962083</c:v>
                </c:pt>
                <c:pt idx="43">
                  <c:v>389.650495879613</c:v>
                </c:pt>
                <c:pt idx="44">
                  <c:v>390.65010769399902</c:v>
                </c:pt>
                <c:pt idx="45">
                  <c:v>391.64770002941316</c:v>
                </c:pt>
                <c:pt idx="46">
                  <c:v>392.64327727994623</c:v>
                </c:pt>
                <c:pt idx="47">
                  <c:v>393.63685102001926</c:v>
                </c:pt>
                <c:pt idx="48">
                  <c:v>394.62842257303475</c:v>
                </c:pt>
                <c:pt idx="49">
                  <c:v>395.61799998991592</c:v>
                </c:pt>
                <c:pt idx="50">
                  <c:v>396.60560250817929</c:v>
                </c:pt>
                <c:pt idx="51">
                  <c:v>397.59122579810673</c:v>
                </c:pt>
                <c:pt idx="52">
                  <c:v>398.57489911283602</c:v>
                </c:pt>
                <c:pt idx="53">
                  <c:v>399.55716601976866</c:v>
                </c:pt>
                <c:pt idx="54">
                  <c:v>400.53695048181862</c:v>
                </c:pt>
                <c:pt idx="55">
                  <c:v>401.51481042742802</c:v>
                </c:pt>
                <c:pt idx="56">
                  <c:v>402.49130458198647</c:v>
                </c:pt>
                <c:pt idx="57">
                  <c:v>403.46535196036467</c:v>
                </c:pt>
                <c:pt idx="58">
                  <c:v>404.43805174808762</c:v>
                </c:pt>
                <c:pt idx="59">
                  <c:v>405.40888534637969</c:v>
                </c:pt>
                <c:pt idx="60">
                  <c:v>406.4309049849856</c:v>
                </c:pt>
              </c:numCache>
            </c:numRef>
          </c:val>
          <c:smooth val="0"/>
          <c:extLst>
            <c:ext xmlns:c16="http://schemas.microsoft.com/office/drawing/2014/chart" uri="{C3380CC4-5D6E-409C-BE32-E72D297353CC}">
              <c16:uniqueId val="{00000006-A07A-46EE-88A6-AB26277F718A}"/>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WXWWSX!$G$377:$CI$377</c:f>
              <c:numCache>
                <c:formatCode>0.00</c:formatCode>
                <c:ptCount val="81"/>
                <c:pt idx="0">
                  <c:v>102.64210998669142</c:v>
                </c:pt>
                <c:pt idx="1">
                  <c:v>105.82648201757308</c:v>
                </c:pt>
                <c:pt idx="2">
                  <c:v>112.25891284292571</c:v>
                </c:pt>
                <c:pt idx="3">
                  <c:v>115.85660018091289</c:v>
                </c:pt>
                <c:pt idx="4">
                  <c:v>119.22624665382452</c:v>
                </c:pt>
                <c:pt idx="5">
                  <c:v>122.11930811205588</c:v>
                </c:pt>
                <c:pt idx="6">
                  <c:v>122.27111027767604</c:v>
                </c:pt>
                <c:pt idx="7">
                  <c:v>121.30832942408242</c:v>
                </c:pt>
                <c:pt idx="8">
                  <c:v>120.55597056138051</c:v>
                </c:pt>
                <c:pt idx="9">
                  <c:v>119.843073215318</c:v>
                </c:pt>
                <c:pt idx="10">
                  <c:v>119.14957205767934</c:v>
                </c:pt>
                <c:pt idx="11">
                  <c:v>117.80096579580808</c:v>
                </c:pt>
                <c:pt idx="12">
                  <c:v>115.89530861046543</c:v>
                </c:pt>
                <c:pt idx="13">
                  <c:v>114.15718925403215</c:v>
                </c:pt>
                <c:pt idx="14">
                  <c:v>112.58196819598864</c:v>
                </c:pt>
                <c:pt idx="15">
                  <c:v>111.10693773185638</c:v>
                </c:pt>
                <c:pt idx="16">
                  <c:v>109.52184113824065</c:v>
                </c:pt>
                <c:pt idx="17">
                  <c:v>107.81909275741224</c:v>
                </c:pt>
                <c:pt idx="18">
                  <c:v>106.16159758943424</c:v>
                </c:pt>
                <c:pt idx="19">
                  <c:v>105.17498886039704</c:v>
                </c:pt>
                <c:pt idx="20">
                  <c:v>104.77117516138745</c:v>
                </c:pt>
                <c:pt idx="21">
                  <c:v>104.30718492269503</c:v>
                </c:pt>
                <c:pt idx="22">
                  <c:v>103.88250929560417</c:v>
                </c:pt>
                <c:pt idx="23">
                  <c:v>103.3962407288807</c:v>
                </c:pt>
                <c:pt idx="24">
                  <c:v>102.98556530310896</c:v>
                </c:pt>
                <c:pt idx="25">
                  <c:v>102.55090560975297</c:v>
                </c:pt>
                <c:pt idx="26">
                  <c:v>102.13463576229104</c:v>
                </c:pt>
                <c:pt idx="27">
                  <c:v>101.91912615161714</c:v>
                </c:pt>
                <c:pt idx="28">
                  <c:v>101.68841668302413</c:v>
                </c:pt>
                <c:pt idx="29">
                  <c:v>101.44299198421749</c:v>
                </c:pt>
                <c:pt idx="30">
                  <c:v>101.18826467190048</c:v>
                </c:pt>
                <c:pt idx="31">
                  <c:v>101.83357012974901</c:v>
                </c:pt>
                <c:pt idx="32">
                  <c:v>103.30742295662951</c:v>
                </c:pt>
                <c:pt idx="33">
                  <c:v>104.62990316118251</c:v>
                </c:pt>
                <c:pt idx="34">
                  <c:v>105.8122443931569</c:v>
                </c:pt>
                <c:pt idx="35">
                  <c:v>106.86478158309608</c:v>
                </c:pt>
                <c:pt idx="36">
                  <c:v>107.79704109092299</c:v>
                </c:pt>
                <c:pt idx="37">
                  <c:v>108.61780218188797</c:v>
                </c:pt>
                <c:pt idx="38">
                  <c:v>109.33510862227017</c:v>
                </c:pt>
                <c:pt idx="39">
                  <c:v>109.9563640119847</c:v>
                </c:pt>
                <c:pt idx="40">
                  <c:v>110.48838334244699</c:v>
                </c:pt>
                <c:pt idx="41">
                  <c:v>110.93744052320527</c:v>
                </c:pt>
                <c:pt idx="42">
                  <c:v>111.30931200576809</c:v>
                </c:pt>
                <c:pt idx="43">
                  <c:v>111.60931681889802</c:v>
                </c:pt>
                <c:pt idx="44">
                  <c:v>111.84235330927002</c:v>
                </c:pt>
                <c:pt idx="45">
                  <c:v>112.01293286094149</c:v>
                </c:pt>
                <c:pt idx="46">
                  <c:v>112.12521084687089</c:v>
                </c:pt>
                <c:pt idx="47">
                  <c:v>112.18301504597878</c:v>
                </c:pt>
                <c:pt idx="48">
                  <c:v>112.18987174028319</c:v>
                </c:pt>
                <c:pt idx="49">
                  <c:v>112.14902968862948</c:v>
                </c:pt>
                <c:pt idx="50">
                  <c:v>112.06348215664229</c:v>
                </c:pt>
                <c:pt idx="51">
                  <c:v>111.93598716681902</c:v>
                </c:pt>
                <c:pt idx="52">
                  <c:v>111.76908611820944</c:v>
                </c:pt>
                <c:pt idx="53">
                  <c:v>111.56512091186127</c:v>
                </c:pt>
                <c:pt idx="54">
                  <c:v>111.32624970612694</c:v>
                </c:pt>
                <c:pt idx="55">
                  <c:v>111.05446141493591</c:v>
                </c:pt>
                <c:pt idx="56">
                  <c:v>110.75158905218767</c:v>
                </c:pt>
                <c:pt idx="57">
                  <c:v>110.41932201641593</c:v>
                </c:pt>
                <c:pt idx="58">
                  <c:v>110.05921740171847</c:v>
                </c:pt>
                <c:pt idx="59">
                  <c:v>109.6727104135785</c:v>
                </c:pt>
                <c:pt idx="60">
                  <c:v>109.32149131062839</c:v>
                </c:pt>
              </c:numCache>
            </c:numRef>
          </c:val>
          <c:extLst>
            <c:ext xmlns:c16="http://schemas.microsoft.com/office/drawing/2014/chart" uri="{C3380CC4-5D6E-409C-BE32-E72D297353CC}">
              <c16:uniqueId val="{00000000-8F42-4204-AC4F-BA8878CF87EA}"/>
            </c:ext>
          </c:extLst>
        </c:ser>
        <c:ser>
          <c:idx val="0"/>
          <c:order val="1"/>
          <c:tx>
            <c:v>Unmeasured 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WXWWSX!$G$378:$CI$378</c:f>
              <c:numCache>
                <c:formatCode>0.00</c:formatCode>
                <c:ptCount val="81"/>
                <c:pt idx="0">
                  <c:v>83.241372775106285</c:v>
                </c:pt>
                <c:pt idx="1">
                  <c:v>81.027812840957779</c:v>
                </c:pt>
                <c:pt idx="2">
                  <c:v>78.150555895822265</c:v>
                </c:pt>
                <c:pt idx="3">
                  <c:v>75.51435979235761</c:v>
                </c:pt>
                <c:pt idx="4">
                  <c:v>72.847887508891816</c:v>
                </c:pt>
                <c:pt idx="5">
                  <c:v>70.479181822375509</c:v>
                </c:pt>
                <c:pt idx="6">
                  <c:v>69.654572427837294</c:v>
                </c:pt>
                <c:pt idx="7">
                  <c:v>68.791761264502156</c:v>
                </c:pt>
                <c:pt idx="8">
                  <c:v>67.921517014338107</c:v>
                </c:pt>
                <c:pt idx="9">
                  <c:v>67.065251750747819</c:v>
                </c:pt>
                <c:pt idx="10">
                  <c:v>66.220946175791468</c:v>
                </c:pt>
                <c:pt idx="11">
                  <c:v>65.368701159001034</c:v>
                </c:pt>
                <c:pt idx="12">
                  <c:v>64.487425451084576</c:v>
                </c:pt>
                <c:pt idx="13">
                  <c:v>63.584480813060331</c:v>
                </c:pt>
                <c:pt idx="14">
                  <c:v>62.671161511285717</c:v>
                </c:pt>
                <c:pt idx="15">
                  <c:v>61.763011243869165</c:v>
                </c:pt>
                <c:pt idx="16">
                  <c:v>60.912790089380536</c:v>
                </c:pt>
                <c:pt idx="17">
                  <c:v>60.17308886755778</c:v>
                </c:pt>
                <c:pt idx="18">
                  <c:v>59.543772301730797</c:v>
                </c:pt>
                <c:pt idx="19">
                  <c:v>59.008955318541744</c:v>
                </c:pt>
                <c:pt idx="20">
                  <c:v>58.547059434703876</c:v>
                </c:pt>
                <c:pt idx="21">
                  <c:v>58.143996715171447</c:v>
                </c:pt>
                <c:pt idx="22">
                  <c:v>57.833902611734786</c:v>
                </c:pt>
                <c:pt idx="23">
                  <c:v>57.59491139462029</c:v>
                </c:pt>
                <c:pt idx="24">
                  <c:v>57.391394566741866</c:v>
                </c:pt>
                <c:pt idx="25">
                  <c:v>57.209852795830237</c:v>
                </c:pt>
                <c:pt idx="26">
                  <c:v>57.03430572646139</c:v>
                </c:pt>
                <c:pt idx="27">
                  <c:v>56.866187952569668</c:v>
                </c:pt>
                <c:pt idx="28">
                  <c:v>56.704701315420195</c:v>
                </c:pt>
                <c:pt idx="29">
                  <c:v>56.549120937741598</c:v>
                </c:pt>
                <c:pt idx="30">
                  <c:v>56.39878845977119</c:v>
                </c:pt>
                <c:pt idx="31">
                  <c:v>56.254940386529356</c:v>
                </c:pt>
                <c:pt idx="32">
                  <c:v>56.116817768289131</c:v>
                </c:pt>
                <c:pt idx="33">
                  <c:v>55.981946888175116</c:v>
                </c:pt>
                <c:pt idx="34">
                  <c:v>55.849893044398463</c:v>
                </c:pt>
                <c:pt idx="35">
                  <c:v>55.751280355455123</c:v>
                </c:pt>
                <c:pt idx="36">
                  <c:v>55.718390160155643</c:v>
                </c:pt>
                <c:pt idx="37">
                  <c:v>55.688363686666349</c:v>
                </c:pt>
                <c:pt idx="38">
                  <c:v>55.660937395156736</c:v>
                </c:pt>
                <c:pt idx="39">
                  <c:v>55.635873537525669</c:v>
                </c:pt>
                <c:pt idx="40">
                  <c:v>55.612957461059338</c:v>
                </c:pt>
                <c:pt idx="41">
                  <c:v>55.591995186530703</c:v>
                </c:pt>
                <c:pt idx="42">
                  <c:v>55.57281124080442</c:v>
                </c:pt>
                <c:pt idx="43">
                  <c:v>55.555246723411052</c:v>
                </c:pt>
                <c:pt idx="44">
                  <c:v>55.539157586169011</c:v>
                </c:pt>
                <c:pt idx="45">
                  <c:v>55.524413105123301</c:v>
                </c:pt>
                <c:pt idx="46">
                  <c:v>55.510894524769938</c:v>
                </c:pt>
                <c:pt idx="47">
                  <c:v>55.498493855616566</c:v>
                </c:pt>
                <c:pt idx="48">
                  <c:v>55.487112807488884</c:v>
                </c:pt>
                <c:pt idx="49">
                  <c:v>55.476661842504342</c:v>
                </c:pt>
                <c:pt idx="50">
                  <c:v>55.467059333218295</c:v>
                </c:pt>
                <c:pt idx="51">
                  <c:v>55.458230813021004</c:v>
                </c:pt>
                <c:pt idx="52">
                  <c:v>55.450108307372389</c:v>
                </c:pt>
                <c:pt idx="53">
                  <c:v>55.442629735869289</c:v>
                </c:pt>
                <c:pt idx="54">
                  <c:v>55.435738376429029</c:v>
                </c:pt>
                <c:pt idx="55">
                  <c:v>55.429382384024102</c:v>
                </c:pt>
                <c:pt idx="56">
                  <c:v>55.423514357423613</c:v>
                </c:pt>
                <c:pt idx="57">
                  <c:v>55.41809094829074</c:v>
                </c:pt>
                <c:pt idx="58">
                  <c:v>55.413072507756112</c:v>
                </c:pt>
                <c:pt idx="59">
                  <c:v>55.4084227662525</c:v>
                </c:pt>
                <c:pt idx="60">
                  <c:v>55.413834001147109</c:v>
                </c:pt>
              </c:numCache>
            </c:numRef>
          </c:val>
          <c:extLst>
            <c:ext xmlns:c16="http://schemas.microsoft.com/office/drawing/2014/chart" uri="{C3380CC4-5D6E-409C-BE32-E72D297353CC}">
              <c16:uniqueId val="{00000001-8F42-4204-AC4F-BA8878CF87EA}"/>
            </c:ext>
          </c:extLst>
        </c:ser>
        <c:ser>
          <c:idx val="1"/>
          <c:order val="2"/>
          <c:tx>
            <c:v>Non-household consumption</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WXWWSX!$G$379:$CI$379</c:f>
              <c:numCache>
                <c:formatCode>0.00</c:formatCode>
                <c:ptCount val="81"/>
                <c:pt idx="0">
                  <c:v>83.118923588276118</c:v>
                </c:pt>
                <c:pt idx="1">
                  <c:v>73.987141602759067</c:v>
                </c:pt>
                <c:pt idx="2">
                  <c:v>78.635400280986275</c:v>
                </c:pt>
                <c:pt idx="3">
                  <c:v>81.682564760924222</c:v>
                </c:pt>
                <c:pt idx="4">
                  <c:v>81.518366789860522</c:v>
                </c:pt>
                <c:pt idx="5">
                  <c:v>81.306430988782537</c:v>
                </c:pt>
                <c:pt idx="6">
                  <c:v>80.418499342880779</c:v>
                </c:pt>
                <c:pt idx="7">
                  <c:v>78.92767699442399</c:v>
                </c:pt>
                <c:pt idx="8">
                  <c:v>77.429538955239153</c:v>
                </c:pt>
                <c:pt idx="9">
                  <c:v>76.127207382325537</c:v>
                </c:pt>
                <c:pt idx="10">
                  <c:v>74.86404995459938</c:v>
                </c:pt>
                <c:pt idx="11">
                  <c:v>73.885051172287433</c:v>
                </c:pt>
                <c:pt idx="12">
                  <c:v>73.07717319776674</c:v>
                </c:pt>
                <c:pt idx="13">
                  <c:v>72.168675185935797</c:v>
                </c:pt>
                <c:pt idx="14">
                  <c:v>71.353594920008788</c:v>
                </c:pt>
                <c:pt idx="15">
                  <c:v>70.575862249932115</c:v>
                </c:pt>
                <c:pt idx="16">
                  <c:v>70.170514345853505</c:v>
                </c:pt>
                <c:pt idx="17">
                  <c:v>70.076273048050709</c:v>
                </c:pt>
                <c:pt idx="18">
                  <c:v>70.062260560799814</c:v>
                </c:pt>
                <c:pt idx="19">
                  <c:v>70.13183322205316</c:v>
                </c:pt>
                <c:pt idx="20">
                  <c:v>70.122014324784402</c:v>
                </c:pt>
                <c:pt idx="21">
                  <c:v>70.130366700870709</c:v>
                </c:pt>
                <c:pt idx="22">
                  <c:v>70.111816903485348</c:v>
                </c:pt>
                <c:pt idx="23">
                  <c:v>70.087434570040855</c:v>
                </c:pt>
                <c:pt idx="24">
                  <c:v>70.068095582666032</c:v>
                </c:pt>
                <c:pt idx="25">
                  <c:v>70.0509932338299</c:v>
                </c:pt>
                <c:pt idx="26">
                  <c:v>70.034118960779836</c:v>
                </c:pt>
                <c:pt idx="27">
                  <c:v>70.018448708986014</c:v>
                </c:pt>
                <c:pt idx="28">
                  <c:v>70.002991956668382</c:v>
                </c:pt>
                <c:pt idx="29">
                  <c:v>69.987181989866329</c:v>
                </c:pt>
                <c:pt idx="30">
                  <c:v>69.971695390010069</c:v>
                </c:pt>
                <c:pt idx="31">
                  <c:v>70.037867026187357</c:v>
                </c:pt>
                <c:pt idx="32">
                  <c:v>70.181674762714849</c:v>
                </c:pt>
                <c:pt idx="33">
                  <c:v>70.318309350420023</c:v>
                </c:pt>
                <c:pt idx="34">
                  <c:v>70.448872182013204</c:v>
                </c:pt>
                <c:pt idx="35">
                  <c:v>70.573813404367939</c:v>
                </c:pt>
                <c:pt idx="36">
                  <c:v>70.691917329478485</c:v>
                </c:pt>
                <c:pt idx="37">
                  <c:v>70.804811785064629</c:v>
                </c:pt>
                <c:pt idx="38">
                  <c:v>70.91288627957158</c:v>
                </c:pt>
                <c:pt idx="39">
                  <c:v>71.014924761917555</c:v>
                </c:pt>
                <c:pt idx="40">
                  <c:v>71.113040057102268</c:v>
                </c:pt>
                <c:pt idx="41">
                  <c:v>71.205978172921817</c:v>
                </c:pt>
                <c:pt idx="42">
                  <c:v>71.295038409642459</c:v>
                </c:pt>
                <c:pt idx="43">
                  <c:v>71.378990172915479</c:v>
                </c:pt>
                <c:pt idx="44">
                  <c:v>71.459368401526334</c:v>
                </c:pt>
                <c:pt idx="45">
                  <c:v>71.535658240103999</c:v>
                </c:pt>
                <c:pt idx="46">
                  <c:v>71.608278149494097</c:v>
                </c:pt>
                <c:pt idx="47">
                  <c:v>71.67746590271642</c:v>
                </c:pt>
                <c:pt idx="48">
                  <c:v>71.743375670167282</c:v>
                </c:pt>
                <c:pt idx="49">
                  <c:v>71.8061589467478</c:v>
                </c:pt>
                <c:pt idx="50">
                  <c:v>71.865969383033615</c:v>
                </c:pt>
                <c:pt idx="51">
                  <c:v>71.922929956614738</c:v>
                </c:pt>
                <c:pt idx="52">
                  <c:v>71.97718833281651</c:v>
                </c:pt>
                <c:pt idx="53">
                  <c:v>72.0293787734267</c:v>
                </c:pt>
                <c:pt idx="54">
                  <c:v>72.078574344097817</c:v>
                </c:pt>
                <c:pt idx="55">
                  <c:v>72.125410277747633</c:v>
                </c:pt>
                <c:pt idx="56">
                  <c:v>72.170516771301877</c:v>
                </c:pt>
                <c:pt idx="57">
                  <c:v>72.212944711167339</c:v>
                </c:pt>
                <c:pt idx="58">
                  <c:v>72.253832529950927</c:v>
                </c:pt>
                <c:pt idx="59">
                  <c:v>72.292761054282138</c:v>
                </c:pt>
                <c:pt idx="60">
                  <c:v>74.877529998838185</c:v>
                </c:pt>
              </c:numCache>
            </c:numRef>
          </c:val>
          <c:extLst>
            <c:ext xmlns:c16="http://schemas.microsoft.com/office/drawing/2014/chart" uri="{C3380CC4-5D6E-409C-BE32-E72D297353CC}">
              <c16:uniqueId val="{00000002-8F42-4204-AC4F-BA8878CF87EA}"/>
            </c:ext>
          </c:extLst>
        </c:ser>
        <c:ser>
          <c:idx val="2"/>
          <c:order val="3"/>
          <c:tx>
            <c:v>Total leakage</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WXWWSX!$G$380:$CI$380</c:f>
              <c:numCache>
                <c:formatCode>0.00</c:formatCode>
                <c:ptCount val="81"/>
                <c:pt idx="0">
                  <c:v>67.886966485073074</c:v>
                </c:pt>
                <c:pt idx="1">
                  <c:v>65.052988257749959</c:v>
                </c:pt>
                <c:pt idx="2">
                  <c:v>63.313886882929296</c:v>
                </c:pt>
                <c:pt idx="3">
                  <c:v>71.186478624680021</c:v>
                </c:pt>
                <c:pt idx="4">
                  <c:v>63.480498962132501</c:v>
                </c:pt>
                <c:pt idx="5">
                  <c:v>63.792300372138087</c:v>
                </c:pt>
                <c:pt idx="6">
                  <c:v>63.33106198192872</c:v>
                </c:pt>
                <c:pt idx="7">
                  <c:v>62.751110006723117</c:v>
                </c:pt>
                <c:pt idx="8">
                  <c:v>62.041727089092895</c:v>
                </c:pt>
                <c:pt idx="9">
                  <c:v>61.222323478459927</c:v>
                </c:pt>
                <c:pt idx="10">
                  <c:v>60.282909521325607</c:v>
                </c:pt>
                <c:pt idx="11">
                  <c:v>58.568481801215952</c:v>
                </c:pt>
                <c:pt idx="12">
                  <c:v>56.85235725488149</c:v>
                </c:pt>
                <c:pt idx="13">
                  <c:v>55.136925924138872</c:v>
                </c:pt>
                <c:pt idx="14">
                  <c:v>53.421680830420925</c:v>
                </c:pt>
                <c:pt idx="15">
                  <c:v>51.706435736702986</c:v>
                </c:pt>
                <c:pt idx="16">
                  <c:v>50.823608016593319</c:v>
                </c:pt>
                <c:pt idx="17">
                  <c:v>49.940780296483666</c:v>
                </c:pt>
                <c:pt idx="18">
                  <c:v>49.057952576374007</c:v>
                </c:pt>
                <c:pt idx="19">
                  <c:v>48.180222895016094</c:v>
                </c:pt>
                <c:pt idx="20">
                  <c:v>47.301676367005939</c:v>
                </c:pt>
                <c:pt idx="21">
                  <c:v>46.417449137346956</c:v>
                </c:pt>
                <c:pt idx="22">
                  <c:v>45.534827614277738</c:v>
                </c:pt>
                <c:pt idx="23">
                  <c:v>44.652253241085631</c:v>
                </c:pt>
                <c:pt idx="24">
                  <c:v>43.769704334521599</c:v>
                </c:pt>
                <c:pt idx="25">
                  <c:v>42.887064821266094</c:v>
                </c:pt>
                <c:pt idx="26">
                  <c:v>42.004907830442797</c:v>
                </c:pt>
                <c:pt idx="27">
                  <c:v>41.122316574570874</c:v>
                </c:pt>
                <c:pt idx="28">
                  <c:v>40.239715672851261</c:v>
                </c:pt>
                <c:pt idx="29">
                  <c:v>39.357114296709135</c:v>
                </c:pt>
                <c:pt idx="30">
                  <c:v>38.475126516840938</c:v>
                </c:pt>
                <c:pt idx="31">
                  <c:v>38.474739094732236</c:v>
                </c:pt>
                <c:pt idx="32">
                  <c:v>38.474367722382524</c:v>
                </c:pt>
                <c:pt idx="33">
                  <c:v>38.474414798585606</c:v>
                </c:pt>
                <c:pt idx="34">
                  <c:v>38.474070391056841</c:v>
                </c:pt>
                <c:pt idx="35">
                  <c:v>38.473739995712727</c:v>
                </c:pt>
                <c:pt idx="36">
                  <c:v>38.47381721225252</c:v>
                </c:pt>
                <c:pt idx="37">
                  <c:v>38.473510088878633</c:v>
                </c:pt>
                <c:pt idx="38">
                  <c:v>38.473215214778484</c:v>
                </c:pt>
                <c:pt idx="39">
                  <c:v>38.473317664492569</c:v>
                </c:pt>
                <c:pt idx="40">
                  <c:v>38.473042875728204</c:v>
                </c:pt>
                <c:pt idx="41">
                  <c:v>38.472778810581318</c:v>
                </c:pt>
                <c:pt idx="42">
                  <c:v>38.472524997664827</c:v>
                </c:pt>
                <c:pt idx="43">
                  <c:v>38.472655551756191</c:v>
                </c:pt>
                <c:pt idx="44">
                  <c:v>38.472905285347522</c:v>
                </c:pt>
                <c:pt idx="45">
                  <c:v>38.473431343460923</c:v>
                </c:pt>
                <c:pt idx="46">
                  <c:v>38.473993745909404</c:v>
                </c:pt>
                <c:pt idx="47">
                  <c:v>38.474529747896682</c:v>
                </c:pt>
                <c:pt idx="48">
                  <c:v>38.475040604302933</c:v>
                </c:pt>
                <c:pt idx="49">
                  <c:v>38.475527510081875</c:v>
                </c:pt>
                <c:pt idx="50">
                  <c:v>38.475991603124356</c:v>
                </c:pt>
                <c:pt idx="51">
                  <c:v>38.476433966984963</c:v>
                </c:pt>
                <c:pt idx="52">
                  <c:v>38.476855633478351</c:v>
                </c:pt>
                <c:pt idx="53">
                  <c:v>38.477257585151619</c:v>
                </c:pt>
                <c:pt idx="54">
                  <c:v>38.477640757638383</c:v>
                </c:pt>
                <c:pt idx="55">
                  <c:v>38.478006041900464</c:v>
                </c:pt>
                <c:pt idx="56">
                  <c:v>38.478354286362418</c:v>
                </c:pt>
                <c:pt idx="57">
                  <c:v>38.478686298944048</c:v>
                </c:pt>
                <c:pt idx="58">
                  <c:v>38.479002848995826</c:v>
                </c:pt>
                <c:pt idx="59">
                  <c:v>38.479304669141804</c:v>
                </c:pt>
                <c:pt idx="60">
                  <c:v>38.479592457034443</c:v>
                </c:pt>
              </c:numCache>
            </c:numRef>
          </c:val>
          <c:extLst>
            <c:ext xmlns:c16="http://schemas.microsoft.com/office/drawing/2014/chart" uri="{C3380CC4-5D6E-409C-BE32-E72D297353CC}">
              <c16:uniqueId val="{00000003-8F42-4204-AC4F-BA8878CF87EA}"/>
            </c:ext>
          </c:extLst>
        </c:ser>
        <c:ser>
          <c:idx val="3"/>
          <c:order val="4"/>
          <c:tx>
            <c:v>Other components of demand</c:v>
          </c:tx>
          <c:spPr>
            <a:ln w="25400">
              <a:noFill/>
            </a:ln>
          </c:spPr>
          <c:cat>
            <c:strRef>
              <c:f>WXWWSX!$G$23:$CI$23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WXWWSX!$G$381:$CI$381</c:f>
              <c:numCache>
                <c:formatCode>0.00</c:formatCode>
                <c:ptCount val="81"/>
                <c:pt idx="0">
                  <c:v>7.596796677509758</c:v>
                </c:pt>
                <c:pt idx="1">
                  <c:v>7.5967966775096443</c:v>
                </c:pt>
                <c:pt idx="2">
                  <c:v>7.5967966775097011</c:v>
                </c:pt>
                <c:pt idx="3">
                  <c:v>7.5967966775097011</c:v>
                </c:pt>
                <c:pt idx="4">
                  <c:v>7.5967966775097011</c:v>
                </c:pt>
                <c:pt idx="5">
                  <c:v>7.596796677509758</c:v>
                </c:pt>
                <c:pt idx="6">
                  <c:v>7.5967966775097011</c:v>
                </c:pt>
                <c:pt idx="7">
                  <c:v>7.5967966775097011</c:v>
                </c:pt>
                <c:pt idx="8">
                  <c:v>7.5967966775098148</c:v>
                </c:pt>
                <c:pt idx="9">
                  <c:v>7.5967966775097011</c:v>
                </c:pt>
                <c:pt idx="10">
                  <c:v>7.5967966775097011</c:v>
                </c:pt>
                <c:pt idx="11">
                  <c:v>7.596796677509758</c:v>
                </c:pt>
                <c:pt idx="12">
                  <c:v>7.596796677509758</c:v>
                </c:pt>
                <c:pt idx="13">
                  <c:v>7.5967966775097011</c:v>
                </c:pt>
                <c:pt idx="14">
                  <c:v>7.5967966775097011</c:v>
                </c:pt>
                <c:pt idx="15">
                  <c:v>7.596796677509758</c:v>
                </c:pt>
                <c:pt idx="16">
                  <c:v>7.596796677509758</c:v>
                </c:pt>
                <c:pt idx="17">
                  <c:v>7.596796677509758</c:v>
                </c:pt>
                <c:pt idx="18">
                  <c:v>7.596796677509758</c:v>
                </c:pt>
                <c:pt idx="19">
                  <c:v>7.596796677509758</c:v>
                </c:pt>
                <c:pt idx="20">
                  <c:v>7.596796677509758</c:v>
                </c:pt>
                <c:pt idx="21">
                  <c:v>7.5967966775097011</c:v>
                </c:pt>
                <c:pt idx="22">
                  <c:v>7.596796677509758</c:v>
                </c:pt>
                <c:pt idx="23">
                  <c:v>7.596796677509758</c:v>
                </c:pt>
                <c:pt idx="24">
                  <c:v>7.5967966775098148</c:v>
                </c:pt>
                <c:pt idx="25">
                  <c:v>7.596796677509758</c:v>
                </c:pt>
                <c:pt idx="26">
                  <c:v>7.596796677509758</c:v>
                </c:pt>
                <c:pt idx="27">
                  <c:v>7.596796677509758</c:v>
                </c:pt>
                <c:pt idx="28">
                  <c:v>7.596796677509758</c:v>
                </c:pt>
                <c:pt idx="29">
                  <c:v>7.5967966775097011</c:v>
                </c:pt>
                <c:pt idx="30">
                  <c:v>7.596796677509758</c:v>
                </c:pt>
                <c:pt idx="31">
                  <c:v>7.596796677509758</c:v>
                </c:pt>
                <c:pt idx="32">
                  <c:v>7.596796677509758</c:v>
                </c:pt>
                <c:pt idx="33">
                  <c:v>7.5967966775098148</c:v>
                </c:pt>
                <c:pt idx="34">
                  <c:v>7.596796677509758</c:v>
                </c:pt>
                <c:pt idx="35">
                  <c:v>7.596796677509758</c:v>
                </c:pt>
                <c:pt idx="36">
                  <c:v>7.5967966775098148</c:v>
                </c:pt>
                <c:pt idx="37">
                  <c:v>7.596796677509758</c:v>
                </c:pt>
                <c:pt idx="38">
                  <c:v>7.596796677509758</c:v>
                </c:pt>
                <c:pt idx="39">
                  <c:v>7.5967966775097011</c:v>
                </c:pt>
                <c:pt idx="40">
                  <c:v>7.596796677509758</c:v>
                </c:pt>
                <c:pt idx="41">
                  <c:v>7.596796677509758</c:v>
                </c:pt>
                <c:pt idx="42">
                  <c:v>7.596796677509758</c:v>
                </c:pt>
                <c:pt idx="43">
                  <c:v>7.596796677509758</c:v>
                </c:pt>
                <c:pt idx="44">
                  <c:v>7.5967966775098148</c:v>
                </c:pt>
                <c:pt idx="45">
                  <c:v>7.5967966775098148</c:v>
                </c:pt>
                <c:pt idx="46">
                  <c:v>7.5967966775098148</c:v>
                </c:pt>
                <c:pt idx="47">
                  <c:v>7.5967966775097011</c:v>
                </c:pt>
                <c:pt idx="48">
                  <c:v>7.5967966775098148</c:v>
                </c:pt>
                <c:pt idx="49">
                  <c:v>7.596796677509758</c:v>
                </c:pt>
                <c:pt idx="50">
                  <c:v>7.596796677509758</c:v>
                </c:pt>
                <c:pt idx="51">
                  <c:v>7.596796677509758</c:v>
                </c:pt>
                <c:pt idx="52">
                  <c:v>7.596796677509758</c:v>
                </c:pt>
                <c:pt idx="53">
                  <c:v>7.596796677509758</c:v>
                </c:pt>
                <c:pt idx="54">
                  <c:v>7.5967966775098148</c:v>
                </c:pt>
                <c:pt idx="55">
                  <c:v>7.596796677509758</c:v>
                </c:pt>
                <c:pt idx="56">
                  <c:v>7.5967966775098148</c:v>
                </c:pt>
                <c:pt idx="57">
                  <c:v>7.596796677509758</c:v>
                </c:pt>
                <c:pt idx="58">
                  <c:v>7.5967966775098148</c:v>
                </c:pt>
                <c:pt idx="59">
                  <c:v>7.5967966775097011</c:v>
                </c:pt>
                <c:pt idx="60">
                  <c:v>7.596796677509758</c:v>
                </c:pt>
              </c:numCache>
            </c:numRef>
          </c:val>
          <c:extLst>
            <c:ext xmlns:c16="http://schemas.microsoft.com/office/drawing/2014/chart" uri="{C3380CC4-5D6E-409C-BE32-E72D297353CC}">
              <c16:uniqueId val="{00000004-8F42-4204-AC4F-BA8878CF87EA}"/>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WXWWSX!$G$382:$CI$382</c:f>
              <c:numCache>
                <c:formatCode>0.00</c:formatCode>
                <c:ptCount val="81"/>
                <c:pt idx="0">
                  <c:v>384.21902999999998</c:v>
                </c:pt>
                <c:pt idx="1">
                  <c:v>384.10703000000001</c:v>
                </c:pt>
                <c:pt idx="2">
                  <c:v>384.05703</c:v>
                </c:pt>
                <c:pt idx="3">
                  <c:v>383.89227724440258</c:v>
                </c:pt>
                <c:pt idx="4">
                  <c:v>383.50815359722236</c:v>
                </c:pt>
                <c:pt idx="5">
                  <c:v>382.90182794966682</c:v>
                </c:pt>
                <c:pt idx="6">
                  <c:v>394.678860330497</c:v>
                </c:pt>
                <c:pt idx="7">
                  <c:v>394.2894715941535</c:v>
                </c:pt>
                <c:pt idx="8">
                  <c:v>393.9954835510818</c:v>
                </c:pt>
                <c:pt idx="9">
                  <c:v>393.71453697477347</c:v>
                </c:pt>
                <c:pt idx="10">
                  <c:v>393.44656139507299</c:v>
                </c:pt>
                <c:pt idx="11">
                  <c:v>391.18807825601073</c:v>
                </c:pt>
                <c:pt idx="12">
                  <c:v>390.98139511423125</c:v>
                </c:pt>
                <c:pt idx="13">
                  <c:v>390.81030184793406</c:v>
                </c:pt>
                <c:pt idx="14">
                  <c:v>394.65652701479939</c:v>
                </c:pt>
                <c:pt idx="15">
                  <c:v>394.5028021080023</c:v>
                </c:pt>
                <c:pt idx="16">
                  <c:v>347.9068496554151</c:v>
                </c:pt>
                <c:pt idx="17">
                  <c:v>347.77909412999639</c:v>
                </c:pt>
                <c:pt idx="18">
                  <c:v>347.65117458110086</c:v>
                </c:pt>
                <c:pt idx="19">
                  <c:v>347.5401856866232</c:v>
                </c:pt>
                <c:pt idx="20">
                  <c:v>347.43016969954533</c:v>
                </c:pt>
                <c:pt idx="21">
                  <c:v>341.56358316269666</c:v>
                </c:pt>
                <c:pt idx="22">
                  <c:v>341.49204767720494</c:v>
                </c:pt>
                <c:pt idx="23">
                  <c:v>338.63843061567519</c:v>
                </c:pt>
                <c:pt idx="24">
                  <c:v>338.56648497091868</c:v>
                </c:pt>
                <c:pt idx="25">
                  <c:v>338.49229265913084</c:v>
                </c:pt>
                <c:pt idx="26">
                  <c:v>338.43073561587306</c:v>
                </c:pt>
                <c:pt idx="27">
                  <c:v>338.36893410233586</c:v>
                </c:pt>
                <c:pt idx="28">
                  <c:v>338.30712846703017</c:v>
                </c:pt>
                <c:pt idx="29">
                  <c:v>338.24532123610476</c:v>
                </c:pt>
                <c:pt idx="30">
                  <c:v>338.19030904243243</c:v>
                </c:pt>
                <c:pt idx="31">
                  <c:v>336.18377863405044</c:v>
                </c:pt>
                <c:pt idx="32">
                  <c:v>333.94824061391967</c:v>
                </c:pt>
                <c:pt idx="33">
                  <c:v>333.89269591087799</c:v>
                </c:pt>
                <c:pt idx="34">
                  <c:v>333.83714552386209</c:v>
                </c:pt>
                <c:pt idx="35">
                  <c:v>333.78158662767578</c:v>
                </c:pt>
                <c:pt idx="36">
                  <c:v>333.72602725623545</c:v>
                </c:pt>
                <c:pt idx="37">
                  <c:v>333.66046446028008</c:v>
                </c:pt>
                <c:pt idx="38">
                  <c:v>333.60489549307272</c:v>
                </c:pt>
                <c:pt idx="39">
                  <c:v>333.54932807679177</c:v>
                </c:pt>
                <c:pt idx="40">
                  <c:v>333.49375561053193</c:v>
                </c:pt>
                <c:pt idx="41">
                  <c:v>333.43818581460613</c:v>
                </c:pt>
                <c:pt idx="42">
                  <c:v>333.38261212257567</c:v>
                </c:pt>
                <c:pt idx="43">
                  <c:v>333.32704197678754</c:v>
                </c:pt>
                <c:pt idx="44">
                  <c:v>336.18146879469526</c:v>
                </c:pt>
                <c:pt idx="45">
                  <c:v>336.12589655514103</c:v>
                </c:pt>
                <c:pt idx="46">
                  <c:v>336.07032563416715</c:v>
                </c:pt>
                <c:pt idx="47">
                  <c:v>336.01475634372883</c:v>
                </c:pt>
                <c:pt idx="48">
                  <c:v>335.95918904218064</c:v>
                </c:pt>
                <c:pt idx="49">
                  <c:v>335.89362402842585</c:v>
                </c:pt>
                <c:pt idx="50">
                  <c:v>335.83806151471771</c:v>
                </c:pt>
                <c:pt idx="51">
                  <c:v>335.78250184589967</c:v>
                </c:pt>
                <c:pt idx="52">
                  <c:v>335.72694514092655</c:v>
                </c:pt>
                <c:pt idx="53">
                  <c:v>335.67138827183771</c:v>
                </c:pt>
                <c:pt idx="54">
                  <c:v>335.61583827763457</c:v>
                </c:pt>
                <c:pt idx="55">
                  <c:v>335.56029191392065</c:v>
                </c:pt>
                <c:pt idx="56">
                  <c:v>335.50474591914224</c:v>
                </c:pt>
                <c:pt idx="57">
                  <c:v>335.44920732693089</c:v>
                </c:pt>
                <c:pt idx="58">
                  <c:v>335.3936694559838</c:v>
                </c:pt>
                <c:pt idx="59">
                  <c:v>335.33813578344467</c:v>
                </c:pt>
                <c:pt idx="60">
                  <c:v>335.28260988350951</c:v>
                </c:pt>
              </c:numCache>
            </c:numRef>
          </c:val>
          <c:smooth val="0"/>
          <c:extLst>
            <c:ext xmlns:c16="http://schemas.microsoft.com/office/drawing/2014/chart" uri="{C3380CC4-5D6E-409C-BE32-E72D297353CC}">
              <c16:uniqueId val="{00000005-8F42-4204-AC4F-BA8878CF87E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WXWWSX!$G$383:$CI$383</c:f>
              <c:numCache>
                <c:formatCode>0.00</c:formatCode>
                <c:ptCount val="81"/>
                <c:pt idx="0">
                  <c:v>358.89616951265668</c:v>
                </c:pt>
                <c:pt idx="1">
                  <c:v>347.44273680584723</c:v>
                </c:pt>
                <c:pt idx="2">
                  <c:v>354.17602511868927</c:v>
                </c:pt>
                <c:pt idx="3">
                  <c:v>366.25344827487947</c:v>
                </c:pt>
                <c:pt idx="4">
                  <c:v>359.08693232212727</c:v>
                </c:pt>
                <c:pt idx="5">
                  <c:v>359.73726415532258</c:v>
                </c:pt>
                <c:pt idx="6">
                  <c:v>357.72989846275385</c:v>
                </c:pt>
                <c:pt idx="7">
                  <c:v>353.85312812069265</c:v>
                </c:pt>
                <c:pt idx="8">
                  <c:v>350.04661869311326</c:v>
                </c:pt>
                <c:pt idx="9">
                  <c:v>346.38462280520815</c:v>
                </c:pt>
                <c:pt idx="10">
                  <c:v>342.67099057363782</c:v>
                </c:pt>
                <c:pt idx="11">
                  <c:v>337.80425977104534</c:v>
                </c:pt>
                <c:pt idx="12">
                  <c:v>332.51975452328224</c:v>
                </c:pt>
                <c:pt idx="13">
                  <c:v>327.27730828712816</c:v>
                </c:pt>
                <c:pt idx="14">
                  <c:v>322.28544075377124</c:v>
                </c:pt>
                <c:pt idx="15">
                  <c:v>317.43596836158275</c:v>
                </c:pt>
                <c:pt idx="16">
                  <c:v>313.74035668092421</c:v>
                </c:pt>
                <c:pt idx="17">
                  <c:v>310.34791127374535</c:v>
                </c:pt>
                <c:pt idx="18">
                  <c:v>307.19245208229694</c:v>
                </c:pt>
                <c:pt idx="19">
                  <c:v>304.89401507915147</c:v>
                </c:pt>
                <c:pt idx="20">
                  <c:v>303.16542037701367</c:v>
                </c:pt>
                <c:pt idx="21">
                  <c:v>301.44660870210538</c:v>
                </c:pt>
                <c:pt idx="22">
                  <c:v>299.83608347158736</c:v>
                </c:pt>
                <c:pt idx="23">
                  <c:v>298.22697868368891</c:v>
                </c:pt>
                <c:pt idx="24">
                  <c:v>296.73856922454053</c:v>
                </c:pt>
                <c:pt idx="25">
                  <c:v>295.25009877152849</c:v>
                </c:pt>
                <c:pt idx="26">
                  <c:v>293.78790096245876</c:v>
                </c:pt>
                <c:pt idx="27">
                  <c:v>292.54364669535136</c:v>
                </c:pt>
                <c:pt idx="28">
                  <c:v>291.29092252387892</c:v>
                </c:pt>
                <c:pt idx="29">
                  <c:v>290.0289037225665</c:v>
                </c:pt>
                <c:pt idx="30">
                  <c:v>288.76389399460481</c:v>
                </c:pt>
                <c:pt idx="31">
                  <c:v>289.36854409308006</c:v>
                </c:pt>
                <c:pt idx="32">
                  <c:v>290.88500068170856</c:v>
                </c:pt>
                <c:pt idx="33">
                  <c:v>292.24646114765994</c:v>
                </c:pt>
                <c:pt idx="34">
                  <c:v>293.46401322420724</c:v>
                </c:pt>
                <c:pt idx="35">
                  <c:v>294.5807905644495</c:v>
                </c:pt>
                <c:pt idx="36">
                  <c:v>295.63909667417249</c:v>
                </c:pt>
                <c:pt idx="37">
                  <c:v>296.58309529516742</c:v>
                </c:pt>
                <c:pt idx="38">
                  <c:v>297.42137409437532</c:v>
                </c:pt>
                <c:pt idx="39">
                  <c:v>298.16022224015137</c:v>
                </c:pt>
                <c:pt idx="40">
                  <c:v>298.80762394275121</c:v>
                </c:pt>
                <c:pt idx="41">
                  <c:v>299.3687470724538</c:v>
                </c:pt>
                <c:pt idx="42">
                  <c:v>299.85053650663497</c:v>
                </c:pt>
                <c:pt idx="43">
                  <c:v>300.25725133653106</c:v>
                </c:pt>
                <c:pt idx="44">
                  <c:v>300.59496049664568</c:v>
                </c:pt>
                <c:pt idx="45">
                  <c:v>300.86766422781488</c:v>
                </c:pt>
                <c:pt idx="46">
                  <c:v>301.07957780457218</c:v>
                </c:pt>
                <c:pt idx="47">
                  <c:v>301.23459650927538</c:v>
                </c:pt>
                <c:pt idx="48">
                  <c:v>301.33630381217893</c:v>
                </c:pt>
                <c:pt idx="49">
                  <c:v>301.3880119473402</c:v>
                </c:pt>
                <c:pt idx="50">
                  <c:v>301.39278811378114</c:v>
                </c:pt>
                <c:pt idx="51">
                  <c:v>301.35343975469823</c:v>
                </c:pt>
                <c:pt idx="52">
                  <c:v>301.27259016623793</c:v>
                </c:pt>
                <c:pt idx="53">
                  <c:v>301.15317623730124</c:v>
                </c:pt>
                <c:pt idx="54">
                  <c:v>300.99633020316804</c:v>
                </c:pt>
                <c:pt idx="55">
                  <c:v>300.80464765712895</c:v>
                </c:pt>
                <c:pt idx="56">
                  <c:v>300.58056768970897</c:v>
                </c:pt>
                <c:pt idx="57">
                  <c:v>300.32474464449444</c:v>
                </c:pt>
                <c:pt idx="58">
                  <c:v>300.03987930034373</c:v>
                </c:pt>
                <c:pt idx="59">
                  <c:v>299.72693133098102</c:v>
                </c:pt>
                <c:pt idx="60">
                  <c:v>302.00721370153144</c:v>
                </c:pt>
              </c:numCache>
            </c:numRef>
          </c:val>
          <c:smooth val="0"/>
          <c:extLst>
            <c:ext xmlns:c16="http://schemas.microsoft.com/office/drawing/2014/chart" uri="{C3380CC4-5D6E-409C-BE32-E72D297353CC}">
              <c16:uniqueId val="{00000006-8F42-4204-AC4F-BA8878CF87EA}"/>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WXWWSX!$G$386:$CI$386</c:f>
              <c:numCache>
                <c:formatCode>0.00</c:formatCode>
                <c:ptCount val="81"/>
                <c:pt idx="0">
                  <c:v>118.61256834556231</c:v>
                </c:pt>
                <c:pt idx="1">
                  <c:v>122.29240837612699</c:v>
                </c:pt>
                <c:pt idx="2">
                  <c:v>129.728351529104</c:v>
                </c:pt>
                <c:pt idx="3">
                  <c:v>133.88238860074907</c:v>
                </c:pt>
                <c:pt idx="4">
                  <c:v>137.78054362691847</c:v>
                </c:pt>
                <c:pt idx="5">
                  <c:v>141.11869190172658</c:v>
                </c:pt>
                <c:pt idx="6">
                  <c:v>142.74830107993756</c:v>
                </c:pt>
                <c:pt idx="7">
                  <c:v>144.45351413280807</c:v>
                </c:pt>
                <c:pt idx="8">
                  <c:v>146.24318065504352</c:v>
                </c:pt>
                <c:pt idx="9">
                  <c:v>147.93222540595534</c:v>
                </c:pt>
                <c:pt idx="10">
                  <c:v>149.50218204390322</c:v>
                </c:pt>
                <c:pt idx="11">
                  <c:v>150.98130633243639</c:v>
                </c:pt>
                <c:pt idx="12">
                  <c:v>152.42243427858679</c:v>
                </c:pt>
                <c:pt idx="13">
                  <c:v>153.83061350151476</c:v>
                </c:pt>
                <c:pt idx="14">
                  <c:v>155.20699975299181</c:v>
                </c:pt>
                <c:pt idx="15">
                  <c:v>156.49518066825397</c:v>
                </c:pt>
                <c:pt idx="16">
                  <c:v>157.72144982890248</c:v>
                </c:pt>
                <c:pt idx="17">
                  <c:v>158.907234767929</c:v>
                </c:pt>
                <c:pt idx="18">
                  <c:v>160.01310924663341</c:v>
                </c:pt>
                <c:pt idx="19">
                  <c:v>161.08424909314382</c:v>
                </c:pt>
                <c:pt idx="20">
                  <c:v>162.08125446543443</c:v>
                </c:pt>
                <c:pt idx="21">
                  <c:v>163.01113420427626</c:v>
                </c:pt>
                <c:pt idx="22">
                  <c:v>163.98950785021597</c:v>
                </c:pt>
                <c:pt idx="23">
                  <c:v>164.89980370488183</c:v>
                </c:pt>
                <c:pt idx="24">
                  <c:v>165.90879928870672</c:v>
                </c:pt>
                <c:pt idx="25">
                  <c:v>166.89849687682602</c:v>
                </c:pt>
                <c:pt idx="26">
                  <c:v>167.91085548629738</c:v>
                </c:pt>
                <c:pt idx="27">
                  <c:v>169.1614201579842</c:v>
                </c:pt>
                <c:pt idx="28">
                  <c:v>170.40071636483009</c:v>
                </c:pt>
                <c:pt idx="29">
                  <c:v>171.62953238530514</c:v>
                </c:pt>
                <c:pt idx="30">
                  <c:v>172.85433295597531</c:v>
                </c:pt>
                <c:pt idx="31">
                  <c:v>174.07001803810178</c:v>
                </c:pt>
                <c:pt idx="32">
                  <c:v>175.27718459309125</c:v>
                </c:pt>
                <c:pt idx="33">
                  <c:v>176.47637710148038</c:v>
                </c:pt>
                <c:pt idx="34">
                  <c:v>177.66809245256323</c:v>
                </c:pt>
                <c:pt idx="35">
                  <c:v>178.85278435804113</c:v>
                </c:pt>
                <c:pt idx="36">
                  <c:v>180.03088769799552</c:v>
                </c:pt>
                <c:pt idx="37">
                  <c:v>181.20281601271907</c:v>
                </c:pt>
                <c:pt idx="38">
                  <c:v>182.36890680667477</c:v>
                </c:pt>
                <c:pt idx="39">
                  <c:v>183.52946933273049</c:v>
                </c:pt>
                <c:pt idx="40">
                  <c:v>184.68478713851857</c:v>
                </c:pt>
                <c:pt idx="41">
                  <c:v>185.83512037498215</c:v>
                </c:pt>
                <c:pt idx="42">
                  <c:v>186.98070789036476</c:v>
                </c:pt>
                <c:pt idx="43">
                  <c:v>188.12176913046784</c:v>
                </c:pt>
                <c:pt idx="44">
                  <c:v>189.25850586385351</c:v>
                </c:pt>
                <c:pt idx="45">
                  <c:v>190.39110374875136</c:v>
                </c:pt>
                <c:pt idx="46">
                  <c:v>191.51973375673572</c:v>
                </c:pt>
                <c:pt idx="47">
                  <c:v>192.64455346672131</c:v>
                </c:pt>
                <c:pt idx="48">
                  <c:v>193.76570824147586</c:v>
                </c:pt>
                <c:pt idx="49">
                  <c:v>194.88333229764646</c:v>
                </c:pt>
                <c:pt idx="50">
                  <c:v>195.99754967921515</c:v>
                </c:pt>
                <c:pt idx="51">
                  <c:v>197.10847514333673</c:v>
                </c:pt>
                <c:pt idx="52">
                  <c:v>198.21621496664915</c:v>
                </c:pt>
                <c:pt idx="53">
                  <c:v>199.32086767936269</c:v>
                </c:pt>
                <c:pt idx="54">
                  <c:v>200.42252473375422</c:v>
                </c:pt>
                <c:pt idx="55">
                  <c:v>201.52127111304688</c:v>
                </c:pt>
                <c:pt idx="56">
                  <c:v>202.61718588610219</c:v>
                </c:pt>
                <c:pt idx="57">
                  <c:v>203.71034271284373</c:v>
                </c:pt>
                <c:pt idx="58">
                  <c:v>204.80081030487142</c:v>
                </c:pt>
                <c:pt idx="59">
                  <c:v>205.88865284530743</c:v>
                </c:pt>
                <c:pt idx="60">
                  <c:v>207.02368498403442</c:v>
                </c:pt>
              </c:numCache>
            </c:numRef>
          </c:val>
          <c:extLst>
            <c:ext xmlns:c16="http://schemas.microsoft.com/office/drawing/2014/chart" uri="{C3380CC4-5D6E-409C-BE32-E72D297353CC}">
              <c16:uniqueId val="{00000000-3840-4112-B993-72E7F058DCEB}"/>
            </c:ext>
          </c:extLst>
        </c:ser>
        <c:ser>
          <c:idx val="0"/>
          <c:order val="1"/>
          <c:tx>
            <c:v>Unmeasured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WXWWSX!$G$387:$CI$387</c:f>
              <c:numCache>
                <c:formatCode>0.00</c:formatCode>
                <c:ptCount val="81"/>
                <c:pt idx="0">
                  <c:v>118.04288994712716</c:v>
                </c:pt>
                <c:pt idx="1">
                  <c:v>114.90388583190186</c:v>
                </c:pt>
                <c:pt idx="2">
                  <c:v>110.82370654603345</c:v>
                </c:pt>
                <c:pt idx="3">
                  <c:v>107.08537071439055</c:v>
                </c:pt>
                <c:pt idx="4">
                  <c:v>103.30410085049004</c:v>
                </c:pt>
                <c:pt idx="5">
                  <c:v>99.945087713765332</c:v>
                </c:pt>
                <c:pt idx="6">
                  <c:v>98.85508448964417</c:v>
                </c:pt>
                <c:pt idx="7">
                  <c:v>97.8627123220746</c:v>
                </c:pt>
                <c:pt idx="8">
                  <c:v>96.964549660854544</c:v>
                </c:pt>
                <c:pt idx="9">
                  <c:v>96.144699134027064</c:v>
                </c:pt>
                <c:pt idx="10">
                  <c:v>95.389256301140279</c:v>
                </c:pt>
                <c:pt idx="11">
                  <c:v>94.69549473432285</c:v>
                </c:pt>
                <c:pt idx="12">
                  <c:v>94.058623963135872</c:v>
                </c:pt>
                <c:pt idx="13">
                  <c:v>93.472981596340375</c:v>
                </c:pt>
                <c:pt idx="14">
                  <c:v>92.934648863114532</c:v>
                </c:pt>
                <c:pt idx="15">
                  <c:v>92.432983365636858</c:v>
                </c:pt>
                <c:pt idx="16">
                  <c:v>91.96487698731886</c:v>
                </c:pt>
                <c:pt idx="17">
                  <c:v>91.530210022446937</c:v>
                </c:pt>
                <c:pt idx="18">
                  <c:v>91.121416706631166</c:v>
                </c:pt>
                <c:pt idx="19">
                  <c:v>90.740203394494998</c:v>
                </c:pt>
                <c:pt idx="20">
                  <c:v>90.377869407229454</c:v>
                </c:pt>
                <c:pt idx="21">
                  <c:v>90.034268821254884</c:v>
                </c:pt>
                <c:pt idx="22">
                  <c:v>89.711922706462531</c:v>
                </c:pt>
                <c:pt idx="23">
                  <c:v>89.403860884731344</c:v>
                </c:pt>
                <c:pt idx="24">
                  <c:v>89.121042719834961</c:v>
                </c:pt>
                <c:pt idx="25">
                  <c:v>88.852553743559653</c:v>
                </c:pt>
                <c:pt idx="26">
                  <c:v>88.596835125166294</c:v>
                </c:pt>
                <c:pt idx="27">
                  <c:v>88.352551721811821</c:v>
                </c:pt>
                <c:pt idx="28">
                  <c:v>88.118487833449976</c:v>
                </c:pt>
                <c:pt idx="29">
                  <c:v>87.893539623372831</c:v>
                </c:pt>
                <c:pt idx="30">
                  <c:v>87.676704389786536</c:v>
                </c:pt>
                <c:pt idx="31">
                  <c:v>87.467070913637912</c:v>
                </c:pt>
                <c:pt idx="32">
                  <c:v>87.263810767644557</c:v>
                </c:pt>
                <c:pt idx="33">
                  <c:v>87.066170484644232</c:v>
                </c:pt>
                <c:pt idx="34">
                  <c:v>86.873464494971785</c:v>
                </c:pt>
                <c:pt idx="35">
                  <c:v>86.729052436541394</c:v>
                </c:pt>
                <c:pt idx="36">
                  <c:v>86.678645647887521</c:v>
                </c:pt>
                <c:pt idx="37">
                  <c:v>86.633041183829022</c:v>
                </c:pt>
                <c:pt idx="38">
                  <c:v>86.591803412338706</c:v>
                </c:pt>
                <c:pt idx="39">
                  <c:v>86.554535873508755</c:v>
                </c:pt>
                <c:pt idx="40">
                  <c:v>86.520877715447384</c:v>
                </c:pt>
                <c:pt idx="41">
                  <c:v>86.490500462968015</c:v>
                </c:pt>
                <c:pt idx="42">
                  <c:v>86.463105086630605</c:v>
                </c:pt>
                <c:pt idx="43">
                  <c:v>86.438419343061966</c:v>
                </c:pt>
                <c:pt idx="44">
                  <c:v>86.416195360474688</c:v>
                </c:pt>
                <c:pt idx="45">
                  <c:v>86.396207445959192</c:v>
                </c:pt>
                <c:pt idx="46">
                  <c:v>86.378250093489712</c:v>
                </c:pt>
                <c:pt idx="47">
                  <c:v>86.362136173691709</c:v>
                </c:pt>
                <c:pt idx="48">
                  <c:v>86.347695288301182</c:v>
                </c:pt>
                <c:pt idx="49">
                  <c:v>86.334772273924116</c:v>
                </c:pt>
                <c:pt idx="50">
                  <c:v>86.323225841208597</c:v>
                </c:pt>
                <c:pt idx="51">
                  <c:v>86.312927336890354</c:v>
                </c:pt>
                <c:pt idx="52">
                  <c:v>86.303759617377466</c:v>
                </c:pt>
                <c:pt idx="53">
                  <c:v>86.29561602362449</c:v>
                </c:pt>
                <c:pt idx="54">
                  <c:v>86.288399448023199</c:v>
                </c:pt>
                <c:pt idx="55">
                  <c:v>86.282021484910558</c:v>
                </c:pt>
                <c:pt idx="56">
                  <c:v>86.27640165708425</c:v>
                </c:pt>
                <c:pt idx="57">
                  <c:v>86.271466711430506</c:v>
                </c:pt>
                <c:pt idx="58">
                  <c:v>86.26714997740747</c:v>
                </c:pt>
                <c:pt idx="59">
                  <c:v>86.263390782709365</c:v>
                </c:pt>
                <c:pt idx="60">
                  <c:v>86.27201867069752</c:v>
                </c:pt>
              </c:numCache>
            </c:numRef>
          </c:val>
          <c:extLst>
            <c:ext xmlns:c16="http://schemas.microsoft.com/office/drawing/2014/chart" uri="{C3380CC4-5D6E-409C-BE32-E72D297353CC}">
              <c16:uniqueId val="{00000001-3840-4112-B993-72E7F058DCEB}"/>
            </c:ext>
          </c:extLst>
        </c:ser>
        <c:ser>
          <c:idx val="1"/>
          <c:order val="2"/>
          <c:tx>
            <c:v>Non-household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WXWWSX!$G$388:$CI$388</c:f>
              <c:numCache>
                <c:formatCode>0.00</c:formatCode>
                <c:ptCount val="81"/>
                <c:pt idx="0">
                  <c:v>95.771154473974434</c:v>
                </c:pt>
                <c:pt idx="1">
                  <c:v>85.259278152457711</c:v>
                </c:pt>
                <c:pt idx="2">
                  <c:v>90.603121163200228</c:v>
                </c:pt>
                <c:pt idx="3">
                  <c:v>94.104662108007744</c:v>
                </c:pt>
                <c:pt idx="4">
                  <c:v>93.910768943793627</c:v>
                </c:pt>
                <c:pt idx="5">
                  <c:v>93.662174080876284</c:v>
                </c:pt>
                <c:pt idx="6">
                  <c:v>93.329020234504185</c:v>
                </c:pt>
                <c:pt idx="7">
                  <c:v>92.973218224441453</c:v>
                </c:pt>
                <c:pt idx="8">
                  <c:v>92.5654966928482</c:v>
                </c:pt>
                <c:pt idx="9">
                  <c:v>92.341582146784773</c:v>
                </c:pt>
                <c:pt idx="10">
                  <c:v>92.123363751064744</c:v>
                </c:pt>
                <c:pt idx="11">
                  <c:v>91.969052499023036</c:v>
                </c:pt>
                <c:pt idx="12">
                  <c:v>91.773493843179267</c:v>
                </c:pt>
                <c:pt idx="13">
                  <c:v>91.468786527298874</c:v>
                </c:pt>
                <c:pt idx="14">
                  <c:v>91.276977359283606</c:v>
                </c:pt>
                <c:pt idx="15">
                  <c:v>91.133231183167652</c:v>
                </c:pt>
                <c:pt idx="16">
                  <c:v>91.059950112321062</c:v>
                </c:pt>
                <c:pt idx="17">
                  <c:v>90.977627945306807</c:v>
                </c:pt>
                <c:pt idx="18">
                  <c:v>90.983091536388756</c:v>
                </c:pt>
                <c:pt idx="19">
                  <c:v>91.083100902166919</c:v>
                </c:pt>
                <c:pt idx="20">
                  <c:v>91.086719327024667</c:v>
                </c:pt>
                <c:pt idx="21">
                  <c:v>91.10470029827232</c:v>
                </c:pt>
                <c:pt idx="22">
                  <c:v>91.091124216363937</c:v>
                </c:pt>
                <c:pt idx="23">
                  <c:v>91.070373101345339</c:v>
                </c:pt>
                <c:pt idx="24">
                  <c:v>91.056285623860191</c:v>
                </c:pt>
                <c:pt idx="25">
                  <c:v>91.044464174149169</c:v>
                </c:pt>
                <c:pt idx="26">
                  <c:v>91.032047409692765</c:v>
                </c:pt>
                <c:pt idx="27">
                  <c:v>91.020319239607986</c:v>
                </c:pt>
                <c:pt idx="28">
                  <c:v>91.008639708377785</c:v>
                </c:pt>
                <c:pt idx="29">
                  <c:v>90.996378111519533</c:v>
                </c:pt>
                <c:pt idx="30">
                  <c:v>90.98481545533933</c:v>
                </c:pt>
                <c:pt idx="31">
                  <c:v>90.973304961015927</c:v>
                </c:pt>
                <c:pt idx="32">
                  <c:v>90.961854086257517</c:v>
                </c:pt>
                <c:pt idx="33">
                  <c:v>90.950475152927027</c:v>
                </c:pt>
                <c:pt idx="34">
                  <c:v>90.939155712901382</c:v>
                </c:pt>
                <c:pt idx="35">
                  <c:v>90.928543795473246</c:v>
                </c:pt>
                <c:pt idx="36">
                  <c:v>90.917368399121557</c:v>
                </c:pt>
                <c:pt idx="37">
                  <c:v>90.906278675087961</c:v>
                </c:pt>
                <c:pt idx="38">
                  <c:v>90.895878929299045</c:v>
                </c:pt>
                <c:pt idx="39">
                  <c:v>90.884925123341333</c:v>
                </c:pt>
                <c:pt idx="40">
                  <c:v>90.874682256339426</c:v>
                </c:pt>
                <c:pt idx="41">
                  <c:v>90.863891157508846</c:v>
                </c:pt>
                <c:pt idx="42">
                  <c:v>90.853796374200826</c:v>
                </c:pt>
                <c:pt idx="43">
                  <c:v>90.843174174155493</c:v>
                </c:pt>
                <c:pt idx="44">
                  <c:v>90.833259438186843</c:v>
                </c:pt>
                <c:pt idx="45">
                  <c:v>90.82342543521311</c:v>
                </c:pt>
                <c:pt idx="46">
                  <c:v>90.813673320262396</c:v>
                </c:pt>
                <c:pt idx="47">
                  <c:v>90.80401061385632</c:v>
                </c:pt>
                <c:pt idx="48">
                  <c:v>90.794432110455318</c:v>
                </c:pt>
                <c:pt idx="49">
                  <c:v>90.784938781307801</c:v>
                </c:pt>
                <c:pt idx="50">
                  <c:v>90.775542834476809</c:v>
                </c:pt>
                <c:pt idx="51">
                  <c:v>90.766229447475979</c:v>
                </c:pt>
                <c:pt idx="52">
                  <c:v>90.757020006566776</c:v>
                </c:pt>
                <c:pt idx="53">
                  <c:v>90.74850322782747</c:v>
                </c:pt>
                <c:pt idx="54">
                  <c:v>90.739478100971368</c:v>
                </c:pt>
                <c:pt idx="55">
                  <c:v>90.730547897021665</c:v>
                </c:pt>
                <c:pt idx="56">
                  <c:v>90.722316229448722</c:v>
                </c:pt>
                <c:pt idx="57">
                  <c:v>90.713575001694878</c:v>
                </c:pt>
                <c:pt idx="58">
                  <c:v>90.705523946565094</c:v>
                </c:pt>
                <c:pt idx="59">
                  <c:v>90.697575424177472</c:v>
                </c:pt>
                <c:pt idx="60">
                  <c:v>90.689122684027893</c:v>
                </c:pt>
              </c:numCache>
            </c:numRef>
          </c:val>
          <c:extLst>
            <c:ext xmlns:c16="http://schemas.microsoft.com/office/drawing/2014/chart" uri="{C3380CC4-5D6E-409C-BE32-E72D297353CC}">
              <c16:uniqueId val="{00000002-3840-4112-B993-72E7F058DCEB}"/>
            </c:ext>
          </c:extLst>
        </c:ser>
        <c:ser>
          <c:idx val="2"/>
          <c:order val="3"/>
          <c:tx>
            <c:v>Total leakage</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WXWWSX!$G$389:$CI$389</c:f>
              <c:numCache>
                <c:formatCode>0.00</c:formatCode>
                <c:ptCount val="81"/>
                <c:pt idx="0">
                  <c:v>67.886966485073074</c:v>
                </c:pt>
                <c:pt idx="1">
                  <c:v>65.052988257749959</c:v>
                </c:pt>
                <c:pt idx="2">
                  <c:v>63.313886882929296</c:v>
                </c:pt>
                <c:pt idx="3">
                  <c:v>71.186478624680021</c:v>
                </c:pt>
                <c:pt idx="4">
                  <c:v>63.480498962132501</c:v>
                </c:pt>
                <c:pt idx="5">
                  <c:v>63.792300372138087</c:v>
                </c:pt>
                <c:pt idx="6">
                  <c:v>63.789461981928724</c:v>
                </c:pt>
                <c:pt idx="7">
                  <c:v>63.787910006723109</c:v>
                </c:pt>
                <c:pt idx="8">
                  <c:v>63.786927089092899</c:v>
                </c:pt>
                <c:pt idx="9">
                  <c:v>63.785923478459935</c:v>
                </c:pt>
                <c:pt idx="10">
                  <c:v>63.784909521325602</c:v>
                </c:pt>
                <c:pt idx="11">
                  <c:v>63.784081801215947</c:v>
                </c:pt>
                <c:pt idx="12">
                  <c:v>63.781557254881491</c:v>
                </c:pt>
                <c:pt idx="13">
                  <c:v>63.779725924138866</c:v>
                </c:pt>
                <c:pt idx="14">
                  <c:v>63.778080830420926</c:v>
                </c:pt>
                <c:pt idx="15">
                  <c:v>63.776435736702979</c:v>
                </c:pt>
                <c:pt idx="16">
                  <c:v>63.775608016593324</c:v>
                </c:pt>
                <c:pt idx="17">
                  <c:v>63.774780296483662</c:v>
                </c:pt>
                <c:pt idx="18">
                  <c:v>63.773952576374001</c:v>
                </c:pt>
                <c:pt idx="19">
                  <c:v>63.773590448826035</c:v>
                </c:pt>
                <c:pt idx="20">
                  <c:v>63.772400601168393</c:v>
                </c:pt>
                <c:pt idx="21">
                  <c:v>63.770693428442229</c:v>
                </c:pt>
                <c:pt idx="22">
                  <c:v>63.770538230921673</c:v>
                </c:pt>
                <c:pt idx="23">
                  <c:v>63.770383033401103</c:v>
                </c:pt>
                <c:pt idx="24">
                  <c:v>63.770227835880547</c:v>
                </c:pt>
                <c:pt idx="25">
                  <c:v>63.769979519847652</c:v>
                </c:pt>
                <c:pt idx="26">
                  <c:v>63.769793282822974</c:v>
                </c:pt>
                <c:pt idx="27">
                  <c:v>63.769607045798303</c:v>
                </c:pt>
                <c:pt idx="28">
                  <c:v>63.769420808773631</c:v>
                </c:pt>
                <c:pt idx="29">
                  <c:v>63.769234571748953</c:v>
                </c:pt>
                <c:pt idx="30">
                  <c:v>63.769234571748953</c:v>
                </c:pt>
                <c:pt idx="31">
                  <c:v>63.76923457174896</c:v>
                </c:pt>
                <c:pt idx="32">
                  <c:v>63.76923457174896</c:v>
                </c:pt>
                <c:pt idx="33">
                  <c:v>63.76923457174896</c:v>
                </c:pt>
                <c:pt idx="34">
                  <c:v>63.76923457174896</c:v>
                </c:pt>
                <c:pt idx="35">
                  <c:v>63.769234571748967</c:v>
                </c:pt>
                <c:pt idx="36">
                  <c:v>63.769234571748953</c:v>
                </c:pt>
                <c:pt idx="37">
                  <c:v>63.76923457174896</c:v>
                </c:pt>
                <c:pt idx="38">
                  <c:v>63.76923457174896</c:v>
                </c:pt>
                <c:pt idx="39">
                  <c:v>63.76923457174896</c:v>
                </c:pt>
                <c:pt idx="40">
                  <c:v>63.76923457174896</c:v>
                </c:pt>
                <c:pt idx="41">
                  <c:v>63.769234571748953</c:v>
                </c:pt>
                <c:pt idx="42">
                  <c:v>63.769234571748953</c:v>
                </c:pt>
                <c:pt idx="43">
                  <c:v>63.769234571748953</c:v>
                </c:pt>
                <c:pt idx="44">
                  <c:v>63.76923457174896</c:v>
                </c:pt>
                <c:pt idx="45">
                  <c:v>63.76923457174896</c:v>
                </c:pt>
                <c:pt idx="46">
                  <c:v>63.769234571748953</c:v>
                </c:pt>
                <c:pt idx="47">
                  <c:v>63.769234571748953</c:v>
                </c:pt>
                <c:pt idx="48">
                  <c:v>63.76923457174896</c:v>
                </c:pt>
                <c:pt idx="49">
                  <c:v>63.769234571748953</c:v>
                </c:pt>
                <c:pt idx="50">
                  <c:v>63.769234571748953</c:v>
                </c:pt>
                <c:pt idx="51">
                  <c:v>63.76923457174896</c:v>
                </c:pt>
                <c:pt idx="52">
                  <c:v>63.76923457174896</c:v>
                </c:pt>
                <c:pt idx="53">
                  <c:v>63.76923457174896</c:v>
                </c:pt>
                <c:pt idx="54">
                  <c:v>63.76923457174896</c:v>
                </c:pt>
                <c:pt idx="55">
                  <c:v>63.76923457174896</c:v>
                </c:pt>
                <c:pt idx="56">
                  <c:v>63.76923457174896</c:v>
                </c:pt>
                <c:pt idx="57">
                  <c:v>63.769234571748953</c:v>
                </c:pt>
                <c:pt idx="58">
                  <c:v>63.769234571748953</c:v>
                </c:pt>
                <c:pt idx="59">
                  <c:v>63.76923457174896</c:v>
                </c:pt>
                <c:pt idx="60">
                  <c:v>63.769234571748953</c:v>
                </c:pt>
              </c:numCache>
            </c:numRef>
          </c:val>
          <c:extLst>
            <c:ext xmlns:c16="http://schemas.microsoft.com/office/drawing/2014/chart" uri="{C3380CC4-5D6E-409C-BE32-E72D297353CC}">
              <c16:uniqueId val="{00000003-3840-4112-B993-72E7F058DCEB}"/>
            </c:ext>
          </c:extLst>
        </c:ser>
        <c:ser>
          <c:idx val="3"/>
          <c:order val="4"/>
          <c:tx>
            <c:v>Other components of demand</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WXWWSX!$G$390:$CI$390</c:f>
              <c:numCache>
                <c:formatCode>0.00</c:formatCode>
                <c:ptCount val="81"/>
                <c:pt idx="0">
                  <c:v>8.9006333233717214</c:v>
                </c:pt>
                <c:pt idx="1">
                  <c:v>8.9006333233716646</c:v>
                </c:pt>
                <c:pt idx="2">
                  <c:v>8.9006333233716646</c:v>
                </c:pt>
                <c:pt idx="3">
                  <c:v>8.9006333233716077</c:v>
                </c:pt>
                <c:pt idx="4">
                  <c:v>8.9006333233716646</c:v>
                </c:pt>
                <c:pt idx="5">
                  <c:v>8.9006333233717214</c:v>
                </c:pt>
                <c:pt idx="6">
                  <c:v>8.9006333233716646</c:v>
                </c:pt>
                <c:pt idx="7">
                  <c:v>8.9006333233717214</c:v>
                </c:pt>
                <c:pt idx="8">
                  <c:v>8.9006333233716646</c:v>
                </c:pt>
                <c:pt idx="9">
                  <c:v>8.9006333233716646</c:v>
                </c:pt>
                <c:pt idx="10">
                  <c:v>8.9006333233716646</c:v>
                </c:pt>
                <c:pt idx="11">
                  <c:v>8.9006333233716077</c:v>
                </c:pt>
                <c:pt idx="12">
                  <c:v>8.9006333233716646</c:v>
                </c:pt>
                <c:pt idx="13">
                  <c:v>8.9006333233716646</c:v>
                </c:pt>
                <c:pt idx="14">
                  <c:v>8.9006333233717214</c:v>
                </c:pt>
                <c:pt idx="15">
                  <c:v>8.9006333233716646</c:v>
                </c:pt>
                <c:pt idx="16">
                  <c:v>8.9006333233717214</c:v>
                </c:pt>
                <c:pt idx="17">
                  <c:v>8.9006333233716646</c:v>
                </c:pt>
                <c:pt idx="18">
                  <c:v>8.9006333233716646</c:v>
                </c:pt>
                <c:pt idx="19">
                  <c:v>8.9006333233716646</c:v>
                </c:pt>
                <c:pt idx="20">
                  <c:v>8.9006333233717783</c:v>
                </c:pt>
                <c:pt idx="21">
                  <c:v>8.9006333233717214</c:v>
                </c:pt>
                <c:pt idx="22">
                  <c:v>8.9006333233717214</c:v>
                </c:pt>
                <c:pt idx="23">
                  <c:v>8.9006333233716077</c:v>
                </c:pt>
                <c:pt idx="24">
                  <c:v>8.9006333233717214</c:v>
                </c:pt>
                <c:pt idx="25">
                  <c:v>8.9006333233716646</c:v>
                </c:pt>
                <c:pt idx="26">
                  <c:v>8.9006333233717214</c:v>
                </c:pt>
                <c:pt idx="27">
                  <c:v>8.9006333233716646</c:v>
                </c:pt>
                <c:pt idx="28">
                  <c:v>8.9006333233717214</c:v>
                </c:pt>
                <c:pt idx="29">
                  <c:v>8.9006333233717214</c:v>
                </c:pt>
                <c:pt idx="30">
                  <c:v>8.9006333233716646</c:v>
                </c:pt>
                <c:pt idx="31">
                  <c:v>8.9006333233717214</c:v>
                </c:pt>
                <c:pt idx="32">
                  <c:v>8.9006333233717214</c:v>
                </c:pt>
                <c:pt idx="33">
                  <c:v>8.9006333233716646</c:v>
                </c:pt>
                <c:pt idx="34">
                  <c:v>8.9006333233717214</c:v>
                </c:pt>
                <c:pt idx="35">
                  <c:v>8.9006333233717214</c:v>
                </c:pt>
                <c:pt idx="36">
                  <c:v>8.9006333233716646</c:v>
                </c:pt>
                <c:pt idx="37">
                  <c:v>8.9006333233717214</c:v>
                </c:pt>
                <c:pt idx="38">
                  <c:v>8.9006333233717214</c:v>
                </c:pt>
                <c:pt idx="39">
                  <c:v>8.9006333233717214</c:v>
                </c:pt>
                <c:pt idx="40">
                  <c:v>8.9006333233717214</c:v>
                </c:pt>
                <c:pt idx="41">
                  <c:v>8.9006333233716646</c:v>
                </c:pt>
                <c:pt idx="42">
                  <c:v>8.9006333233716646</c:v>
                </c:pt>
                <c:pt idx="43">
                  <c:v>8.9006333233717214</c:v>
                </c:pt>
                <c:pt idx="44">
                  <c:v>8.9006333233717214</c:v>
                </c:pt>
                <c:pt idx="45">
                  <c:v>8.9006333233716646</c:v>
                </c:pt>
                <c:pt idx="46">
                  <c:v>8.9006333233716646</c:v>
                </c:pt>
                <c:pt idx="47">
                  <c:v>8.9006333233716646</c:v>
                </c:pt>
                <c:pt idx="48">
                  <c:v>8.9006333233717214</c:v>
                </c:pt>
                <c:pt idx="49">
                  <c:v>8.9006333233717214</c:v>
                </c:pt>
                <c:pt idx="50">
                  <c:v>8.9006333233717214</c:v>
                </c:pt>
                <c:pt idx="51">
                  <c:v>8.9006333233717214</c:v>
                </c:pt>
                <c:pt idx="52">
                  <c:v>8.9006333233716646</c:v>
                </c:pt>
                <c:pt idx="53">
                  <c:v>8.9006333233716646</c:v>
                </c:pt>
                <c:pt idx="54">
                  <c:v>8.9006333233717214</c:v>
                </c:pt>
                <c:pt idx="55">
                  <c:v>8.9006333233716646</c:v>
                </c:pt>
                <c:pt idx="56">
                  <c:v>8.9006333233717783</c:v>
                </c:pt>
                <c:pt idx="57">
                  <c:v>8.9006333233716646</c:v>
                </c:pt>
                <c:pt idx="58">
                  <c:v>8.9006333233717783</c:v>
                </c:pt>
                <c:pt idx="59">
                  <c:v>8.9006333233717214</c:v>
                </c:pt>
                <c:pt idx="60">
                  <c:v>8.9006333233717214</c:v>
                </c:pt>
              </c:numCache>
            </c:numRef>
          </c:val>
          <c:extLst>
            <c:ext xmlns:c16="http://schemas.microsoft.com/office/drawing/2014/chart" uri="{C3380CC4-5D6E-409C-BE32-E72D297353CC}">
              <c16:uniqueId val="{00000004-3840-4112-B993-72E7F058DCE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WXWWSX!$G$391:$CI$391</c:f>
              <c:numCache>
                <c:formatCode>0.00</c:formatCode>
                <c:ptCount val="81"/>
                <c:pt idx="0">
                  <c:v>436.90300000000002</c:v>
                </c:pt>
                <c:pt idx="1">
                  <c:v>436.851</c:v>
                </c:pt>
                <c:pt idx="2">
                  <c:v>436.851</c:v>
                </c:pt>
                <c:pt idx="3">
                  <c:v>436.71407321350472</c:v>
                </c:pt>
                <c:pt idx="4">
                  <c:v>436.32668065059158</c:v>
                </c:pt>
                <c:pt idx="5">
                  <c:v>435.69889120456241</c:v>
                </c:pt>
                <c:pt idx="6">
                  <c:v>435.13484319535894</c:v>
                </c:pt>
                <c:pt idx="7">
                  <c:v>434.78665552028946</c:v>
                </c:pt>
                <c:pt idx="8">
                  <c:v>434.51758763780225</c:v>
                </c:pt>
                <c:pt idx="9">
                  <c:v>434.2517468624464</c:v>
                </c:pt>
                <c:pt idx="10">
                  <c:v>433.99446581554929</c:v>
                </c:pt>
                <c:pt idx="11">
                  <c:v>426.79652146773469</c:v>
                </c:pt>
                <c:pt idx="12">
                  <c:v>426.63541319975292</c:v>
                </c:pt>
                <c:pt idx="13">
                  <c:v>426.50536989756932</c:v>
                </c:pt>
                <c:pt idx="14">
                  <c:v>426.38395732355997</c:v>
                </c:pt>
                <c:pt idx="15">
                  <c:v>426.26268672774376</c:v>
                </c:pt>
                <c:pt idx="16">
                  <c:v>359.9877279816327</c:v>
                </c:pt>
                <c:pt idx="17">
                  <c:v>359.90775855696563</c:v>
                </c:pt>
                <c:pt idx="18">
                  <c:v>359.81764533226948</c:v>
                </c:pt>
                <c:pt idx="19">
                  <c:v>359.74777941479311</c:v>
                </c:pt>
                <c:pt idx="20">
                  <c:v>359.67856180392175</c:v>
                </c:pt>
                <c:pt idx="21">
                  <c:v>356.38408042833879</c:v>
                </c:pt>
                <c:pt idx="22">
                  <c:v>356.37197176271309</c:v>
                </c:pt>
                <c:pt idx="23">
                  <c:v>353.65189536425385</c:v>
                </c:pt>
                <c:pt idx="24">
                  <c:v>353.63949571258161</c:v>
                </c:pt>
                <c:pt idx="25">
                  <c:v>353.62727348526914</c:v>
                </c:pt>
                <c:pt idx="26">
                  <c:v>353.61519439288946</c:v>
                </c:pt>
                <c:pt idx="27">
                  <c:v>353.6029672865925</c:v>
                </c:pt>
                <c:pt idx="28">
                  <c:v>353.59073970575764</c:v>
                </c:pt>
                <c:pt idx="29">
                  <c:v>353.57837291046661</c:v>
                </c:pt>
                <c:pt idx="30">
                  <c:v>353.58336071679418</c:v>
                </c:pt>
                <c:pt idx="31">
                  <c:v>353.57783030841227</c:v>
                </c:pt>
                <c:pt idx="32">
                  <c:v>353.57229228828152</c:v>
                </c:pt>
                <c:pt idx="33">
                  <c:v>353.56674758523974</c:v>
                </c:pt>
                <c:pt idx="34">
                  <c:v>353.56119719822391</c:v>
                </c:pt>
                <c:pt idx="35">
                  <c:v>353.55563830203755</c:v>
                </c:pt>
                <c:pt idx="36">
                  <c:v>353.56007893059734</c:v>
                </c:pt>
                <c:pt idx="37">
                  <c:v>353.55451613464197</c:v>
                </c:pt>
                <c:pt idx="38">
                  <c:v>353.54894716743451</c:v>
                </c:pt>
                <c:pt idx="39">
                  <c:v>353.54337975115357</c:v>
                </c:pt>
                <c:pt idx="40">
                  <c:v>353.5378072848938</c:v>
                </c:pt>
                <c:pt idx="41">
                  <c:v>353.53223748896801</c:v>
                </c:pt>
                <c:pt idx="42">
                  <c:v>353.53666379693749</c:v>
                </c:pt>
                <c:pt idx="43">
                  <c:v>353.53109365114932</c:v>
                </c:pt>
                <c:pt idx="44">
                  <c:v>353.52552046905703</c:v>
                </c:pt>
                <c:pt idx="45">
                  <c:v>353.51994822950286</c:v>
                </c:pt>
                <c:pt idx="46">
                  <c:v>353.51437730852894</c:v>
                </c:pt>
                <c:pt idx="47">
                  <c:v>353.50880801809063</c:v>
                </c:pt>
                <c:pt idx="48">
                  <c:v>353.51324071654244</c:v>
                </c:pt>
                <c:pt idx="49">
                  <c:v>353.50767570278771</c:v>
                </c:pt>
                <c:pt idx="50">
                  <c:v>353.50211318907952</c:v>
                </c:pt>
                <c:pt idx="51">
                  <c:v>353.4965535202615</c:v>
                </c:pt>
                <c:pt idx="52">
                  <c:v>353.49099681528838</c:v>
                </c:pt>
                <c:pt idx="53">
                  <c:v>353.48543994619951</c:v>
                </c:pt>
                <c:pt idx="54">
                  <c:v>353.48988995199642</c:v>
                </c:pt>
                <c:pt idx="55">
                  <c:v>353.4843435882824</c:v>
                </c:pt>
                <c:pt idx="56">
                  <c:v>353.47879759350405</c:v>
                </c:pt>
                <c:pt idx="57">
                  <c:v>353.47325900129272</c:v>
                </c:pt>
                <c:pt idx="58">
                  <c:v>353.46772113034564</c:v>
                </c:pt>
                <c:pt idx="59">
                  <c:v>353.46218745780652</c:v>
                </c:pt>
                <c:pt idx="60">
                  <c:v>353.45666155787126</c:v>
                </c:pt>
              </c:numCache>
            </c:numRef>
          </c:val>
          <c:smooth val="0"/>
          <c:extLst>
            <c:ext xmlns:c16="http://schemas.microsoft.com/office/drawing/2014/chart" uri="{C3380CC4-5D6E-409C-BE32-E72D297353CC}">
              <c16:uniqueId val="{00000005-3840-4112-B993-72E7F058DCEB}"/>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WXWWSX!$G$392:$CI$392</c:f>
              <c:numCache>
                <c:formatCode>0.00</c:formatCode>
                <c:ptCount val="81"/>
                <c:pt idx="0">
                  <c:v>437.82421257510867</c:v>
                </c:pt>
                <c:pt idx="1">
                  <c:v>424.12634169505878</c:v>
                </c:pt>
                <c:pt idx="2">
                  <c:v>431.57106786989397</c:v>
                </c:pt>
                <c:pt idx="3">
                  <c:v>443.68239679087702</c:v>
                </c:pt>
                <c:pt idx="4">
                  <c:v>435.85715906768621</c:v>
                </c:pt>
                <c:pt idx="5">
                  <c:v>435.90246095559201</c:v>
                </c:pt>
                <c:pt idx="6">
                  <c:v>436.12030976744842</c:v>
                </c:pt>
                <c:pt idx="7">
                  <c:v>436.50064955864877</c:v>
                </c:pt>
                <c:pt idx="8">
                  <c:v>437.01720256652538</c:v>
                </c:pt>
                <c:pt idx="9">
                  <c:v>437.70652142728562</c:v>
                </c:pt>
                <c:pt idx="10">
                  <c:v>438.34342034878449</c:v>
                </c:pt>
                <c:pt idx="11">
                  <c:v>439.0177044624798</c:v>
                </c:pt>
                <c:pt idx="12">
                  <c:v>439.66625742524445</c:v>
                </c:pt>
                <c:pt idx="13">
                  <c:v>440.2183302336843</c:v>
                </c:pt>
                <c:pt idx="14">
                  <c:v>440.9079948784559</c:v>
                </c:pt>
                <c:pt idx="15">
                  <c:v>441.59394146198008</c:v>
                </c:pt>
                <c:pt idx="16">
                  <c:v>442.32581921113251</c:v>
                </c:pt>
                <c:pt idx="17">
                  <c:v>443.04048645407846</c:v>
                </c:pt>
                <c:pt idx="18">
                  <c:v>443.79126210886602</c:v>
                </c:pt>
                <c:pt idx="19">
                  <c:v>444.63603676520933</c:v>
                </c:pt>
                <c:pt idx="20">
                  <c:v>445.31767782310556</c:v>
                </c:pt>
                <c:pt idx="21">
                  <c:v>445.96235661069881</c:v>
                </c:pt>
                <c:pt idx="22">
                  <c:v>446.64955724240957</c:v>
                </c:pt>
                <c:pt idx="23">
                  <c:v>447.27152689522626</c:v>
                </c:pt>
                <c:pt idx="24">
                  <c:v>448.03323460323747</c:v>
                </c:pt>
                <c:pt idx="25">
                  <c:v>448.79195094590159</c:v>
                </c:pt>
                <c:pt idx="26">
                  <c:v>449.58800524000537</c:v>
                </c:pt>
                <c:pt idx="27">
                  <c:v>450.6518905318103</c:v>
                </c:pt>
                <c:pt idx="28">
                  <c:v>451.71470557862324</c:v>
                </c:pt>
                <c:pt idx="29">
                  <c:v>452.77543796236205</c:v>
                </c:pt>
                <c:pt idx="30">
                  <c:v>453.84150140259447</c:v>
                </c:pt>
                <c:pt idx="31">
                  <c:v>454.90557312707176</c:v>
                </c:pt>
                <c:pt idx="32">
                  <c:v>455.96741346670996</c:v>
                </c:pt>
                <c:pt idx="33">
                  <c:v>457.02681200746918</c:v>
                </c:pt>
                <c:pt idx="34">
                  <c:v>458.08355355950863</c:v>
                </c:pt>
                <c:pt idx="35">
                  <c:v>459.18520789704166</c:v>
                </c:pt>
                <c:pt idx="36">
                  <c:v>460.37978756482966</c:v>
                </c:pt>
                <c:pt idx="37">
                  <c:v>461.57299022524717</c:v>
                </c:pt>
                <c:pt idx="38">
                  <c:v>462.76535744472773</c:v>
                </c:pt>
                <c:pt idx="39">
                  <c:v>463.95546490744482</c:v>
                </c:pt>
                <c:pt idx="40">
                  <c:v>465.14458334269136</c:v>
                </c:pt>
                <c:pt idx="41">
                  <c:v>466.33129244726683</c:v>
                </c:pt>
                <c:pt idx="42">
                  <c:v>467.51685938903609</c:v>
                </c:pt>
                <c:pt idx="43">
                  <c:v>468.69991839308705</c:v>
                </c:pt>
                <c:pt idx="44">
                  <c:v>469.88174134713148</c:v>
                </c:pt>
                <c:pt idx="45">
                  <c:v>471.06161487030886</c:v>
                </c:pt>
                <c:pt idx="46">
                  <c:v>472.2395032495653</c:v>
                </c:pt>
                <c:pt idx="47">
                  <c:v>473.41538291479981</c:v>
                </c:pt>
                <c:pt idx="48">
                  <c:v>474.58922151075757</c:v>
                </c:pt>
                <c:pt idx="49">
                  <c:v>475.76099766540784</c:v>
                </c:pt>
                <c:pt idx="50">
                  <c:v>476.93070598927437</c:v>
                </c:pt>
                <c:pt idx="51">
                  <c:v>478.09831575597934</c:v>
                </c:pt>
                <c:pt idx="52">
                  <c:v>479.26383822025889</c:v>
                </c:pt>
                <c:pt idx="53">
                  <c:v>480.42789455952015</c:v>
                </c:pt>
                <c:pt idx="54">
                  <c:v>481.58919374742942</c:v>
                </c:pt>
                <c:pt idx="55">
                  <c:v>482.74837756933766</c:v>
                </c:pt>
                <c:pt idx="56">
                  <c:v>483.90609033189372</c:v>
                </c:pt>
                <c:pt idx="57">
                  <c:v>485.06103991303473</c:v>
                </c:pt>
                <c:pt idx="58">
                  <c:v>486.21451210534605</c:v>
                </c:pt>
                <c:pt idx="59">
                  <c:v>487.365881941981</c:v>
                </c:pt>
                <c:pt idx="60">
                  <c:v>488.58045413100342</c:v>
                </c:pt>
              </c:numCache>
            </c:numRef>
          </c:val>
          <c:smooth val="0"/>
          <c:extLst>
            <c:ext xmlns:c16="http://schemas.microsoft.com/office/drawing/2014/chart" uri="{C3380CC4-5D6E-409C-BE32-E72D297353CC}">
              <c16:uniqueId val="{00000006-3840-4112-B993-72E7F058DCE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4"/>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WXWWSX!$G$395:$CI$395</c:f>
              <c:numCache>
                <c:formatCode>0.00</c:formatCode>
                <c:ptCount val="81"/>
                <c:pt idx="0">
                  <c:v>118.61256834556231</c:v>
                </c:pt>
                <c:pt idx="1">
                  <c:v>122.29240837612699</c:v>
                </c:pt>
                <c:pt idx="2">
                  <c:v>129.728351529104</c:v>
                </c:pt>
                <c:pt idx="3">
                  <c:v>133.88238860074907</c:v>
                </c:pt>
                <c:pt idx="4">
                  <c:v>137.78054362691847</c:v>
                </c:pt>
                <c:pt idx="5">
                  <c:v>141.11869190172658</c:v>
                </c:pt>
                <c:pt idx="6">
                  <c:v>141.50101238101547</c:v>
                </c:pt>
                <c:pt idx="7">
                  <c:v>140.7899494740355</c:v>
                </c:pt>
                <c:pt idx="8">
                  <c:v>140.30931211159583</c:v>
                </c:pt>
                <c:pt idx="9">
                  <c:v>139.86091054741891</c:v>
                </c:pt>
                <c:pt idx="10">
                  <c:v>139.41837349904569</c:v>
                </c:pt>
                <c:pt idx="11">
                  <c:v>138.32279174615374</c:v>
                </c:pt>
                <c:pt idx="12">
                  <c:v>136.67740564058849</c:v>
                </c:pt>
                <c:pt idx="13">
                  <c:v>135.20870719905167</c:v>
                </c:pt>
                <c:pt idx="14">
                  <c:v>133.90140674929654</c:v>
                </c:pt>
                <c:pt idx="15">
                  <c:v>132.68280990103906</c:v>
                </c:pt>
                <c:pt idx="16">
                  <c:v>131.34704788119549</c:v>
                </c:pt>
                <c:pt idx="17">
                  <c:v>129.88186842591605</c:v>
                </c:pt>
                <c:pt idx="18">
                  <c:v>128.4370174234208</c:v>
                </c:pt>
                <c:pt idx="19">
                  <c:v>127.64478817736445</c:v>
                </c:pt>
                <c:pt idx="20">
                  <c:v>127.41280758177967</c:v>
                </c:pt>
                <c:pt idx="21">
                  <c:v>127.10504781468315</c:v>
                </c:pt>
                <c:pt idx="22">
                  <c:v>126.83220126082239</c:v>
                </c:pt>
                <c:pt idx="23">
                  <c:v>126.47978275944349</c:v>
                </c:pt>
                <c:pt idx="24">
                  <c:v>126.21344296837195</c:v>
                </c:pt>
                <c:pt idx="25">
                  <c:v>125.91849233195605</c:v>
                </c:pt>
                <c:pt idx="26">
                  <c:v>125.64509255076436</c:v>
                </c:pt>
                <c:pt idx="27">
                  <c:v>125.60432332206582</c:v>
                </c:pt>
                <c:pt idx="28">
                  <c:v>125.54664552105721</c:v>
                </c:pt>
                <c:pt idx="29">
                  <c:v>125.47266068455238</c:v>
                </c:pt>
                <c:pt idx="30">
                  <c:v>125.38866154705013</c:v>
                </c:pt>
                <c:pt idx="31">
                  <c:v>126.20026076513835</c:v>
                </c:pt>
                <c:pt idx="32">
                  <c:v>127.83654863778118</c:v>
                </c:pt>
                <c:pt idx="33">
                  <c:v>129.32106155408792</c:v>
                </c:pt>
                <c:pt idx="34">
                  <c:v>130.66505259399193</c:v>
                </c:pt>
                <c:pt idx="35">
                  <c:v>131.87886736512263</c:v>
                </c:pt>
                <c:pt idx="36">
                  <c:v>132.9720386441625</c:v>
                </c:pt>
                <c:pt idx="37">
                  <c:v>133.95334863830641</c:v>
                </c:pt>
                <c:pt idx="38">
                  <c:v>134.8308342132795</c:v>
                </c:pt>
                <c:pt idx="39">
                  <c:v>135.61188951261386</c:v>
                </c:pt>
                <c:pt idx="40">
                  <c:v>136.30331855822783</c:v>
                </c:pt>
                <c:pt idx="41">
                  <c:v>136.91138363302463</c:v>
                </c:pt>
                <c:pt idx="42">
                  <c:v>137.4418495859766</c:v>
                </c:pt>
                <c:pt idx="43">
                  <c:v>137.9000243898538</c:v>
                </c:pt>
                <c:pt idx="44">
                  <c:v>138.29079626428745</c:v>
                </c:pt>
                <c:pt idx="45">
                  <c:v>138.61866765764771</c:v>
                </c:pt>
                <c:pt idx="46">
                  <c:v>138.88778636093815</c:v>
                </c:pt>
                <c:pt idx="47">
                  <c:v>139.10197400614874</c:v>
                </c:pt>
                <c:pt idx="48">
                  <c:v>139.26475218088962</c:v>
                </c:pt>
                <c:pt idx="49">
                  <c:v>139.37936637110897</c:v>
                </c:pt>
                <c:pt idx="50">
                  <c:v>139.44880792463923</c:v>
                </c:pt>
                <c:pt idx="51">
                  <c:v>139.4758342104677</c:v>
                </c:pt>
                <c:pt idx="52">
                  <c:v>139.46298713212724</c:v>
                </c:pt>
                <c:pt idx="53">
                  <c:v>139.41261013850175</c:v>
                </c:pt>
                <c:pt idx="54">
                  <c:v>139.32686386165159</c:v>
                </c:pt>
                <c:pt idx="55">
                  <c:v>139.20774049889272</c:v>
                </c:pt>
                <c:pt idx="56">
                  <c:v>139.05707704527171</c:v>
                </c:pt>
                <c:pt idx="57">
                  <c:v>138.87656747263671</c:v>
                </c:pt>
                <c:pt idx="58">
                  <c:v>138.66777394260725</c:v>
                </c:pt>
                <c:pt idx="59">
                  <c:v>138.43213713279135</c:v>
                </c:pt>
                <c:pt idx="60">
                  <c:v>138.27981975563671</c:v>
                </c:pt>
              </c:numCache>
            </c:numRef>
          </c:val>
          <c:extLst>
            <c:ext xmlns:c16="http://schemas.microsoft.com/office/drawing/2014/chart" uri="{C3380CC4-5D6E-409C-BE32-E72D297353CC}">
              <c16:uniqueId val="{00000000-0D88-4FFA-AF5E-7D45C8F45391}"/>
            </c:ext>
          </c:extLst>
        </c:ser>
        <c:ser>
          <c:idx val="0"/>
          <c:order val="1"/>
          <c:tx>
            <c:v>Unmeasured 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WXWWSX!$G$396:$CI$396</c:f>
              <c:numCache>
                <c:formatCode>0.00</c:formatCode>
                <c:ptCount val="81"/>
                <c:pt idx="0">
                  <c:v>118.04288994712716</c:v>
                </c:pt>
                <c:pt idx="1">
                  <c:v>114.90388583190186</c:v>
                </c:pt>
                <c:pt idx="2">
                  <c:v>110.82370654603345</c:v>
                </c:pt>
                <c:pt idx="3">
                  <c:v>107.08537071439055</c:v>
                </c:pt>
                <c:pt idx="4">
                  <c:v>103.30410085049004</c:v>
                </c:pt>
                <c:pt idx="5">
                  <c:v>99.945087713765332</c:v>
                </c:pt>
                <c:pt idx="6">
                  <c:v>98.786811873271205</c:v>
                </c:pt>
                <c:pt idx="7">
                  <c:v>97.596120858023994</c:v>
                </c:pt>
                <c:pt idx="8">
                  <c:v>96.410832783282061</c:v>
                </c:pt>
                <c:pt idx="9">
                  <c:v>95.254769448157205</c:v>
                </c:pt>
                <c:pt idx="10">
                  <c:v>94.123552989723024</c:v>
                </c:pt>
                <c:pt idx="11">
                  <c:v>92.992763341512912</c:v>
                </c:pt>
                <c:pt idx="12">
                  <c:v>91.836660537454975</c:v>
                </c:pt>
                <c:pt idx="13">
                  <c:v>90.66393800568504</c:v>
                </c:pt>
                <c:pt idx="14">
                  <c:v>89.487698004010298</c:v>
                </c:pt>
                <c:pt idx="15">
                  <c:v>88.324741649812779</c:v>
                </c:pt>
                <c:pt idx="16">
                  <c:v>87.236818014187989</c:v>
                </c:pt>
                <c:pt idx="17">
                  <c:v>86.285436542434923</c:v>
                </c:pt>
                <c:pt idx="18">
                  <c:v>85.46862418933695</c:v>
                </c:pt>
                <c:pt idx="19">
                  <c:v>84.769555241020214</c:v>
                </c:pt>
                <c:pt idx="20">
                  <c:v>84.161239349035796</c:v>
                </c:pt>
                <c:pt idx="21">
                  <c:v>83.625225275164809</c:v>
                </c:pt>
                <c:pt idx="22">
                  <c:v>83.202014576858346</c:v>
                </c:pt>
                <c:pt idx="23">
                  <c:v>82.864832262337245</c:v>
                </c:pt>
                <c:pt idx="24">
                  <c:v>82.573773428736899</c:v>
                </c:pt>
                <c:pt idx="25">
                  <c:v>82.311149858175199</c:v>
                </c:pt>
                <c:pt idx="26">
                  <c:v>82.057910554884842</c:v>
                </c:pt>
                <c:pt idx="27">
                  <c:v>81.815491923032226</c:v>
                </c:pt>
                <c:pt idx="28">
                  <c:v>81.582738342744591</c:v>
                </c:pt>
                <c:pt idx="29">
                  <c:v>81.358600153933352</c:v>
                </c:pt>
                <c:pt idx="30">
                  <c:v>81.142124086559804</c:v>
                </c:pt>
                <c:pt idx="31">
                  <c:v>80.936575978046037</c:v>
                </c:pt>
                <c:pt idx="32">
                  <c:v>80.740699852003885</c:v>
                </c:pt>
                <c:pt idx="33">
                  <c:v>80.549311251365936</c:v>
                </c:pt>
                <c:pt idx="34">
                  <c:v>80.361794340156493</c:v>
                </c:pt>
                <c:pt idx="35">
                  <c:v>80.221579619294417</c:v>
                </c:pt>
                <c:pt idx="36">
                  <c:v>80.174449666781939</c:v>
                </c:pt>
                <c:pt idx="37">
                  <c:v>80.13127238504417</c:v>
                </c:pt>
                <c:pt idx="38">
                  <c:v>80.091681861854255</c:v>
                </c:pt>
                <c:pt idx="39">
                  <c:v>80.05534955799979</c:v>
                </c:pt>
                <c:pt idx="40">
                  <c:v>80.021980160075813</c:v>
                </c:pt>
                <c:pt idx="41">
                  <c:v>79.991307869812545</c:v>
                </c:pt>
                <c:pt idx="42">
                  <c:v>79.963093101393355</c:v>
                </c:pt>
                <c:pt idx="43">
                  <c:v>79.937119555658199</c:v>
                </c:pt>
                <c:pt idx="44">
                  <c:v>79.91319163808113</c:v>
                </c:pt>
                <c:pt idx="45">
                  <c:v>79.891132186759123</c:v>
                </c:pt>
                <c:pt idx="46">
                  <c:v>79.870780477162356</c:v>
                </c:pt>
                <c:pt idx="47">
                  <c:v>79.851990471818425</c:v>
                </c:pt>
                <c:pt idx="48">
                  <c:v>79.834629285177627</c:v>
                </c:pt>
                <c:pt idx="49">
                  <c:v>79.818575836389371</c:v>
                </c:pt>
                <c:pt idx="50">
                  <c:v>79.803719665411137</c:v>
                </c:pt>
                <c:pt idx="51">
                  <c:v>79.789959890608813</c:v>
                </c:pt>
                <c:pt idx="52">
                  <c:v>79.77720428866327</c:v>
                </c:pt>
                <c:pt idx="53">
                  <c:v>79.765368480096129</c:v>
                </c:pt>
                <c:pt idx="54">
                  <c:v>79.754375206019517</c:v>
                </c:pt>
                <c:pt idx="55">
                  <c:v>79.744153683763486</c:v>
                </c:pt>
                <c:pt idx="56">
                  <c:v>79.734639030844505</c:v>
                </c:pt>
                <c:pt idx="57">
                  <c:v>79.725771748315964</c:v>
                </c:pt>
                <c:pt idx="58">
                  <c:v>79.717497255891899</c:v>
                </c:pt>
                <c:pt idx="59">
                  <c:v>79.709765472389421</c:v>
                </c:pt>
                <c:pt idx="60">
                  <c:v>79.720046038417493</c:v>
                </c:pt>
              </c:numCache>
            </c:numRef>
          </c:val>
          <c:extLst>
            <c:ext xmlns:c16="http://schemas.microsoft.com/office/drawing/2014/chart" uri="{C3380CC4-5D6E-409C-BE32-E72D297353CC}">
              <c16:uniqueId val="{00000001-0D88-4FFA-AF5E-7D45C8F45391}"/>
            </c:ext>
          </c:extLst>
        </c:ser>
        <c:ser>
          <c:idx val="1"/>
          <c:order val="2"/>
          <c:tx>
            <c:v>Non-household consumption</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WXWWSX!$G$397:$CI$397</c:f>
              <c:numCache>
                <c:formatCode>0.00</c:formatCode>
                <c:ptCount val="81"/>
                <c:pt idx="0">
                  <c:v>95.771154473974434</c:v>
                </c:pt>
                <c:pt idx="1">
                  <c:v>85.259278152457711</c:v>
                </c:pt>
                <c:pt idx="2">
                  <c:v>90.603121163200228</c:v>
                </c:pt>
                <c:pt idx="3">
                  <c:v>94.104662108007744</c:v>
                </c:pt>
                <c:pt idx="4">
                  <c:v>93.910768943793627</c:v>
                </c:pt>
                <c:pt idx="5">
                  <c:v>93.662174080876284</c:v>
                </c:pt>
                <c:pt idx="6">
                  <c:v>92.731686098259829</c:v>
                </c:pt>
                <c:pt idx="7">
                  <c:v>91.20403192528687</c:v>
                </c:pt>
                <c:pt idx="8">
                  <c:v>89.667461466499603</c:v>
                </c:pt>
                <c:pt idx="9">
                  <c:v>88.353751738487759</c:v>
                </c:pt>
                <c:pt idx="10">
                  <c:v>87.082409881266898</c:v>
                </c:pt>
                <c:pt idx="11">
                  <c:v>86.100590631203531</c:v>
                </c:pt>
                <c:pt idx="12">
                  <c:v>85.281577882205994</c:v>
                </c:pt>
                <c:pt idx="13">
                  <c:v>84.350402561666812</c:v>
                </c:pt>
                <c:pt idx="14">
                  <c:v>83.529477258251362</c:v>
                </c:pt>
                <c:pt idx="15">
                  <c:v>82.753257774084673</c:v>
                </c:pt>
                <c:pt idx="16">
                  <c:v>82.353765457363309</c:v>
                </c:pt>
                <c:pt idx="17">
                  <c:v>82.254365511676596</c:v>
                </c:pt>
                <c:pt idx="18">
                  <c:v>82.242918917500518</c:v>
                </c:pt>
                <c:pt idx="19">
                  <c:v>82.331970773651932</c:v>
                </c:pt>
                <c:pt idx="20">
                  <c:v>82.329325567073838</c:v>
                </c:pt>
                <c:pt idx="21">
                  <c:v>82.339888351972945</c:v>
                </c:pt>
                <c:pt idx="22">
                  <c:v>82.316841158943831</c:v>
                </c:pt>
                <c:pt idx="23">
                  <c:v>82.285177998533243</c:v>
                </c:pt>
                <c:pt idx="24">
                  <c:v>82.259064549257189</c:v>
                </c:pt>
                <c:pt idx="25">
                  <c:v>82.235289880489574</c:v>
                </c:pt>
                <c:pt idx="26">
                  <c:v>82.212360902318594</c:v>
                </c:pt>
                <c:pt idx="27">
                  <c:v>82.190483727979768</c:v>
                </c:pt>
                <c:pt idx="28">
                  <c:v>82.168996006159446</c:v>
                </c:pt>
                <c:pt idx="29">
                  <c:v>82.147245700224914</c:v>
                </c:pt>
                <c:pt idx="30">
                  <c:v>82.126494316732874</c:v>
                </c:pt>
                <c:pt idx="31">
                  <c:v>82.187902644236345</c:v>
                </c:pt>
                <c:pt idx="32">
                  <c:v>82.327622322694396</c:v>
                </c:pt>
                <c:pt idx="33">
                  <c:v>82.460353306753802</c:v>
                </c:pt>
                <c:pt idx="34">
                  <c:v>82.586411586140414</c:v>
                </c:pt>
                <c:pt idx="35">
                  <c:v>82.706764777023508</c:v>
                </c:pt>
                <c:pt idx="36">
                  <c:v>82.82045148889523</c:v>
                </c:pt>
                <c:pt idx="37">
                  <c:v>82.928419554606208</c:v>
                </c:pt>
                <c:pt idx="38">
                  <c:v>83.031560280345033</c:v>
                </c:pt>
                <c:pt idx="39">
                  <c:v>83.128904404771788</c:v>
                </c:pt>
                <c:pt idx="40">
                  <c:v>83.221979147054384</c:v>
                </c:pt>
                <c:pt idx="41">
                  <c:v>83.309774863248109</c:v>
                </c:pt>
                <c:pt idx="42">
                  <c:v>83.393772974252826</c:v>
                </c:pt>
                <c:pt idx="43">
                  <c:v>83.472974159091322</c:v>
                </c:pt>
                <c:pt idx="44">
                  <c:v>83.54882556279307</c:v>
                </c:pt>
                <c:pt idx="45">
                  <c:v>83.620900983918517</c:v>
                </c:pt>
                <c:pt idx="46">
                  <c:v>83.689390857013123</c:v>
                </c:pt>
                <c:pt idx="47">
                  <c:v>83.754481265558368</c:v>
                </c:pt>
                <c:pt idx="48">
                  <c:v>83.81633541330919</c:v>
                </c:pt>
                <c:pt idx="49">
                  <c:v>83.87511310280432</c:v>
                </c:pt>
                <c:pt idx="50">
                  <c:v>83.930976370452029</c:v>
                </c:pt>
                <c:pt idx="51">
                  <c:v>83.984051783217964</c:v>
                </c:pt>
                <c:pt idx="52">
                  <c:v>84.034494223204817</c:v>
                </c:pt>
                <c:pt idx="53">
                  <c:v>84.08301852974931</c:v>
                </c:pt>
                <c:pt idx="54">
                  <c:v>84.12854293642701</c:v>
                </c:pt>
                <c:pt idx="55">
                  <c:v>84.171783542023803</c:v>
                </c:pt>
                <c:pt idx="56">
                  <c:v>84.213450804241432</c:v>
                </c:pt>
                <c:pt idx="57">
                  <c:v>84.252437889146123</c:v>
                </c:pt>
                <c:pt idx="58">
                  <c:v>84.290040582600867</c:v>
                </c:pt>
                <c:pt idx="59">
                  <c:v>84.325762431614919</c:v>
                </c:pt>
                <c:pt idx="60">
                  <c:v>86.861269261251451</c:v>
                </c:pt>
              </c:numCache>
            </c:numRef>
          </c:val>
          <c:extLst>
            <c:ext xmlns:c16="http://schemas.microsoft.com/office/drawing/2014/chart" uri="{C3380CC4-5D6E-409C-BE32-E72D297353CC}">
              <c16:uniqueId val="{00000002-0D88-4FFA-AF5E-7D45C8F45391}"/>
            </c:ext>
          </c:extLst>
        </c:ser>
        <c:ser>
          <c:idx val="2"/>
          <c:order val="3"/>
          <c:tx>
            <c:v>Total leakage</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WXWWSX!$G$398:$CI$398</c:f>
              <c:numCache>
                <c:formatCode>0.00</c:formatCode>
                <c:ptCount val="81"/>
                <c:pt idx="0">
                  <c:v>67.886966485073074</c:v>
                </c:pt>
                <c:pt idx="1">
                  <c:v>65.052988257749959</c:v>
                </c:pt>
                <c:pt idx="2">
                  <c:v>63.313886882929296</c:v>
                </c:pt>
                <c:pt idx="3">
                  <c:v>71.186478624680021</c:v>
                </c:pt>
                <c:pt idx="4">
                  <c:v>63.480498962132501</c:v>
                </c:pt>
                <c:pt idx="5">
                  <c:v>63.792300372138087</c:v>
                </c:pt>
                <c:pt idx="6">
                  <c:v>63.33106198192872</c:v>
                </c:pt>
                <c:pt idx="7">
                  <c:v>62.751110006723117</c:v>
                </c:pt>
                <c:pt idx="8">
                  <c:v>62.041727089092895</c:v>
                </c:pt>
                <c:pt idx="9">
                  <c:v>61.222323478459927</c:v>
                </c:pt>
                <c:pt idx="10">
                  <c:v>60.282909521325607</c:v>
                </c:pt>
                <c:pt idx="11">
                  <c:v>58.568481801215952</c:v>
                </c:pt>
                <c:pt idx="12">
                  <c:v>56.85235725488149</c:v>
                </c:pt>
                <c:pt idx="13">
                  <c:v>55.136925924138872</c:v>
                </c:pt>
                <c:pt idx="14">
                  <c:v>53.421680830420925</c:v>
                </c:pt>
                <c:pt idx="15">
                  <c:v>51.706435736702986</c:v>
                </c:pt>
                <c:pt idx="16">
                  <c:v>50.823608016593319</c:v>
                </c:pt>
                <c:pt idx="17">
                  <c:v>49.940780296483666</c:v>
                </c:pt>
                <c:pt idx="18">
                  <c:v>49.057952576374007</c:v>
                </c:pt>
                <c:pt idx="19">
                  <c:v>48.175590448826036</c:v>
                </c:pt>
                <c:pt idx="20">
                  <c:v>47.292400601168396</c:v>
                </c:pt>
                <c:pt idx="21">
                  <c:v>46.408693428442227</c:v>
                </c:pt>
                <c:pt idx="22">
                  <c:v>45.526538230921666</c:v>
                </c:pt>
                <c:pt idx="23">
                  <c:v>44.644383033401105</c:v>
                </c:pt>
                <c:pt idx="24">
                  <c:v>43.762227835880545</c:v>
                </c:pt>
                <c:pt idx="25">
                  <c:v>42.879979519847637</c:v>
                </c:pt>
                <c:pt idx="26">
                  <c:v>41.997793282822968</c:v>
                </c:pt>
                <c:pt idx="27">
                  <c:v>41.115607045798285</c:v>
                </c:pt>
                <c:pt idx="28">
                  <c:v>40.233420808773616</c:v>
                </c:pt>
                <c:pt idx="29">
                  <c:v>39.351234571748947</c:v>
                </c:pt>
                <c:pt idx="30">
                  <c:v>38.469234571748956</c:v>
                </c:pt>
                <c:pt idx="31">
                  <c:v>38.469234571748963</c:v>
                </c:pt>
                <c:pt idx="32">
                  <c:v>38.469234571748963</c:v>
                </c:pt>
                <c:pt idx="33">
                  <c:v>38.469234571748956</c:v>
                </c:pt>
                <c:pt idx="34">
                  <c:v>38.469234571748956</c:v>
                </c:pt>
                <c:pt idx="35">
                  <c:v>38.469234571748963</c:v>
                </c:pt>
                <c:pt idx="36">
                  <c:v>38.469234571748956</c:v>
                </c:pt>
                <c:pt idx="37">
                  <c:v>38.469234571748963</c:v>
                </c:pt>
                <c:pt idx="38">
                  <c:v>38.469234571748956</c:v>
                </c:pt>
                <c:pt idx="39">
                  <c:v>38.469234571748963</c:v>
                </c:pt>
                <c:pt idx="40">
                  <c:v>38.469234571748956</c:v>
                </c:pt>
                <c:pt idx="41">
                  <c:v>38.469234571748956</c:v>
                </c:pt>
                <c:pt idx="42">
                  <c:v>38.469234571748956</c:v>
                </c:pt>
                <c:pt idx="43">
                  <c:v>38.469234571748956</c:v>
                </c:pt>
                <c:pt idx="44">
                  <c:v>38.469234571748963</c:v>
                </c:pt>
                <c:pt idx="45">
                  <c:v>38.469234571748956</c:v>
                </c:pt>
                <c:pt idx="46">
                  <c:v>38.469234571748956</c:v>
                </c:pt>
                <c:pt idx="47">
                  <c:v>38.469234571748956</c:v>
                </c:pt>
                <c:pt idx="48">
                  <c:v>38.469234571748963</c:v>
                </c:pt>
                <c:pt idx="49">
                  <c:v>38.469234571748956</c:v>
                </c:pt>
                <c:pt idx="50">
                  <c:v>38.469234571748956</c:v>
                </c:pt>
                <c:pt idx="51">
                  <c:v>38.469234571748963</c:v>
                </c:pt>
                <c:pt idx="52">
                  <c:v>38.469234571748956</c:v>
                </c:pt>
                <c:pt idx="53">
                  <c:v>38.469234571748956</c:v>
                </c:pt>
                <c:pt idx="54">
                  <c:v>38.469234571748956</c:v>
                </c:pt>
                <c:pt idx="55">
                  <c:v>38.469234571748956</c:v>
                </c:pt>
                <c:pt idx="56">
                  <c:v>38.469234571748963</c:v>
                </c:pt>
                <c:pt idx="57">
                  <c:v>38.469234571748956</c:v>
                </c:pt>
                <c:pt idx="58">
                  <c:v>38.469234571748956</c:v>
                </c:pt>
                <c:pt idx="59">
                  <c:v>38.469234571748956</c:v>
                </c:pt>
                <c:pt idx="60">
                  <c:v>38.469234571748956</c:v>
                </c:pt>
              </c:numCache>
            </c:numRef>
          </c:val>
          <c:extLst>
            <c:ext xmlns:c16="http://schemas.microsoft.com/office/drawing/2014/chart" uri="{C3380CC4-5D6E-409C-BE32-E72D297353CC}">
              <c16:uniqueId val="{00000003-0D88-4FFA-AF5E-7D45C8F45391}"/>
            </c:ext>
          </c:extLst>
        </c:ser>
        <c:ser>
          <c:idx val="3"/>
          <c:order val="4"/>
          <c:tx>
            <c:v>Other components of demand</c:v>
          </c:tx>
          <c:spPr>
            <a:ln w="25400">
              <a:noFill/>
            </a:ln>
          </c:spPr>
          <c:cat>
            <c:strRef>
              <c:f>WXWWSX!$G$204:$CI$204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WXWWSX!$G$399:$CI$399</c:f>
              <c:numCache>
                <c:formatCode>0.00</c:formatCode>
                <c:ptCount val="81"/>
                <c:pt idx="0">
                  <c:v>8.9006333233717214</c:v>
                </c:pt>
                <c:pt idx="1">
                  <c:v>8.9006333233716646</c:v>
                </c:pt>
                <c:pt idx="2">
                  <c:v>8.9006333233716646</c:v>
                </c:pt>
                <c:pt idx="3">
                  <c:v>8.9006333233716077</c:v>
                </c:pt>
                <c:pt idx="4">
                  <c:v>8.9006333233716646</c:v>
                </c:pt>
                <c:pt idx="5">
                  <c:v>8.9006333233717214</c:v>
                </c:pt>
                <c:pt idx="6">
                  <c:v>8.9006333233716646</c:v>
                </c:pt>
                <c:pt idx="7">
                  <c:v>8.9006333233716646</c:v>
                </c:pt>
                <c:pt idx="8">
                  <c:v>8.9006333233717214</c:v>
                </c:pt>
                <c:pt idx="9">
                  <c:v>8.9006333233717783</c:v>
                </c:pt>
                <c:pt idx="10">
                  <c:v>8.9006333233716646</c:v>
                </c:pt>
                <c:pt idx="11">
                  <c:v>8.9006333233716646</c:v>
                </c:pt>
                <c:pt idx="12">
                  <c:v>8.9006333233717214</c:v>
                </c:pt>
                <c:pt idx="13">
                  <c:v>8.9006333233716646</c:v>
                </c:pt>
                <c:pt idx="14">
                  <c:v>8.9006333233716646</c:v>
                </c:pt>
                <c:pt idx="15">
                  <c:v>8.9006333233716646</c:v>
                </c:pt>
                <c:pt idx="16">
                  <c:v>8.9006333233716646</c:v>
                </c:pt>
                <c:pt idx="17">
                  <c:v>8.9006333233717214</c:v>
                </c:pt>
                <c:pt idx="18">
                  <c:v>8.9006333233716646</c:v>
                </c:pt>
                <c:pt idx="19">
                  <c:v>8.9006333233716646</c:v>
                </c:pt>
                <c:pt idx="20">
                  <c:v>8.9006333233716646</c:v>
                </c:pt>
                <c:pt idx="21">
                  <c:v>8.9006333233716646</c:v>
                </c:pt>
                <c:pt idx="22">
                  <c:v>8.9006333233716646</c:v>
                </c:pt>
                <c:pt idx="23">
                  <c:v>8.9006333233717214</c:v>
                </c:pt>
                <c:pt idx="24">
                  <c:v>8.9006333233717214</c:v>
                </c:pt>
                <c:pt idx="25">
                  <c:v>8.9006333233717214</c:v>
                </c:pt>
                <c:pt idx="26">
                  <c:v>8.9006333233716646</c:v>
                </c:pt>
                <c:pt idx="27">
                  <c:v>8.9006333233716646</c:v>
                </c:pt>
                <c:pt idx="28">
                  <c:v>8.9006333233717214</c:v>
                </c:pt>
                <c:pt idx="29">
                  <c:v>8.9006333233717214</c:v>
                </c:pt>
                <c:pt idx="30">
                  <c:v>8.9006333233717214</c:v>
                </c:pt>
                <c:pt idx="31">
                  <c:v>8.9006333233716646</c:v>
                </c:pt>
                <c:pt idx="32">
                  <c:v>8.9006333233717214</c:v>
                </c:pt>
                <c:pt idx="33">
                  <c:v>8.9006333233716646</c:v>
                </c:pt>
                <c:pt idx="34">
                  <c:v>8.9006333233717214</c:v>
                </c:pt>
                <c:pt idx="35">
                  <c:v>8.9006333233716646</c:v>
                </c:pt>
                <c:pt idx="36">
                  <c:v>8.9006333233716646</c:v>
                </c:pt>
                <c:pt idx="37">
                  <c:v>8.9006333233717214</c:v>
                </c:pt>
                <c:pt idx="38">
                  <c:v>8.9006333233717214</c:v>
                </c:pt>
                <c:pt idx="39">
                  <c:v>8.9006333233716646</c:v>
                </c:pt>
                <c:pt idx="40">
                  <c:v>8.9006333233716646</c:v>
                </c:pt>
                <c:pt idx="41">
                  <c:v>8.9006333233717214</c:v>
                </c:pt>
                <c:pt idx="42">
                  <c:v>8.9006333233717214</c:v>
                </c:pt>
                <c:pt idx="43">
                  <c:v>8.9006333233717214</c:v>
                </c:pt>
                <c:pt idx="44">
                  <c:v>8.9006333233717214</c:v>
                </c:pt>
                <c:pt idx="45">
                  <c:v>8.9006333233717214</c:v>
                </c:pt>
                <c:pt idx="46">
                  <c:v>8.9006333233717214</c:v>
                </c:pt>
                <c:pt idx="47">
                  <c:v>8.9006333233716646</c:v>
                </c:pt>
                <c:pt idx="48">
                  <c:v>8.9006333233717214</c:v>
                </c:pt>
                <c:pt idx="49">
                  <c:v>8.9006333233716646</c:v>
                </c:pt>
                <c:pt idx="50">
                  <c:v>8.9006333233717783</c:v>
                </c:pt>
                <c:pt idx="51">
                  <c:v>8.9006333233716646</c:v>
                </c:pt>
                <c:pt idx="52">
                  <c:v>8.9006333233716646</c:v>
                </c:pt>
                <c:pt idx="53">
                  <c:v>8.9006333233716646</c:v>
                </c:pt>
                <c:pt idx="54">
                  <c:v>8.9006333233717214</c:v>
                </c:pt>
                <c:pt idx="55">
                  <c:v>8.9006333233717214</c:v>
                </c:pt>
                <c:pt idx="56">
                  <c:v>8.9006333233717214</c:v>
                </c:pt>
                <c:pt idx="57">
                  <c:v>8.9006333233717214</c:v>
                </c:pt>
                <c:pt idx="58">
                  <c:v>8.9006333233717783</c:v>
                </c:pt>
                <c:pt idx="59">
                  <c:v>8.9006333233716646</c:v>
                </c:pt>
                <c:pt idx="60">
                  <c:v>8.9006333233717783</c:v>
                </c:pt>
              </c:numCache>
            </c:numRef>
          </c:val>
          <c:extLst>
            <c:ext xmlns:c16="http://schemas.microsoft.com/office/drawing/2014/chart" uri="{C3380CC4-5D6E-409C-BE32-E72D297353CC}">
              <c16:uniqueId val="{00000004-0D88-4FFA-AF5E-7D45C8F4539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WXWWSX!$G$400:$CI$400</c:f>
              <c:numCache>
                <c:formatCode>0.00</c:formatCode>
                <c:ptCount val="81"/>
                <c:pt idx="0">
                  <c:v>436.90300000000002</c:v>
                </c:pt>
                <c:pt idx="1">
                  <c:v>436.851</c:v>
                </c:pt>
                <c:pt idx="2">
                  <c:v>436.851</c:v>
                </c:pt>
                <c:pt idx="3">
                  <c:v>436.71407321350472</c:v>
                </c:pt>
                <c:pt idx="4">
                  <c:v>436.32668065059158</c:v>
                </c:pt>
                <c:pt idx="5">
                  <c:v>435.69889120456241</c:v>
                </c:pt>
                <c:pt idx="6">
                  <c:v>465.67484319535896</c:v>
                </c:pt>
                <c:pt idx="7">
                  <c:v>465.32665552028948</c:v>
                </c:pt>
                <c:pt idx="8">
                  <c:v>465.05758763780227</c:v>
                </c:pt>
                <c:pt idx="9">
                  <c:v>464.79174686244642</c:v>
                </c:pt>
                <c:pt idx="10">
                  <c:v>464.53446581554931</c:v>
                </c:pt>
                <c:pt idx="11">
                  <c:v>462.33652146773466</c:v>
                </c:pt>
                <c:pt idx="12">
                  <c:v>462.17541319975294</c:v>
                </c:pt>
                <c:pt idx="13">
                  <c:v>462.04536989756934</c:v>
                </c:pt>
                <c:pt idx="14">
                  <c:v>468.92395732355999</c:v>
                </c:pt>
                <c:pt idx="15">
                  <c:v>468.80268672774378</c:v>
                </c:pt>
                <c:pt idx="16">
                  <c:v>409.02772798163272</c:v>
                </c:pt>
                <c:pt idx="17">
                  <c:v>408.94775855696565</c:v>
                </c:pt>
                <c:pt idx="18">
                  <c:v>408.8576453322695</c:v>
                </c:pt>
                <c:pt idx="19">
                  <c:v>408.78777941479314</c:v>
                </c:pt>
                <c:pt idx="20">
                  <c:v>408.71856180392177</c:v>
                </c:pt>
                <c:pt idx="21">
                  <c:v>398.91408042833882</c:v>
                </c:pt>
                <c:pt idx="22">
                  <c:v>398.90197176271312</c:v>
                </c:pt>
                <c:pt idx="23">
                  <c:v>396.18189536425388</c:v>
                </c:pt>
                <c:pt idx="24">
                  <c:v>396.16949571258164</c:v>
                </c:pt>
                <c:pt idx="25">
                  <c:v>396.15727348526917</c:v>
                </c:pt>
                <c:pt idx="26">
                  <c:v>396.14519439288949</c:v>
                </c:pt>
                <c:pt idx="27">
                  <c:v>396.13296728659253</c:v>
                </c:pt>
                <c:pt idx="28">
                  <c:v>396.12073970575767</c:v>
                </c:pt>
                <c:pt idx="29">
                  <c:v>396.10837291046664</c:v>
                </c:pt>
                <c:pt idx="30">
                  <c:v>396.1133607167942</c:v>
                </c:pt>
                <c:pt idx="31">
                  <c:v>396.1078303084123</c:v>
                </c:pt>
                <c:pt idx="32">
                  <c:v>395.00229228828152</c:v>
                </c:pt>
                <c:pt idx="33">
                  <c:v>394.99674758523975</c:v>
                </c:pt>
                <c:pt idx="34">
                  <c:v>394.99119719822392</c:v>
                </c:pt>
                <c:pt idx="35">
                  <c:v>394.98563830203756</c:v>
                </c:pt>
                <c:pt idx="36">
                  <c:v>394.99007893059735</c:v>
                </c:pt>
                <c:pt idx="37">
                  <c:v>394.98451613464192</c:v>
                </c:pt>
                <c:pt idx="38">
                  <c:v>394.97894716743451</c:v>
                </c:pt>
                <c:pt idx="39">
                  <c:v>394.97337975115357</c:v>
                </c:pt>
                <c:pt idx="40">
                  <c:v>394.96780728489381</c:v>
                </c:pt>
                <c:pt idx="41">
                  <c:v>394.96223748896801</c:v>
                </c:pt>
                <c:pt idx="42">
                  <c:v>394.9666637969375</c:v>
                </c:pt>
                <c:pt idx="43">
                  <c:v>394.96109365114933</c:v>
                </c:pt>
                <c:pt idx="44">
                  <c:v>401.58552046905703</c:v>
                </c:pt>
                <c:pt idx="45">
                  <c:v>401.57994822950286</c:v>
                </c:pt>
                <c:pt idx="46">
                  <c:v>401.57437730852894</c:v>
                </c:pt>
                <c:pt idx="47">
                  <c:v>401.56880801809064</c:v>
                </c:pt>
                <c:pt idx="48">
                  <c:v>401.57324071654244</c:v>
                </c:pt>
                <c:pt idx="49">
                  <c:v>401.56767570278771</c:v>
                </c:pt>
                <c:pt idx="50">
                  <c:v>401.56211318907953</c:v>
                </c:pt>
                <c:pt idx="51">
                  <c:v>401.5565535202615</c:v>
                </c:pt>
                <c:pt idx="52">
                  <c:v>401.55099681528839</c:v>
                </c:pt>
                <c:pt idx="53">
                  <c:v>401.54543994619951</c:v>
                </c:pt>
                <c:pt idx="54">
                  <c:v>401.54988995199642</c:v>
                </c:pt>
                <c:pt idx="55">
                  <c:v>401.5443435882824</c:v>
                </c:pt>
                <c:pt idx="56">
                  <c:v>401.53879759350406</c:v>
                </c:pt>
                <c:pt idx="57">
                  <c:v>401.53325900129272</c:v>
                </c:pt>
                <c:pt idx="58">
                  <c:v>401.52772113034564</c:v>
                </c:pt>
                <c:pt idx="59">
                  <c:v>401.52218745780652</c:v>
                </c:pt>
                <c:pt idx="60">
                  <c:v>401.51666155787126</c:v>
                </c:pt>
              </c:numCache>
            </c:numRef>
          </c:val>
          <c:smooth val="0"/>
          <c:extLst>
            <c:ext xmlns:c16="http://schemas.microsoft.com/office/drawing/2014/chart" uri="{C3380CC4-5D6E-409C-BE32-E72D297353CC}">
              <c16:uniqueId val="{00000005-0D88-4FFA-AF5E-7D45C8F4539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WXWWSX!$G$401:$CI$401</c:f>
              <c:numCache>
                <c:formatCode>0.00</c:formatCode>
                <c:ptCount val="81"/>
                <c:pt idx="0">
                  <c:v>437.82421257510867</c:v>
                </c:pt>
                <c:pt idx="1">
                  <c:v>424.12634169505878</c:v>
                </c:pt>
                <c:pt idx="2">
                  <c:v>431.57106786989397</c:v>
                </c:pt>
                <c:pt idx="3">
                  <c:v>443.68239679087702</c:v>
                </c:pt>
                <c:pt idx="4">
                  <c:v>435.85715906768621</c:v>
                </c:pt>
                <c:pt idx="5">
                  <c:v>435.90246095559201</c:v>
                </c:pt>
                <c:pt idx="6">
                  <c:v>433.74901431590899</c:v>
                </c:pt>
                <c:pt idx="7">
                  <c:v>429.764507136671</c:v>
                </c:pt>
                <c:pt idx="8">
                  <c:v>425.88638191915663</c:v>
                </c:pt>
                <c:pt idx="9">
                  <c:v>422.19384647458241</c:v>
                </c:pt>
                <c:pt idx="10">
                  <c:v>418.45095462271183</c:v>
                </c:pt>
                <c:pt idx="11">
                  <c:v>413.57239661556775</c:v>
                </c:pt>
                <c:pt idx="12">
                  <c:v>408.27814940059204</c:v>
                </c:pt>
                <c:pt idx="13">
                  <c:v>403.02619637493382</c:v>
                </c:pt>
                <c:pt idx="14">
                  <c:v>398.0515509146241</c:v>
                </c:pt>
                <c:pt idx="15">
                  <c:v>393.22335556985814</c:v>
                </c:pt>
                <c:pt idx="16">
                  <c:v>389.56517363533686</c:v>
                </c:pt>
                <c:pt idx="17">
                  <c:v>386.2130841984233</c:v>
                </c:pt>
                <c:pt idx="18">
                  <c:v>383.1062051494709</c:v>
                </c:pt>
                <c:pt idx="19">
                  <c:v>380.87679756744018</c:v>
                </c:pt>
                <c:pt idx="20">
                  <c:v>379.19520712130628</c:v>
                </c:pt>
                <c:pt idx="21">
                  <c:v>377.52041472871622</c:v>
                </c:pt>
                <c:pt idx="22">
                  <c:v>375.96405946599168</c:v>
                </c:pt>
                <c:pt idx="23">
                  <c:v>374.40128222458179</c:v>
                </c:pt>
                <c:pt idx="24">
                  <c:v>372.98538791720171</c:v>
                </c:pt>
                <c:pt idx="25">
                  <c:v>371.57136822198754</c:v>
                </c:pt>
                <c:pt idx="26">
                  <c:v>370.1916312268167</c:v>
                </c:pt>
                <c:pt idx="27">
                  <c:v>369.07389838548409</c:v>
                </c:pt>
                <c:pt idx="28">
                  <c:v>367.9492415419266</c:v>
                </c:pt>
                <c:pt idx="29">
                  <c:v>366.81649438087521</c:v>
                </c:pt>
                <c:pt idx="30">
                  <c:v>365.68292855183614</c:v>
                </c:pt>
                <c:pt idx="31">
                  <c:v>366.41991860173692</c:v>
                </c:pt>
                <c:pt idx="32">
                  <c:v>368.06943483219612</c:v>
                </c:pt>
                <c:pt idx="33">
                  <c:v>369.56451538062527</c:v>
                </c:pt>
                <c:pt idx="34">
                  <c:v>370.9160994193611</c:v>
                </c:pt>
                <c:pt idx="35">
                  <c:v>372.18203906842643</c:v>
                </c:pt>
                <c:pt idx="36">
                  <c:v>373.41982561966478</c:v>
                </c:pt>
                <c:pt idx="37">
                  <c:v>374.54389493156793</c:v>
                </c:pt>
                <c:pt idx="38">
                  <c:v>375.56284465189395</c:v>
                </c:pt>
                <c:pt idx="39">
                  <c:v>376.48267805324969</c:v>
                </c:pt>
                <c:pt idx="40">
                  <c:v>377.31151409774401</c:v>
                </c:pt>
                <c:pt idx="41">
                  <c:v>378.05424681789316</c:v>
                </c:pt>
                <c:pt idx="42">
                  <c:v>378.71796569946275</c:v>
                </c:pt>
                <c:pt idx="43">
                  <c:v>379.30667385000504</c:v>
                </c:pt>
                <c:pt idx="44">
                  <c:v>379.82659414977809</c:v>
                </c:pt>
                <c:pt idx="45">
                  <c:v>380.28157906871058</c:v>
                </c:pt>
                <c:pt idx="46">
                  <c:v>380.67580377419114</c:v>
                </c:pt>
                <c:pt idx="47">
                  <c:v>381.01312840405603</c:v>
                </c:pt>
                <c:pt idx="48">
                  <c:v>381.29710274990168</c:v>
                </c:pt>
                <c:pt idx="49">
                  <c:v>381.53100962283207</c:v>
                </c:pt>
                <c:pt idx="50">
                  <c:v>381.71789159487622</c:v>
                </c:pt>
                <c:pt idx="51">
                  <c:v>381.86052971257072</c:v>
                </c:pt>
                <c:pt idx="52">
                  <c:v>381.96152927366086</c:v>
                </c:pt>
                <c:pt idx="53">
                  <c:v>382.02390477705273</c:v>
                </c:pt>
                <c:pt idx="54">
                  <c:v>382.04857346877878</c:v>
                </c:pt>
                <c:pt idx="55">
                  <c:v>382.0382147990386</c:v>
                </c:pt>
                <c:pt idx="56">
                  <c:v>381.99535343961622</c:v>
                </c:pt>
                <c:pt idx="57">
                  <c:v>381.92043259716451</c:v>
                </c:pt>
                <c:pt idx="58">
                  <c:v>381.81633965760204</c:v>
                </c:pt>
                <c:pt idx="59">
                  <c:v>381.68392792658238</c:v>
                </c:pt>
                <c:pt idx="60">
                  <c:v>384.15676284754926</c:v>
                </c:pt>
              </c:numCache>
            </c:numRef>
          </c:val>
          <c:smooth val="0"/>
          <c:extLst>
            <c:ext xmlns:c16="http://schemas.microsoft.com/office/drawing/2014/chart" uri="{C3380CC4-5D6E-409C-BE32-E72D297353CC}">
              <c16:uniqueId val="{00000006-0D88-4FFA-AF5E-7D45C8F4539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6715</xdr:colOff>
      <xdr:row>5</xdr:row>
      <xdr:rowOff>68760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2191833</xdr:colOff>
      <xdr:row>5</xdr:row>
      <xdr:rowOff>45001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2153571</xdr:colOff>
      <xdr:row>5</xdr:row>
      <xdr:rowOff>45720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609600</xdr:colOff>
      <xdr:row>20</xdr:row>
      <xdr:rowOff>16</xdr:rowOff>
    </xdr:to>
    <xdr:pic>
      <xdr:nvPicPr>
        <xdr:cNvPr id="3" name="Picture 2">
          <a:extLst>
            <a:ext uri="{FF2B5EF4-FFF2-40B4-BE49-F238E27FC236}">
              <a16:creationId xmlns:a16="http://schemas.microsoft.com/office/drawing/2014/main" id="{64CF2DE8-EFD3-440A-818A-7D39FC9E71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14447" y="3388659"/>
          <a:ext cx="609600" cy="376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8</xdr:row>
      <xdr:rowOff>0</xdr:rowOff>
    </xdr:from>
    <xdr:ext cx="12788713" cy="829714"/>
    <xdr:sp macro="" textlink="">
      <xdr:nvSpPr>
        <xdr:cNvPr id="2" name="Text Box 2">
          <a:extLst>
            <a:ext uri="{FF2B5EF4-FFF2-40B4-BE49-F238E27FC236}">
              <a16:creationId xmlns:a16="http://schemas.microsoft.com/office/drawing/2014/main" id="{D8E5B7D4-10EC-4901-AC6D-45A6C9F6241B}"/>
            </a:ext>
          </a:extLst>
        </xdr:cNvPr>
        <xdr:cNvSpPr txBox="1">
          <a:spLocks noChangeArrowheads="1"/>
        </xdr:cNvSpPr>
      </xdr:nvSpPr>
      <xdr:spPr bwMode="auto">
        <a:xfrm>
          <a:off x="174625" y="1666875"/>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security reasons Table 1 is redacted and not available in the version of this document published on our website.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5" name="CHT1_DYAA_BL">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6" name="CHT2_DYAA_FP">
          <a:extLst>
            <a:ext uri="{FF2B5EF4-FFF2-40B4-BE49-F238E27FC236}">
              <a16:creationId xmlns:a16="http://schemas.microsoft.com/office/drawing/2014/main" id="{00000000-0008-0000-0300-000006000000}"/>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7" name="CHT3_DYCP_BL">
          <a:extLst>
            <a:ext uri="{FF2B5EF4-FFF2-40B4-BE49-F238E27FC236}">
              <a16:creationId xmlns:a16="http://schemas.microsoft.com/office/drawing/2014/main" id="{00000000-0008-0000-0300-000007000000}"/>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8" name="CHT4_DYCP_FP">
          <a:extLst>
            <a:ext uri="{FF2B5EF4-FFF2-40B4-BE49-F238E27FC236}">
              <a16:creationId xmlns:a16="http://schemas.microsoft.com/office/drawing/2014/main" id="{00000000-0008-0000-0300-000008000000}"/>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9</xdr:col>
      <xdr:colOff>57150</xdr:colOff>
      <xdr:row>5</xdr:row>
      <xdr:rowOff>0</xdr:rowOff>
    </xdr:from>
    <xdr:ext cx="1552574" cy="157295850"/>
    <xdr:sp macro="" textlink="">
      <xdr:nvSpPr>
        <xdr:cNvPr id="2" name="Text Box 2">
          <a:extLst>
            <a:ext uri="{FF2B5EF4-FFF2-40B4-BE49-F238E27FC236}">
              <a16:creationId xmlns:a16="http://schemas.microsoft.com/office/drawing/2014/main" id="{9C4D88F5-7213-4D0B-97B8-96EF0B66A562}"/>
            </a:ext>
          </a:extLst>
        </xdr:cNvPr>
        <xdr:cNvSpPr txBox="1">
          <a:spLocks noChangeArrowheads="1"/>
        </xdr:cNvSpPr>
      </xdr:nvSpPr>
      <xdr:spPr bwMode="auto">
        <a:xfrm>
          <a:off x="13335000" y="3448050"/>
          <a:ext cx="1552574"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23</xdr:col>
      <xdr:colOff>19050</xdr:colOff>
      <xdr:row>5</xdr:row>
      <xdr:rowOff>0</xdr:rowOff>
    </xdr:from>
    <xdr:ext cx="4133850" cy="157295850"/>
    <xdr:sp macro="" textlink="">
      <xdr:nvSpPr>
        <xdr:cNvPr id="3" name="Text Box 2">
          <a:extLst>
            <a:ext uri="{FF2B5EF4-FFF2-40B4-BE49-F238E27FC236}">
              <a16:creationId xmlns:a16="http://schemas.microsoft.com/office/drawing/2014/main" id="{732C4798-BD9E-4CA7-B066-F6524BCC142E}"/>
            </a:ext>
          </a:extLst>
        </xdr:cNvPr>
        <xdr:cNvSpPr txBox="1">
          <a:spLocks noChangeArrowheads="1"/>
        </xdr:cNvSpPr>
      </xdr:nvSpPr>
      <xdr:spPr bwMode="auto">
        <a:xfrm>
          <a:off x="28956000" y="3448050"/>
          <a:ext cx="41338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these columns are redacted and not available in the version of this document published on our website.</a:t>
          </a:r>
        </a:p>
      </xdr:txBody>
    </xdr:sp>
    <xdr:clientData/>
  </xdr:oneCellAnchor>
  <xdr:oneCellAnchor>
    <xdr:from>
      <xdr:col>31</xdr:col>
      <xdr:colOff>0</xdr:colOff>
      <xdr:row>5</xdr:row>
      <xdr:rowOff>0</xdr:rowOff>
    </xdr:from>
    <xdr:ext cx="1365250" cy="157295850"/>
    <xdr:sp macro="" textlink="">
      <xdr:nvSpPr>
        <xdr:cNvPr id="4" name="Text Box 2">
          <a:extLst>
            <a:ext uri="{FF2B5EF4-FFF2-40B4-BE49-F238E27FC236}">
              <a16:creationId xmlns:a16="http://schemas.microsoft.com/office/drawing/2014/main" id="{03CB8545-D309-451A-A1B6-3348E3EBFA17}"/>
            </a:ext>
          </a:extLst>
        </xdr:cNvPr>
        <xdr:cNvSpPr txBox="1">
          <a:spLocks noChangeArrowheads="1"/>
        </xdr:cNvSpPr>
      </xdr:nvSpPr>
      <xdr:spPr bwMode="auto">
        <a:xfrm>
          <a:off x="39846250" y="3381375"/>
          <a:ext cx="13652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33</xdr:col>
      <xdr:colOff>0</xdr:colOff>
      <xdr:row>5</xdr:row>
      <xdr:rowOff>0</xdr:rowOff>
    </xdr:from>
    <xdr:ext cx="1365250" cy="157295850"/>
    <xdr:sp macro="" textlink="">
      <xdr:nvSpPr>
        <xdr:cNvPr id="6" name="Text Box 2">
          <a:extLst>
            <a:ext uri="{FF2B5EF4-FFF2-40B4-BE49-F238E27FC236}">
              <a16:creationId xmlns:a16="http://schemas.microsoft.com/office/drawing/2014/main" id="{75A05EC5-58D3-4FCE-A097-12307B9D2D99}"/>
            </a:ext>
          </a:extLst>
        </xdr:cNvPr>
        <xdr:cNvSpPr txBox="1">
          <a:spLocks noChangeArrowheads="1"/>
        </xdr:cNvSpPr>
      </xdr:nvSpPr>
      <xdr:spPr bwMode="auto">
        <a:xfrm>
          <a:off x="42608500" y="3381375"/>
          <a:ext cx="13652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5</xdr:row>
      <xdr:rowOff>0</xdr:rowOff>
    </xdr:from>
    <xdr:ext cx="1365250" cy="157295850"/>
    <xdr:sp macro="" textlink="">
      <xdr:nvSpPr>
        <xdr:cNvPr id="2" name="Text Box 2">
          <a:extLst>
            <a:ext uri="{FF2B5EF4-FFF2-40B4-BE49-F238E27FC236}">
              <a16:creationId xmlns:a16="http://schemas.microsoft.com/office/drawing/2014/main" id="{84951A3D-27B6-40E5-B2CA-E5939A174563}"/>
            </a:ext>
          </a:extLst>
        </xdr:cNvPr>
        <xdr:cNvSpPr txBox="1">
          <a:spLocks noChangeArrowheads="1"/>
        </xdr:cNvSpPr>
      </xdr:nvSpPr>
      <xdr:spPr bwMode="auto">
        <a:xfrm>
          <a:off x="15208250" y="2492375"/>
          <a:ext cx="13652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23</xdr:col>
      <xdr:colOff>0</xdr:colOff>
      <xdr:row>5</xdr:row>
      <xdr:rowOff>0</xdr:rowOff>
    </xdr:from>
    <xdr:ext cx="4133850" cy="157295850"/>
    <xdr:sp macro="" textlink="">
      <xdr:nvSpPr>
        <xdr:cNvPr id="3" name="Text Box 2">
          <a:extLst>
            <a:ext uri="{FF2B5EF4-FFF2-40B4-BE49-F238E27FC236}">
              <a16:creationId xmlns:a16="http://schemas.microsoft.com/office/drawing/2014/main" id="{521EFC06-5D80-4C43-B2B0-F9C99ACFC46B}"/>
            </a:ext>
          </a:extLst>
        </xdr:cNvPr>
        <xdr:cNvSpPr txBox="1">
          <a:spLocks noChangeArrowheads="1"/>
        </xdr:cNvSpPr>
      </xdr:nvSpPr>
      <xdr:spPr bwMode="auto">
        <a:xfrm>
          <a:off x="33940750" y="2492375"/>
          <a:ext cx="41338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these columns are redacted and not available in the version of this document published on our website.</a:t>
          </a:r>
        </a:p>
      </xdr:txBody>
    </xdr:sp>
    <xdr:clientData/>
  </xdr:oneCellAnchor>
  <xdr:oneCellAnchor>
    <xdr:from>
      <xdr:col>31</xdr:col>
      <xdr:colOff>0</xdr:colOff>
      <xdr:row>5</xdr:row>
      <xdr:rowOff>0</xdr:rowOff>
    </xdr:from>
    <xdr:ext cx="1365250" cy="157295850"/>
    <xdr:sp macro="" textlink="">
      <xdr:nvSpPr>
        <xdr:cNvPr id="4" name="Text Box 2">
          <a:extLst>
            <a:ext uri="{FF2B5EF4-FFF2-40B4-BE49-F238E27FC236}">
              <a16:creationId xmlns:a16="http://schemas.microsoft.com/office/drawing/2014/main" id="{FC130BA6-5532-4F53-A921-612C6FC9A979}"/>
            </a:ext>
          </a:extLst>
        </xdr:cNvPr>
        <xdr:cNvSpPr txBox="1">
          <a:spLocks noChangeArrowheads="1"/>
        </xdr:cNvSpPr>
      </xdr:nvSpPr>
      <xdr:spPr bwMode="auto">
        <a:xfrm>
          <a:off x="44989750" y="2492375"/>
          <a:ext cx="13652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oneCellAnchor>
    <xdr:from>
      <xdr:col>33</xdr:col>
      <xdr:colOff>0</xdr:colOff>
      <xdr:row>5</xdr:row>
      <xdr:rowOff>0</xdr:rowOff>
    </xdr:from>
    <xdr:ext cx="1365250" cy="157295850"/>
    <xdr:sp macro="" textlink="">
      <xdr:nvSpPr>
        <xdr:cNvPr id="5" name="Text Box 2">
          <a:extLst>
            <a:ext uri="{FF2B5EF4-FFF2-40B4-BE49-F238E27FC236}">
              <a16:creationId xmlns:a16="http://schemas.microsoft.com/office/drawing/2014/main" id="{1EE5B7D4-F32F-432C-9250-6EEF3E058605}"/>
            </a:ext>
          </a:extLst>
        </xdr:cNvPr>
        <xdr:cNvSpPr txBox="1">
          <a:spLocks noChangeArrowheads="1"/>
        </xdr:cNvSpPr>
      </xdr:nvSpPr>
      <xdr:spPr bwMode="auto">
        <a:xfrm>
          <a:off x="47752000" y="2492375"/>
          <a:ext cx="1365250" cy="157295850"/>
        </a:xfrm>
        <a:prstGeom prst="rect">
          <a:avLst/>
        </a:prstGeom>
        <a:solidFill>
          <a:srgbClr val="D8D8D8"/>
        </a:solidFill>
        <a:ln w="9525">
          <a:solidFill>
            <a:srgbClr val="000000"/>
          </a:solidFill>
          <a:miter lim="800000"/>
          <a:headEnd/>
          <a:tailEnd/>
        </a:ln>
      </xdr:spPr>
      <xdr:txBody>
        <a:bodyPr wrap="square" lIns="91440" tIns="45720" rIns="91440" bIns="45720" anchor="t" upright="1">
          <a:noAutofit/>
        </a:bodyPr>
        <a:lstStyle/>
        <a:p>
          <a:pPr algn="ctr" rtl="0">
            <a:defRPr sz="1000"/>
          </a:pPr>
          <a:r>
            <a:rPr lang="en-GB" sz="1800" b="0" i="0" u="none" strike="noStrike" baseline="0">
              <a:solidFill>
                <a:srgbClr val="000000"/>
              </a:solidFill>
              <a:latin typeface="Arial"/>
              <a:cs typeface="Arial"/>
            </a:rPr>
            <a:t>For commercial reasons this column is redacted and not available in the version of this document published on our website.</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4</xdr:row>
      <xdr:rowOff>0</xdr:rowOff>
    </xdr:from>
    <xdr:ext cx="12788713" cy="829714"/>
    <xdr:sp macro="" textlink="">
      <xdr:nvSpPr>
        <xdr:cNvPr id="2" name="Text Box 2">
          <a:extLst>
            <a:ext uri="{FF2B5EF4-FFF2-40B4-BE49-F238E27FC236}">
              <a16:creationId xmlns:a16="http://schemas.microsoft.com/office/drawing/2014/main" id="{A36CD991-1C4A-4AAC-86C1-61F14FB26BDD}"/>
            </a:ext>
          </a:extLst>
        </xdr:cNvPr>
        <xdr:cNvSpPr txBox="1">
          <a:spLocks noChangeArrowheads="1"/>
        </xdr:cNvSpPr>
      </xdr:nvSpPr>
      <xdr:spPr bwMode="auto">
        <a:xfrm>
          <a:off x="174625" y="1127125"/>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5a-c is redacted and not available in the version of this document published on our website.</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12</xdr:col>
      <xdr:colOff>268942</xdr:colOff>
      <xdr:row>0</xdr:row>
      <xdr:rowOff>52460</xdr:rowOff>
    </xdr:from>
    <xdr:to>
      <xdr:col>21</xdr:col>
      <xdr:colOff>553833</xdr:colOff>
      <xdr:row>6</xdr:row>
      <xdr:rowOff>439747</xdr:rowOff>
    </xdr:to>
    <xdr:pic>
      <xdr:nvPicPr>
        <xdr:cNvPr id="11" name="Picture 2">
          <a:extLst>
            <a:ext uri="{FF2B5EF4-FFF2-40B4-BE49-F238E27FC236}">
              <a16:creationId xmlns:a16="http://schemas.microsoft.com/office/drawing/2014/main" id="{AA8AD928-4BA5-9ADA-F6E6-1459D64D871F}"/>
            </a:ext>
          </a:extLst>
        </xdr:cNvPr>
        <xdr:cNvPicPr>
          <a:picLocks noChangeAspect="1"/>
        </xdr:cNvPicPr>
      </xdr:nvPicPr>
      <xdr:blipFill>
        <a:blip xmlns:r="http://schemas.openxmlformats.org/officeDocument/2006/relationships" r:embed="rId1"/>
        <a:stretch>
          <a:fillRect/>
        </a:stretch>
      </xdr:blipFill>
      <xdr:spPr>
        <a:xfrm>
          <a:off x="11586883" y="52460"/>
          <a:ext cx="6869206" cy="50354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5</xdr:row>
      <xdr:rowOff>0</xdr:rowOff>
    </xdr:from>
    <xdr:ext cx="12788713" cy="829714"/>
    <xdr:sp macro="" textlink="">
      <xdr:nvSpPr>
        <xdr:cNvPr id="2" name="Text Box 2">
          <a:extLst>
            <a:ext uri="{FF2B5EF4-FFF2-40B4-BE49-F238E27FC236}">
              <a16:creationId xmlns:a16="http://schemas.microsoft.com/office/drawing/2014/main" id="{298C1C61-5A3D-4E2C-92B4-0E4774B3395A}"/>
            </a:ext>
          </a:extLst>
        </xdr:cNvPr>
        <xdr:cNvSpPr txBox="1">
          <a:spLocks noChangeArrowheads="1"/>
        </xdr:cNvSpPr>
      </xdr:nvSpPr>
      <xdr:spPr bwMode="auto">
        <a:xfrm>
          <a:off x="176893" y="1524000"/>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8 is redacted and not available in the version of this document published on our website.</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4</xdr:row>
      <xdr:rowOff>0</xdr:rowOff>
    </xdr:from>
    <xdr:ext cx="12788713" cy="829714"/>
    <xdr:sp macro="" textlink="">
      <xdr:nvSpPr>
        <xdr:cNvPr id="2" name="Text Box 2">
          <a:extLst>
            <a:ext uri="{FF2B5EF4-FFF2-40B4-BE49-F238E27FC236}">
              <a16:creationId xmlns:a16="http://schemas.microsoft.com/office/drawing/2014/main" id="{35C2ADE0-4E92-4361-85C1-EE7D0BC2AD6E}"/>
            </a:ext>
          </a:extLst>
        </xdr:cNvPr>
        <xdr:cNvSpPr txBox="1">
          <a:spLocks noChangeArrowheads="1"/>
        </xdr:cNvSpPr>
      </xdr:nvSpPr>
      <xdr:spPr bwMode="auto">
        <a:xfrm>
          <a:off x="176893" y="1347107"/>
          <a:ext cx="12788713" cy="829714"/>
        </a:xfrm>
        <a:prstGeom prst="rect">
          <a:avLst/>
        </a:prstGeom>
        <a:solidFill>
          <a:srgbClr val="D8D8D8"/>
        </a:solidFill>
        <a:ln w="9525">
          <a:solidFill>
            <a:srgbClr val="000000"/>
          </a:solidFill>
          <a:miter lim="800000"/>
          <a:headEnd/>
          <a:tailEnd/>
        </a:ln>
      </xdr:spPr>
      <xdr:txBody>
        <a:bodyPr wrap="square" lIns="91440" tIns="45720" rIns="91440" bIns="45720" anchor="t" upright="1">
          <a:spAutoFit/>
        </a:bodyPr>
        <a:lstStyle/>
        <a:p>
          <a:pPr algn="l" rtl="0">
            <a:defRPr sz="1000"/>
          </a:pPr>
          <a:r>
            <a:rPr lang="en-GB" sz="2500" b="0" i="0" u="none" strike="noStrike" baseline="0">
              <a:solidFill>
                <a:srgbClr val="000000"/>
              </a:solidFill>
              <a:latin typeface="Arial"/>
              <a:cs typeface="Arial"/>
            </a:rPr>
            <a:t>For commercial reasons Table 8 is redacted and not available in the version of this document published on our website.</a:t>
          </a: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1347" tableBorderDxfId="1346" headerRowCellStyle="Normal 2 2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1345"/>
    <tableColumn id="6" xr3:uid="{00000000-0010-0000-0700-000006000000}" name="2019-20" dataDxfId="1344"/>
    <tableColumn id="7" xr3:uid="{00000000-0010-0000-0700-000007000000}" name="2020-21" dataDxfId="1343"/>
    <tableColumn id="8" xr3:uid="{00000000-0010-0000-0700-000008000000}" name="2021-22" dataDxfId="1342"/>
    <tableColumn id="9" xr3:uid="{00000000-0010-0000-0700-000009000000}" name="2022-23" dataDxfId="1341"/>
    <tableColumn id="10" xr3:uid="{00000000-0010-0000-0700-00000A000000}" name="2023-24" dataDxfId="1340"/>
    <tableColumn id="11" xr3:uid="{00000000-0010-0000-0700-00000B000000}" name="2024-25" dataDxfId="1339"/>
    <tableColumn id="12" xr3:uid="{00000000-0010-0000-0700-00000C000000}" name="2025-26" dataDxfId="1338"/>
    <tableColumn id="13" xr3:uid="{00000000-0010-0000-0700-00000D000000}" name="2026-27" dataDxfId="1337"/>
    <tableColumn id="14" xr3:uid="{00000000-0010-0000-0700-00000E000000}" name="2027-28" dataDxfId="1336"/>
    <tableColumn id="15" xr3:uid="{00000000-0010-0000-0700-00000F000000}" name="2028-29" dataDxfId="1335"/>
    <tableColumn id="16" xr3:uid="{00000000-0010-0000-0700-000010000000}" name="2029-30" dataDxfId="1334"/>
    <tableColumn id="23" xr3:uid="{00000000-0010-0000-0700-000017000000}" name="2034-35" dataDxfId="1333"/>
    <tableColumn id="24" xr3:uid="{00000000-0010-0000-0700-000018000000}" name="2039-40" dataDxfId="1332"/>
    <tableColumn id="25" xr3:uid="{00000000-0010-0000-0700-000019000000}" name="2044-45" dataDxfId="1331"/>
    <tableColumn id="26" xr3:uid="{00000000-0010-0000-0700-00001A000000}" name="2049-50" dataDxfId="1330"/>
    <tableColumn id="27" xr3:uid="{00000000-0010-0000-0700-00001B000000}" name="2054-55" dataDxfId="1329"/>
    <tableColumn id="28" xr3:uid="{00000000-0010-0000-0700-00001C000000}" name="2059-60" dataDxfId="1328"/>
    <tableColumn id="20" xr3:uid="{00000000-0010-0000-0700-000014000000}" name="2064-65" dataDxfId="1327"/>
    <tableColumn id="21" xr3:uid="{00000000-0010-0000-0700-000015000000}" name="2069-70" dataDxfId="1326"/>
    <tableColumn id="22" xr3:uid="{00000000-0010-0000-0700-000016000000}" name="2074-75" dataDxfId="1325"/>
    <tableColumn id="29" xr3:uid="{00000000-0010-0000-0700-00001D000000}" name="2079-80" dataDxfId="1324"/>
    <tableColumn id="30" xr3:uid="{00000000-0010-0000-0700-00001E000000}" name="2084-85" dataDxfId="1323"/>
    <tableColumn id="31" xr3:uid="{00000000-0010-0000-0700-00001F000000}" name="2089-90" dataDxfId="1322"/>
    <tableColumn id="17" xr3:uid="{00000000-0010-0000-0700-000011000000}" name="2094-95" dataDxfId="1321"/>
    <tableColumn id="18" xr3:uid="{00000000-0010-0000-0700-000012000000}" name="2099-100" dataDxfId="1320"/>
    <tableColumn id="19" xr3:uid="{00000000-0010-0000-0700-000013000000}" name="Leave Blank" dataDxfId="131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6632EF3-C8A6-4DAD-89C5-7615095839D5}" name="TBL4_OptApp" displayName="TBL4_OptApp" ref="B5:BE401" totalsRowShown="0" headerRowDxfId="601" dataDxfId="599" headerRowBorderDxfId="600" tableBorderDxfId="598">
  <autoFilter ref="B5:BE401" xr:uid="{26632EF3-C8A6-4DAD-89C5-7615095839D5}"/>
  <tableColumns count="56">
    <tableColumn id="42" xr3:uid="{71BCE237-4F5D-4C7C-BF80-624E1C6428FC}" name="WRMP24 Reference" dataDxfId="597" totalsRowDxfId="596" dataCellStyle="Option Group">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DF7547EB-F1FC-4357-864E-8207462FC9F3}" name="Option ID" dataDxfId="595" totalsRowDxfId="594"/>
    <tableColumn id="2" xr3:uid="{B3DE3484-3DAD-472A-880E-E5872D3B34E8}" name="Option Name" dataDxfId="175" totalsRowDxfId="593"/>
    <tableColumn id="3" xr3:uid="{673D710C-B4E2-4633-9403-03DCB3F6863E}" name="Option type_x000a_Defined List" dataDxfId="592" totalsRowDxfId="591"/>
    <tableColumn id="4" xr3:uid="{97E3BB46-DEC7-4A39-A828-3F5AA4BF1373}" name="Option Group" dataDxfId="590" totalsRowDxfId="589" dataCellStyle="Option Group">
      <calculatedColumnFormula>VLOOKUP(TBL4_OptApp[[#This Row],[Option type
Defined List]],'Option Typs_Grps'!B$2:C$47, 2, FALSE)</calculatedColumnFormula>
    </tableColumn>
    <tableColumn id="5" xr3:uid="{87FEC48F-9901-4F2B-A60B-1391325AD9DC}" name="WRZ(s) benefitting from option_x000a__x000a_Defined codes, accept multiples using &quot;,&quot; separator, or &quot;Company Wide&quot;" dataDxfId="588" totalsRowDxfId="587"/>
    <tableColumn id="6" xr3:uid="{4A5A3804-FED5-476F-9614-9D8FF84A5FD0}" name="Option status_x000a_Defined" dataDxfId="586" totalsRowDxfId="585"/>
    <tableColumn id="7" xr3:uid="{55D81602-C17A-4B7A-A68E-FE81B119562C}" name="Third Party Option Flag_x000a_Y/N" dataDxfId="584" totalsRowDxfId="583"/>
    <tableColumn id="19" xr3:uid="{A5290F5E-53E6-4424-A349-13D3424B6655}" name="Partnership Option TOTEX - all parties _x000a_(where applicable)_x000a__x000a_" dataDxfId="582" totalsRowDxfId="581" dataCellStyle="Unconstrained"/>
    <tableColumn id="8" xr3:uid="{4769DD3F-0540-4284-80D8-F795EEA799FC}" name="Interdependent Options_x000a_(State one or more option IDs)" dataDxfId="580" totalsRowDxfId="579" dataCellStyle="Unconstrained"/>
    <tableColumn id="9" xr3:uid="{B0125579-9287-4977-8A13-2BBEC80B6B3D}" name="Preferred (Most Likely) Programme Y/N" dataDxfId="578" totalsRowDxfId="577"/>
    <tableColumn id="53" xr3:uid="{3D627B9A-C5F8-463E-B59A-DA8E9F8E39A7}" name="Least Cost Programme Y/N" dataDxfId="576" totalsRowDxfId="575"/>
    <tableColumn id="30" xr3:uid="{10C536E1-1BD9-43C2-9B0E-BEA5108DF3EC}" name="Ofwat Core Programme Y/N" dataDxfId="574" totalsRowDxfId="573"/>
    <tableColumn id="10" xr3:uid="{1DAA78E7-E13D-45D5-87FF-63CC8A2C5F05}" name="Alternative Programme 1 (preferred &quot;most likely&quot; programme)_x000a_Y/N" dataDxfId="572" totalsRowDxfId="571"/>
    <tableColumn id="11" xr3:uid="{9ACD7FD8-53D3-44C5-8961-42FC37A9BFFA}" name="Alternative Programme 2 (Higher Alternative Need Pathway)_x000a_Y/N" dataDxfId="570" totalsRowDxfId="569"/>
    <tableColumn id="12" xr3:uid="{A1A30BDC-913A-4C6F-B3AF-16331418051C}" name="Alternative Programme 3 (Higher Alternative Need - No HA options available)_x000a_Y/N" dataDxfId="568" totalsRowDxfId="567"/>
    <tableColumn id="13" xr3:uid="{A081E9DF-739C-40E5-B642-C788E3F9947A}" name="Reason for option rejection" dataDxfId="566" totalsRowDxfId="565"/>
    <tableColumn id="14" xr3:uid="{EAFE9681-C0EF-47CF-862C-1E405264B532}" name="WRZ transfer is from_x000a_Defined List" dataDxfId="564" totalsRowDxfId="563" dataCellStyle="Normal 2"/>
    <tableColumn id="15" xr3:uid="{70724127-F24D-42F6-8F86-D54448E2F9FD}" name="WRZ transfer is to_x000a_Defined List" dataDxfId="562" totalsRowDxfId="561" dataCellStyle="Normal 2"/>
    <tableColumn id="16" xr3:uid="{6176B99D-4CCC-4A71-9FEA-DFFC8277E4C4}" name="Gains in WAFU / Savings in Demand on full implementation (Ml/d)" dataDxfId="560" totalsRowDxfId="559"/>
    <tableColumn id="17" xr3:uid="{D62708CE-4C94-4782-B980-581248739B1B}" name="Option benefits lead-in time (Years)" dataDxfId="558" totalsRowDxfId="557" dataCellStyle="Unconstrained"/>
    <tableColumn id="18" xr3:uid="{8BABAA52-3977-44EC-9A01-ACBB51691C5A}" name="First year of option use in preferred programme (year)_x000a_(Preferred programme (most likely) only)" dataDxfId="556" totalsRowDxfId="555" dataCellStyle="Unconstrained"/>
    <tableColumn id="20" xr3:uid="{D6F4CDA2-F7AF-4C23-BE37-374582FAEE2F}" name="Totex expenditure prior to option in use (£m)" dataDxfId="554"/>
    <tableColumn id="21" xr3:uid="{99975BE4-C3D0-4CAD-A301-C55F9C2FDCC8}" name="Totex expenditure per annum post option in use under maximum utilisation scenario (£m)" dataDxfId="553" dataCellStyle="Unconstrained"/>
    <tableColumn id="22" xr3:uid="{AF269331-96B9-4137-9B87-B290EE2B3FF7}" name="Average totex expenditure per annum post option in use (£m)" dataDxfId="552" totalsRowDxfId="551" dataCellStyle="Unconstrained"/>
    <tableColumn id="23" xr3:uid="{294D5871-FEDC-43BF-BA77-80A354862A3E}" name="Average option utilisation used for average totex expenditure and operational carbon forecasts (Ml/d)" dataDxfId="550" totalsRowDxfId="549" dataCellStyle="Unconstrained"/>
    <tableColumn id="24" xr3:uid="{3F92DAE1-1037-4F80-996A-F4CCC9FE532B}" name="Maximum option utilisation across the planning period (Ml/d)" dataDxfId="548" totalsRowDxfId="547"/>
    <tableColumn id="25" xr3:uid="{B6030E3C-7571-46FC-8EDC-C43FF2764596}" name="Embodied carbon emissions_x000a_(tCO2 equivalent)" dataDxfId="546" totalsRowDxfId="545"/>
    <tableColumn id="26" xr3:uid="{96916B08-34F9-4949-AE3E-6E771C578878}" name="Operational carbon emissions under maximum utilisation scenario_x000a_(tCO2 equivalent per annum)" dataDxfId="544" totalsRowDxfId="543"/>
    <tableColumn id="27" xr3:uid="{E7C002D6-CAE4-46D6-843C-3E4A03942AAF}" name="Average operational carbon emissions_x000a_(tCO2 equivalent per annum)" dataDxfId="542" totalsRowDxfId="541" dataCellStyle="Normal 2"/>
    <tableColumn id="31" xr3:uid="{6C2D0E63-6239-485E-9BD4-BE05853ABF7B}" name="Total Carbon Cost (£M)" dataDxfId="540" totalsRowDxfId="539"/>
    <tableColumn id="28" xr3:uid="{7A493EFD-2189-4502-97D2-C1409B343C7A}" name="Average Incremental Cost (AIC)_x000a_(p/m3)" dataDxfId="538" totalsRowDxfId="537" dataCellStyle="Unconstrained"/>
    <tableColumn id="29" xr3:uid="{294E88C8-AEF9-46B6-9871-2C35B6A1ADE3}" name="Total NPC (£m)" dataDxfId="536" totalsRowDxfId="535" dataCellStyle="Unconstrained"/>
    <tableColumn id="32" xr3:uid="{D1E675D0-7B5C-4A0D-9CD6-71E5FA7C1BF4}" name="Natural capital impact of option_x000a_(sum of scores for subsequent component scores multiplied by spatial and temporal scales which are given  weightings of 0.4 and 0.6 respectively)" dataDxfId="534" totalsRowDxfId="533" dataCellStyle="Unconstrained"/>
    <tableColumn id="33" xr3:uid="{61B9A93E-DB93-4FFF-ADCF-C8FA9E104F0C}" name="B&amp;H_x000a_Non-monetised metric where applicable (Scoring from 0 to -3 where 0 is the best score and -3 is the worst)" dataDxfId="532" totalsRowDxfId="531" dataCellStyle="Unconstrained"/>
    <tableColumn id="46" xr3:uid="{19A59905-FB0F-403B-9926-F5870DA6FEBA}" name="B&amp;H_x000a_Monetised metric where applicable (£M)" dataDxfId="530" totalsRowDxfId="529" dataCellStyle="Unconstrained"/>
    <tableColumn id="34" xr3:uid="{A5D9C10E-C556-4BAC-9554-C59C383523A8}" name="CR_x000a_Non-monetised metric where applicable (Scoring from 0 to -3 where 0 is the best score and -3 is the worst)" dataDxfId="528" totalsRowDxfId="527" dataCellStyle="Unconstrained"/>
    <tableColumn id="47" xr3:uid="{067D991D-1D91-42E7-8506-E71927BE4F36}" name="CR_x000a_Monetised metric where applicable (£M)" dataDxfId="526" totalsRowDxfId="525" dataCellStyle="Normal 2"/>
    <tableColumn id="35" xr3:uid="{2D348577-54F0-43E7-9B6B-9E7621BC094E}" name="NHR_x000a_Non-monetised metric where applicable (Scoring from 0 to -3 where 0 is the best score and -3 is the worst)" dataDxfId="524" totalsRowDxfId="523" dataCellStyle="Unconstrained"/>
    <tableColumn id="48" xr3:uid="{90CF1F0D-DF1A-4B6B-A6C5-02BD7E1AFDA4}" name="NHR_x000a_Monetised metric where applicable (£M)" dataDxfId="522" totalsRowDxfId="521" dataCellStyle="Normal 2"/>
    <tableColumn id="36" xr3:uid="{455CDE39-7EE9-4891-8204-78C48426F2C3}" name="WP_x000a_Non-monetised metric where applicable (Scoring from 0 to -3 where 0 is the best score and -3 is the worst)" dataDxfId="520" totalsRowDxfId="519" dataCellStyle="Unconstrained"/>
    <tableColumn id="49" xr3:uid="{B8CC7CFF-9A75-453C-A96A-77C85AFAA883}" name="WP_x000a_Monetised metric where applicable (£M)" dataDxfId="518" totalsRowDxfId="517" dataCellStyle="Unconstrained"/>
    <tableColumn id="37" xr3:uid="{FF087AA3-9452-43C2-B0DC-0982D2150EE8}" name="WReg_x000a_Non-monetised metric where applicable (Scoring from 0 to -3 where 0 is the best score and -3 is the worst)" dataDxfId="516" totalsRowDxfId="515" dataCellStyle="Unconstrained"/>
    <tableColumn id="50" xr3:uid="{D1211824-E20A-4639-B1C6-0DF96B9CDE72}" name="WReg_x000a_Monetised metric where applicable (£M)" dataDxfId="514" totalsRowDxfId="513" dataCellStyle="Unconstrained"/>
    <tableColumn id="38" xr3:uid="{066FB0E7-9B01-4DB2-A48A-C2A7D80BF867}" name="R&amp;T_x000a_Non-monetised metric where applicable (define units)" dataDxfId="512" totalsRowDxfId="511" dataCellStyle="Unconstrained"/>
    <tableColumn id="51" xr3:uid="{424F9E68-CADB-4810-B5E1-386A21B12215}" name="R&amp;T_x000a_Monetised metric where applicable (£M)" dataDxfId="510" totalsRowDxfId="509" dataCellStyle="Unconstrained"/>
    <tableColumn id="39" xr3:uid="{C46C382D-9F54-4B64-B158-8B31FF33C45F}" name="WFD Level 1 result" dataDxfId="508" totalsRowDxfId="507" dataCellStyle="Unconstrained"/>
    <tableColumn id="40" xr3:uid="{585E1465-ED74-4FCF-8828-BDA046DA1AFC}" name="WFD Level 2 results and risk of quanitfied " dataDxfId="506" totalsRowDxfId="505" dataCellStyle="Unconstrained"/>
    <tableColumn id="41" xr3:uid="{97D06452-9B75-4F28-B393-6C3BE473FA2C}" name="HRA Construction" dataDxfId="504" totalsRowDxfId="503" dataCellStyle="Unconstrained"/>
    <tableColumn id="45" xr3:uid="{B2EF7682-AF3F-49D1-859B-53483CF54BD1}" name="HRA Operation" dataDxfId="502" totalsRowDxfId="501" dataCellStyle="Unconstrained"/>
    <tableColumn id="43" xr3:uid="{DE77295D-CC2D-4BA2-A1EB-67003B42C38E}" name="SEA Construction" dataDxfId="500" totalsRowDxfId="499" dataCellStyle="Unconstrained"/>
    <tableColumn id="52" xr3:uid="{B5A119BA-3AED-40E2-B641-7E38CFA0DC99}" name="SEA Operation" dataDxfId="498" totalsRowDxfId="497" dataCellStyle="Unconstrained"/>
    <tableColumn id="55" xr3:uid="{042EBCE1-86B0-4FAE-8432-D5F5CAA262AD}" name="Alternative Programme 4 (Central Alternative Pathway 1)_x000a_Y/N" dataDxfId="496" totalsRowDxfId="495" dataCellStyle="Unconstrained"/>
    <tableColumn id="54" xr3:uid="{714038CF-39C9-40A1-8844-999D3F14F923}" name="Alternative Programme 5 - (Central Alternative Pathway 2)_x000a_Y/N" dataDxfId="494" totalsRowDxfId="493" dataCellStyle="Unconstrained"/>
    <tableColumn id="44" xr3:uid="{7FA886FB-9341-43E6-951B-1BEA3171236F}" name="Alternative Programme 6 (Central Alternative Pathway 3)_x000a_Y/N" dataDxfId="492" totalsRowDxfId="491" dataCellStyle="Unconstrained"/>
    <tableColumn id="56" xr3:uid="{18D39E86-F59F-4390-A51C-FD6CBB8953BB}" name="Alternative Programme 7 (Central Alternative Pathway 4)_x000a_Y/N" dataDxfId="490" totalsRowDxfId="489" dataCellStyle="Unconstrained"/>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18E64B2-71DE-427A-9EBA-8C5A3252BE47}" name="TBL4_OptApp57" displayName="TBL4_OptApp57" ref="B5:BE401" totalsRowShown="0" headerRowDxfId="488" dataDxfId="486" headerRowBorderDxfId="487" tableBorderDxfId="485">
  <autoFilter ref="B5:BE401" xr:uid="{518E64B2-71DE-427A-9EBA-8C5A3252BE47}"/>
  <tableColumns count="56">
    <tableColumn id="42" xr3:uid="{EEF3F067-8175-4226-848F-D481DEE3496F}" name="WRMP24 Reference" dataDxfId="484" totalsRowDxfId="483" dataCellStyle="Option Group">
      <calculatedColumnFormula>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calculatedColumnFormula>
    </tableColumn>
    <tableColumn id="1" xr3:uid="{FB9D68AC-F6E4-442C-A914-5C3CD2B5F60D}" name="Option ID" dataDxfId="482" totalsRowDxfId="481"/>
    <tableColumn id="2" xr3:uid="{F087C248-7D03-48AB-B427-FC1336FA55F8}" name="Option Name" dataDxfId="174" totalsRowDxfId="480"/>
    <tableColumn id="3" xr3:uid="{F0697CEC-7779-4A69-8252-3D7252EA6287}" name="Option type_x000a_Defined List" dataDxfId="479" totalsRowDxfId="478"/>
    <tableColumn id="4" xr3:uid="{4E4B8AC6-E5EA-4FE7-8CE5-6DB98FFD8AA9}" name="Option Group" dataDxfId="477" totalsRowDxfId="476" dataCellStyle="Option Group"/>
    <tableColumn id="5" xr3:uid="{42AA44B6-D318-47C8-921F-C27A55E9BABF}" name="WRZ(s) benefitting from option_x000a__x000a_Defined codes, accept multiples using &quot;,&quot; separator, or &quot;Company Wide&quot;" dataDxfId="475" totalsRowDxfId="474"/>
    <tableColumn id="6" xr3:uid="{F283B7C1-FCA5-46F9-AC26-3F7E62CBB654}" name="Option status_x000a_Defined" dataDxfId="473" totalsRowDxfId="472"/>
    <tableColumn id="7" xr3:uid="{91F872EB-84AC-4DF1-BC1C-7DE13D1C22B0}" name="Third Party Option Flag_x000a_Y/N" dataDxfId="471" totalsRowDxfId="470"/>
    <tableColumn id="19" xr3:uid="{761836B9-B42B-467D-AFC8-72B6421D7D8D}" name="Partnership Option TOTEX - all parties _x000a_(where applicable)_x000a__x000a_" dataDxfId="469" totalsRowDxfId="468" dataCellStyle="Unconstrained"/>
    <tableColumn id="8" xr3:uid="{A7F9F32C-C8D7-41BF-BEA4-DE86AA71BE59}" name="Interdependent Options_x000a_(State one or more option IDs)" dataDxfId="467" totalsRowDxfId="466" dataCellStyle="Unconstrained"/>
    <tableColumn id="9" xr3:uid="{A5EBE53F-8601-4CFB-B7DF-91E72F0C320C}" name="Preferred (Most Likely) Programme Y/N" dataDxfId="465" totalsRowDxfId="464"/>
    <tableColumn id="53" xr3:uid="{A80B9199-89FD-42CA-A789-567092C9E060}" name="Least Cost Programme Y/N" dataDxfId="463" totalsRowDxfId="462"/>
    <tableColumn id="30" xr3:uid="{E06378FE-56D2-4626-82BE-5C041E6129AD}" name="Ofwat Core Programme Y/N" dataDxfId="461" totalsRowDxfId="460"/>
    <tableColumn id="10" xr3:uid="{CFBF004B-E658-41C3-87D2-949D7A2F07DB}" name="Alternative Programme 1 (preferred &quot;most likely&quot; programme)_x000a_Y/N" dataDxfId="459" totalsRowDxfId="458"/>
    <tableColumn id="11" xr3:uid="{7642B8F1-ED30-421F-A02A-E6ECAFF6D31B}" name="Alternative Programme 2 (Higher Alternative Need Pathway)_x000a_Y/N" dataDxfId="457" totalsRowDxfId="456" dataCellStyle="Unconstrained"/>
    <tableColumn id="56" xr3:uid="{A06F7BE2-11AD-4E3B-B2F6-9221A6C1C9DA}" name="Alternative Programme 3 (Higher Alternative Need - No HA options available)_x000a_Y/N" dataDxfId="455" totalsRowDxfId="454" dataCellStyle="Unconstrained"/>
    <tableColumn id="13" xr3:uid="{78365417-F700-40DA-A1A8-1FCB7555FDCF}" name="Reason for option rejection" dataDxfId="453" totalsRowDxfId="452"/>
    <tableColumn id="14" xr3:uid="{AAE6BADE-3221-492F-87F1-022878F52A29}" name="WRZ transfer is from_x000a_Defined List" dataDxfId="451" totalsRowDxfId="450" dataCellStyle="Normal 2"/>
    <tableColumn id="15" xr3:uid="{9686FF4B-C0AE-4B6A-80DA-D004811C536F}" name="WRZ transfer is to_x000a_Defined List" dataDxfId="449" totalsRowDxfId="448" dataCellStyle="Normal 2"/>
    <tableColumn id="16" xr3:uid="{3D4E284B-D182-4FB2-B030-8236F4111DA8}" name="Gains in WAFU / Savings in Demand on full implementation (Ml/d)" dataDxfId="447" totalsRowDxfId="446"/>
    <tableColumn id="17" xr3:uid="{B969E8D6-47E7-461C-8742-C072624387B9}" name="Option benefits lead-in time (Years)" dataDxfId="445" totalsRowDxfId="444" dataCellStyle="Unconstrained"/>
    <tableColumn id="18" xr3:uid="{9AFD26F6-90AA-4766-BCFE-97AEF8C6C6BC}" name="First year of option use in preferred programme (year)_x000a_(Preferred programme (most likely) only)" dataDxfId="443" totalsRowDxfId="442" dataCellStyle="Unconstrained"/>
    <tableColumn id="20" xr3:uid="{88485784-C4AC-497C-BBD3-262D67A2F4C1}" name="Totex expenditure prior to option in use (£m)" dataDxfId="441"/>
    <tableColumn id="21" xr3:uid="{849A03FE-040D-42F1-BE94-42ED272CA222}" name="Totex expenditure per annum post option in use under maximum utilisation scenario (£m)" dataDxfId="440" dataCellStyle="Unconstrained"/>
    <tableColumn id="22" xr3:uid="{A7CD51B7-6A40-49EE-B284-F7FA79D086C5}" name="Average totex expenditure per annum post option in use (£m)" dataDxfId="439" totalsRowDxfId="438" dataCellStyle="Unconstrained"/>
    <tableColumn id="23" xr3:uid="{F256F10E-12C4-4777-82AF-5E409615F507}" name="Average option utilisation used for average totex expenditure and operational carbon forecasts (Ml/d)" dataDxfId="437" totalsRowDxfId="436" dataCellStyle="Unconstrained"/>
    <tableColumn id="24" xr3:uid="{8EFF9C34-4912-48AC-A241-46BE9928EAEE}" name="Maximum option utilisation across the planning period (Ml/d)" dataDxfId="435" totalsRowDxfId="434"/>
    <tableColumn id="25" xr3:uid="{CB99A0E6-1D7E-499D-8AA8-0B83507FEE6F}" name="Embodied carbon emissions_x000a_(tCO2 equivalent)" dataDxfId="433" totalsRowDxfId="432" dataCellStyle="Unconstrained"/>
    <tableColumn id="26" xr3:uid="{F607CA3D-3446-4907-BFFF-9EA24046F9D2}" name="Operational carbon emissions under maximum utilisation scenario_x000a_(tCO2 equivalent per annum)" dataDxfId="431" totalsRowDxfId="430" dataCellStyle="Unconstrained"/>
    <tableColumn id="27" xr3:uid="{EC39A34F-4E85-4B14-BD25-0AA7F8B3C039}" name="Average operational carbon emissions_x000a_(tCO2 equivalent per annum)" dataDxfId="429" totalsRowDxfId="428" dataCellStyle="Normal 2"/>
    <tableColumn id="31" xr3:uid="{86185A10-EA7C-4A0C-A463-4C1350EF9F28}" name="Total Carbon Cost (£M)" dataDxfId="427" totalsRowDxfId="426"/>
    <tableColumn id="28" xr3:uid="{6F5178AA-DC96-4193-AEB6-EFA06BB81E60}" name="Average Incremental Cost (AIC)_x000a_(p/m3)" dataDxfId="425" totalsRowDxfId="424"/>
    <tableColumn id="29" xr3:uid="{30DC1FED-3EA5-4196-917C-AA1C4EA48CA4}" name="Total NPC (£m)" dataDxfId="423" totalsRowDxfId="422" dataCellStyle="Unconstrained"/>
    <tableColumn id="32" xr3:uid="{8BD86D57-47CD-4483-A620-8790E0558274}" name="Natural capital impact of option_x000a_(define units)" dataDxfId="421" totalsRowDxfId="420" dataCellStyle="Unconstrained"/>
    <tableColumn id="33" xr3:uid="{C24C0FAE-5EA0-48C8-82A8-C55C0AD13DC7}" name="B&amp;H_x000a_Non-monetised metric where applicable (define units)" dataDxfId="419" totalsRowDxfId="418" dataCellStyle="Unconstrained"/>
    <tableColumn id="46" xr3:uid="{6ACA01BD-8A78-493A-AFA5-DD82C129E68C}" name="B&amp;H_x000a_Monetised metric where applicable (£M)" dataDxfId="417" totalsRowDxfId="416" dataCellStyle="Unconstrained"/>
    <tableColumn id="34" xr3:uid="{42529DC6-D2C7-4782-970E-6A23140357A8}" name="CR_x000a_Non-monetised metric where applicable (define units)" dataDxfId="415" totalsRowDxfId="414" dataCellStyle="Unconstrained"/>
    <tableColumn id="47" xr3:uid="{68B742CB-323F-4030-9B0C-5EC7EC172114}" name="CR_x000a_Monetised metric where applicable (£M)" dataDxfId="413" totalsRowDxfId="412" dataCellStyle="Unconstrained"/>
    <tableColumn id="35" xr3:uid="{DECA4299-22C4-4914-8995-643184B6E26B}" name="NHR_x000a_Non-monetised metric where applicable (define units)" dataDxfId="411" totalsRowDxfId="410" dataCellStyle="Unconstrained"/>
    <tableColumn id="48" xr3:uid="{89540976-D664-459B-B5F1-5E3BBBD327DB}" name="NHR_x000a_Monetised metric where applicable (£M)" dataDxfId="409" totalsRowDxfId="408" dataCellStyle="Unconstrained"/>
    <tableColumn id="36" xr3:uid="{5A45E9BC-11C8-4A22-AFD6-5E0D6E650DEF}" name="WP_x000a_Non-monetised metric where applicable (define units)" dataDxfId="407" totalsRowDxfId="406" dataCellStyle="Unconstrained"/>
    <tableColumn id="49" xr3:uid="{5550B3A6-401E-434B-93D4-BD96EE547E79}" name="WP_x000a_Monetised metric where applicable (£M)" dataDxfId="405" totalsRowDxfId="404" dataCellStyle="Unconstrained"/>
    <tableColumn id="37" xr3:uid="{1DCB8A5D-3372-44B5-9306-D6532F666FD3}" name="WReg_x000a_Non-monetised metric where applicable (define units)" dataDxfId="403" totalsRowDxfId="402" dataCellStyle="Unconstrained"/>
    <tableColumn id="50" xr3:uid="{017C49CA-3DBE-4FED-8A03-843841E691DE}" name="WReg_x000a_Monetised metric where applicable (£M)" dataDxfId="401" totalsRowDxfId="400" dataCellStyle="Unconstrained"/>
    <tableColumn id="38" xr3:uid="{02D3E821-707F-41DA-8516-3E0E649A9179}" name="R&amp;T_x000a_Non-monetised metric where applicable (define units)" dataDxfId="399" totalsRowDxfId="398" dataCellStyle="Unconstrained"/>
    <tableColumn id="51" xr3:uid="{C7020BA7-424D-4CBE-A931-AE11E9359871}" name="R&amp;T_x000a_Monetised metric where applicable (£M)" dataDxfId="397" totalsRowDxfId="396" dataCellStyle="Unconstrained"/>
    <tableColumn id="39" xr3:uid="{2C5CE238-9FB9-47FC-8BA0-71A44ADCE66B}" name="WFD Level 2 result" dataDxfId="395" totalsRowDxfId="394" dataCellStyle="Unconstrained"/>
    <tableColumn id="40" xr3:uid="{4CABD569-B5C3-41BC-8240-D44E2FE47383}" name="WFD Level 2 risk of quanitfied " dataDxfId="393" totalsRowDxfId="392" dataCellStyle="Unconstrained"/>
    <tableColumn id="41" xr3:uid="{E85EC9E8-B828-453D-9942-05C767A0A310}" name="HRA Construction" dataDxfId="391" totalsRowDxfId="390"/>
    <tableColumn id="45" xr3:uid="{9E5C9DFE-3C48-4929-A9B3-07090F156B0D}" name="HRA Operation" dataDxfId="389" totalsRowDxfId="388"/>
    <tableColumn id="43" xr3:uid="{E60D5BF5-F9BF-4016-BE9F-A1E249196004}" name="SEA Construction" dataDxfId="387" totalsRowDxfId="386" dataCellStyle="Normal 2"/>
    <tableColumn id="52" xr3:uid="{94A000AC-287C-4A9B-AF2F-16657A26AC07}" name="SEA Operation" dataDxfId="385" totalsRowDxfId="384" dataCellStyle="Normal 2"/>
    <tableColumn id="55" xr3:uid="{6FFD1711-9333-4483-A220-C439EC880E57}" name="Alternative Programme 4 (Central Alternative Pathway 1)_x000a_Y/N" dataDxfId="383" totalsRowDxfId="382" dataCellStyle="Unconstrained"/>
    <tableColumn id="54" xr3:uid="{0A32B4A8-BCD7-4540-A98E-E3065054733C}" name="Alternative Programme 5 - (Central Alternative Pathway 2)_x000a_Y/N" dataDxfId="381" totalsRowDxfId="380" dataCellStyle="Unconstrained"/>
    <tableColumn id="44" xr3:uid="{8D2D25F8-4AAC-4B58-A31D-3DDCAD3D0276}" name="Alternative Programme 6 (Central Alternative Pathway 3)_x000a_Y/N" dataDxfId="379" totalsRowDxfId="378" dataCellStyle="Unconstrained"/>
    <tableColumn id="12" xr3:uid="{F7313BDC-1035-4D20-AB2D-BDB061E1E280}" name="Alternative Programme 7 (Central Alternative Pathway 4)_x000a_Y/N" dataDxfId="377" totalsRowDxfId="376" dataCellStyle="Unconstrained"/>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DA2B88C-8D0E-4921-8A5B-7F3088E73009}" name="TBL5_OptBen" displayName="TBL5_OptBen" ref="B5:CN150" totalsRowShown="0" headerRowDxfId="375" dataDxfId="373" headerRowBorderDxfId="374" tableBorderDxfId="372">
  <autoFilter ref="B5:CN150" xr:uid="{BDA2B88C-8D0E-4921-8A5B-7F3088E73009}"/>
  <tableColumns count="91">
    <tableColumn id="1" xr3:uid="{388DA8FF-57F1-4B96-AB13-49679AC14B34}" name="WRMP24 Reference" dataDxfId="371">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D9C3DC25-CF13-4C25-9C5E-A323314982A7}" name="Option name" dataDxfId="370" dataCellStyle="Normal 3 2"/>
    <tableColumn id="3" xr3:uid="{72D2BBF1-42F0-4882-82BD-71FEDF817DFB}" name="Option ID" dataDxfId="369" dataCellStyle="Normal 3 2"/>
    <tableColumn id="4" xr3:uid="{CC023214-D904-45AA-811D-DF6429DB907B}" name="Option Type (defined list)" dataDxfId="368" dataCellStyle="Normal 3 2"/>
    <tableColumn id="5" xr3:uid="{314F4753-51F9-410A-A27A-B21C40A8C86B}" name="Option Group" dataDxfId="367" dataCellStyle="Normal 3 2">
      <calculatedColumnFormula>VLOOKUP(TBL5_OptBen[[#This Row],[Option Type (defined list)]],'Option Typs_Grps'!B$2:C$47, 2, FALSE)</calculatedColumnFormula>
    </tableColumn>
    <tableColumn id="6" xr3:uid="{C8EFAEEA-39DE-4100-8A05-DA75CC84D0B4}" name="Sub-option (Y/N)" dataDxfId="366" dataCellStyle="Normal 3 2"/>
    <tableColumn id="7" xr3:uid="{E56C9188-F3DF-418D-BEA2-84FB9CF3D129}" name="Preferred (most likely), Least Cost, Ofwat Core or Alternative Programme" dataDxfId="365" dataCellStyle="Normal 3 2"/>
    <tableColumn id="8" xr3:uid="{868CFA0E-F2C5-4746-B9F5-0EE89DA53515}" name="WRZ (defined list)" dataDxfId="364" dataCellStyle="Normal 3 2"/>
    <tableColumn id="91" xr3:uid="{4A10FFE5-EE43-4483-8492-9EA71550F5D2}" name="Unit" dataDxfId="363" dataCellStyle="Normal 3 2"/>
    <tableColumn id="90" xr3:uid="{2C1F55EA-4D5B-41DC-95C1-44A6D1DB171A}" name="Decimal places" dataDxfId="362" dataCellStyle="Normal 3 2"/>
    <tableColumn id="89" xr3:uid="{A854DD99-676D-4038-BECC-707D5234C15A}" name="2019-20" dataDxfId="361" dataCellStyle="Normal 3 2"/>
    <tableColumn id="87" xr3:uid="{7D65C4AF-DA64-49EB-BCF1-4F9E848330E6}" name="2020-21" dataDxfId="360" dataCellStyle="Normal 3 2"/>
    <tableColumn id="88" xr3:uid="{F48788B5-CD4B-4AF1-9D93-37C44D2F8FE3}" name="2021-22" dataDxfId="359" dataCellStyle="Normal 3 2"/>
    <tableColumn id="9" xr3:uid="{051EAF90-B319-4360-9B78-7CE131F6416D}" name="2022-23" dataDxfId="358" dataCellStyle="Normal 3 2"/>
    <tableColumn id="10" xr3:uid="{370CEE35-6C7F-430A-8B26-43727BACE987}" name="2023-24" dataDxfId="357" dataCellStyle="Normal 3 2"/>
    <tableColumn id="11" xr3:uid="{66B33FEF-E8CC-466F-B15D-6D5158AC9C8E}" name="2024-25" dataDxfId="356" dataCellStyle="Normal 3 2"/>
    <tableColumn id="12" xr3:uid="{B2B30AA8-1DCA-46C3-8FBB-E45BA8ED6DDE}" name="2025-26" dataDxfId="355" dataCellStyle="Normal 3 2"/>
    <tableColumn id="13" xr3:uid="{5C6FF21D-F576-462A-AA64-B5B1D4F258EE}" name="2026-27" dataDxfId="354" dataCellStyle="Normal 3 2"/>
    <tableColumn id="14" xr3:uid="{D4D374C5-187A-486D-AA33-C50081353593}" name="2027-28" dataDxfId="353" dataCellStyle="Normal 3 2"/>
    <tableColumn id="15" xr3:uid="{E099484A-CAFE-4A9B-9B6A-54810BFAD486}" name="2028-29" dataDxfId="352" dataCellStyle="Normal 3 2"/>
    <tableColumn id="16" xr3:uid="{12245E47-152C-4668-924C-FCD54A8AD80A}" name="2029-30" dataDxfId="351" dataCellStyle="Normal 3 2"/>
    <tableColumn id="17" xr3:uid="{DD3BCB07-1578-4C11-A0A8-D54DBCB5ABF4}" name="2030-31" dataDxfId="350" dataCellStyle="Normal 3 2"/>
    <tableColumn id="18" xr3:uid="{9129C7E9-14B6-4724-8BBB-545E7976037A}" name="2031-32" dataDxfId="349" dataCellStyle="Normal 3 2"/>
    <tableColumn id="19" xr3:uid="{C6F2FD8D-B13D-42B4-93B7-E5305EDC50AD}" name="2032-33" dataDxfId="348" dataCellStyle="Normal 3 2"/>
    <tableColumn id="20" xr3:uid="{EE51B52A-37EC-45DC-8DD3-96E3A6C9F1D2}" name="2033-34" dataDxfId="347" dataCellStyle="Normal 3 2"/>
    <tableColumn id="21" xr3:uid="{1C36F21B-538C-45B2-8F3B-E1E3DC2B4462}" name="2034-35" dataDxfId="346" dataCellStyle="Normal 3 2"/>
    <tableColumn id="22" xr3:uid="{C8B47EE6-49A5-4DB6-B098-FC3659CF5DDB}" name="2035-36" dataDxfId="345" dataCellStyle="Normal 3 2"/>
    <tableColumn id="23" xr3:uid="{CE3CB8A3-3BC2-48DB-8AED-D778BF87167D}" name="2036-37" dataDxfId="344" dataCellStyle="Normal 3 2"/>
    <tableColumn id="24" xr3:uid="{7918AFA5-B3A6-441D-A1E6-13670281F503}" name="2037-38" dataDxfId="343" dataCellStyle="Normal 3 2"/>
    <tableColumn id="25" xr3:uid="{9B976D40-879E-42F1-BC75-26383CDD81A6}" name="2038-39" dataDxfId="342" dataCellStyle="Normal 3 2"/>
    <tableColumn id="26" xr3:uid="{6114A564-9888-4E70-8751-BB33D4159DB0}" name="2039-40" dataDxfId="341" dataCellStyle="Normal 3 2"/>
    <tableColumn id="27" xr3:uid="{DA73EDE7-28E5-4FC1-A764-2C9C0BB9F524}" name="2040-41" dataDxfId="340" dataCellStyle="Normal 3 2"/>
    <tableColumn id="28" xr3:uid="{451EE908-B1E9-4386-94E4-32338B548EC3}" name="2041-42" dataDxfId="339" dataCellStyle="Normal 3 2"/>
    <tableColumn id="29" xr3:uid="{080686DC-AA77-46A1-922A-51986F4483BB}" name="2042-43" dataDxfId="338" dataCellStyle="Normal 3 2"/>
    <tableColumn id="30" xr3:uid="{9CCB49C7-7BC2-4BFB-B8D3-97CD15C3B0DB}" name="2043-44" dataDxfId="337" dataCellStyle="Normal 3 2"/>
    <tableColumn id="31" xr3:uid="{DFECE59F-F6D7-4FDB-B13C-423E9FD6CB19}" name="2044-45" dataDxfId="336" dataCellStyle="Normal 3 2"/>
    <tableColumn id="32" xr3:uid="{E7BE3FC0-6AE3-4AC6-834A-D15A627BE102}" name="2045-46" dataDxfId="335" dataCellStyle="Normal 3 2"/>
    <tableColumn id="33" xr3:uid="{C6974585-E782-4F2C-A5CE-54B967741A4B}" name="2046-47" dataDxfId="334" dataCellStyle="Normal 3 2"/>
    <tableColumn id="34" xr3:uid="{3A685B34-D5F6-4334-AA99-CCC5A83D1A23}" name="2047-48" dataDxfId="333" dataCellStyle="Normal 3 2"/>
    <tableColumn id="35" xr3:uid="{3AD80F02-94BF-46EB-94F9-2B45B7CB029E}" name="2048-49" dataDxfId="332" dataCellStyle="Normal 3 2"/>
    <tableColumn id="36" xr3:uid="{934FEB12-43E8-4216-A34A-35151BA603BF}" name="2049-50" dataDxfId="331" dataCellStyle="Normal 3 2"/>
    <tableColumn id="37" xr3:uid="{1992BC2A-22E7-4D07-90AE-72813308D418}" name="2050-51" dataDxfId="330" dataCellStyle="Normal 3 2"/>
    <tableColumn id="38" xr3:uid="{00A4B1C4-4271-459F-8B57-712D72EEE454}" name="2051-52" dataDxfId="329" dataCellStyle="Normal 3 2"/>
    <tableColumn id="39" xr3:uid="{20955860-CB4E-4A2E-9C24-B69B6AD242DB}" name="2052-53" dataDxfId="328" dataCellStyle="Normal 3 2"/>
    <tableColumn id="40" xr3:uid="{BD172DB3-CFD1-4549-B587-B7E17D177023}" name="2053-54" dataDxfId="327" dataCellStyle="Normal 3 2"/>
    <tableColumn id="41" xr3:uid="{26451D50-390D-4FCB-9B6B-BBF8E872A9C5}" name="2054-55" dataDxfId="326" dataCellStyle="Normal 3 2"/>
    <tableColumn id="42" xr3:uid="{E8104D41-01F6-485C-8165-B85D0B56CFFF}" name="2055-56" dataDxfId="325" dataCellStyle="Normal 3 2"/>
    <tableColumn id="43" xr3:uid="{79818DE1-E27B-4FF2-8AC4-5818B1AA4235}" name="2056-57" dataDxfId="324" dataCellStyle="Normal 3 2"/>
    <tableColumn id="44" xr3:uid="{7BF80F60-9884-4B34-AD41-05AE83FBB5FF}" name="2057-58" dataDxfId="323" dataCellStyle="Normal 3 2"/>
    <tableColumn id="45" xr3:uid="{60638B1F-F272-40CE-B9C3-9CD2EB9B5202}" name="2058-59" dataDxfId="322" dataCellStyle="Normal 3 2"/>
    <tableColumn id="46" xr3:uid="{CD237098-69FD-42DF-9A9F-8FA7C2073C85}" name="2059-60" dataDxfId="321" dataCellStyle="Normal 3 2"/>
    <tableColumn id="47" xr3:uid="{D2E7C47C-9681-4510-A7E1-98462692A488}" name="2060-61" dataDxfId="320" dataCellStyle="Normal 3 2"/>
    <tableColumn id="48" xr3:uid="{B271B763-DAF5-4239-B43D-5EA670682AE9}" name="2061-62" dataDxfId="319" dataCellStyle="Normal 3 2"/>
    <tableColumn id="49" xr3:uid="{F7F26E55-973C-4A9A-9902-6B535F99DAC9}" name="2062-63" dataDxfId="318" dataCellStyle="Normal 3 2"/>
    <tableColumn id="50" xr3:uid="{C705FF6E-6FAD-44CD-AEE0-4C677AE7178C}" name="2063-64" dataDxfId="317" dataCellStyle="Normal 3 2"/>
    <tableColumn id="51" xr3:uid="{3ED6026A-5D09-421C-94E2-8874BBCFA782}" name="2064-65" dataDxfId="316" dataCellStyle="Normal 3 2"/>
    <tableColumn id="52" xr3:uid="{CD8724C9-04EA-408D-978C-C0A85C9878BE}" name="2065-66" dataDxfId="315" dataCellStyle="Normal 3 2"/>
    <tableColumn id="53" xr3:uid="{CA27D88B-FD59-4FCE-85B5-81002C3F9542}" name="2066-67" dataDxfId="314" dataCellStyle="Normal 3 2"/>
    <tableColumn id="54" xr3:uid="{B501C19B-1E7F-4989-AA13-2AA5410F1AD6}" name="2067-68" dataDxfId="313" dataCellStyle="Normal 3 2"/>
    <tableColumn id="55" xr3:uid="{DE5C2FCC-F40F-46F1-A9E3-0C5798FC4B9F}" name="2068-69" dataDxfId="312" dataCellStyle="Normal 3 2"/>
    <tableColumn id="56" xr3:uid="{BD46754C-A0F5-407B-B453-28F0A4B0C04C}" name="2069-70" dataDxfId="311" dataCellStyle="Normal 3 2"/>
    <tableColumn id="57" xr3:uid="{E8E8A158-6F9C-4115-AD55-26CF76F234F4}" name="2070-71" dataDxfId="310" dataCellStyle="Normal 3 2"/>
    <tableColumn id="58" xr3:uid="{8DE08B70-0983-4287-8ADA-B693F825F8EC}" name="2071-72" dataDxfId="309" dataCellStyle="Normal 3 2"/>
    <tableColumn id="59" xr3:uid="{18AAE422-E447-4BFA-AE5F-7E607C89CC58}" name="2072-73" dataDxfId="308" dataCellStyle="Normal 3 2"/>
    <tableColumn id="60" xr3:uid="{5102985B-866A-49C5-89D0-16C73B76BE50}" name="2073-74" dataDxfId="307" dataCellStyle="Normal 3 2"/>
    <tableColumn id="61" xr3:uid="{DC0AA249-9561-44BD-BDFA-13F41085C5C6}" name="2074-75" dataDxfId="306" dataCellStyle="Normal 3 2"/>
    <tableColumn id="62" xr3:uid="{B6897BFA-3276-44DC-8F17-EFA7374D8BD4}" name="2075-76" dataDxfId="305" dataCellStyle="Normal 3 2"/>
    <tableColumn id="63" xr3:uid="{A94AE7CC-EC51-43E9-88E2-6CF4F15E5748}" name="2076-77" dataDxfId="304" dataCellStyle="Normal 3 2"/>
    <tableColumn id="64" xr3:uid="{8DF24064-86C8-4709-9D07-0EBA52BB5AFF}" name="2077-78" dataDxfId="303" dataCellStyle="Normal 3 2"/>
    <tableColumn id="65" xr3:uid="{97DF5BCC-EDF2-4DCD-8F5B-3E834251B2C6}" name="2078-79" dataDxfId="302" dataCellStyle="Normal 3 2"/>
    <tableColumn id="66" xr3:uid="{382AA9E7-B102-475F-B067-C0CD7E2F14ED}" name="2079-80" dataDxfId="301" dataCellStyle="Normal 3 2"/>
    <tableColumn id="67" xr3:uid="{035264C8-FEB2-4748-9090-C14F551AC1C6}" name="2080-81" dataDxfId="300"/>
    <tableColumn id="68" xr3:uid="{30D1B3D4-3DB7-43B6-AE8D-4A35924AD9A1}" name="2081-82" dataDxfId="299"/>
    <tableColumn id="69" xr3:uid="{C4DE1043-689A-4B6A-8D83-3ACAB9EEBB77}" name="2082-83" dataDxfId="298"/>
    <tableColumn id="70" xr3:uid="{E1F1392F-475E-4BAD-B41F-7772DADEA64A}" name="2083-84" dataDxfId="297"/>
    <tableColumn id="71" xr3:uid="{182C8058-A2FC-439A-84CB-801FDD8C3ECD}" name="2084-85" dataDxfId="296"/>
    <tableColumn id="72" xr3:uid="{5285E213-93FC-4970-A61E-58250818D0E8}" name="2085-86" dataDxfId="295"/>
    <tableColumn id="73" xr3:uid="{34776C2D-1F94-4894-A046-B9BF799E081E}" name="2086-87" dataDxfId="294"/>
    <tableColumn id="74" xr3:uid="{21A603A0-1F98-4852-9ACE-0F4E7A973DCF}" name="2087-88" dataDxfId="293"/>
    <tableColumn id="75" xr3:uid="{579A2AEC-265C-43B9-9D28-5219B831D0FF}" name="2088-89" dataDxfId="292"/>
    <tableColumn id="76" xr3:uid="{9E1D763B-A791-4AF9-AF08-D38B5255E57E}" name="2089-90" dataDxfId="291"/>
    <tableColumn id="77" xr3:uid="{C67F4B3E-33FF-45D7-9829-4440C6F50AE9}" name="2090-91" dataDxfId="290"/>
    <tableColumn id="78" xr3:uid="{07AD31E9-65DE-417E-97C8-40336CBCF265}" name="2091-92" dataDxfId="289"/>
    <tableColumn id="79" xr3:uid="{8FCE1447-35CE-42AA-A047-41683A238E14}" name="2092-93" dataDxfId="288"/>
    <tableColumn id="80" xr3:uid="{EA5A18B5-0FB9-4F4B-97C4-3DD6D3F75BC3}" name="2093-94" dataDxfId="287"/>
    <tableColumn id="81" xr3:uid="{8A159C88-ADA7-4DBE-B23D-005846EE9454}" name="2094-95" dataDxfId="286"/>
    <tableColumn id="82" xr3:uid="{CE469A52-89D7-483C-A507-20D64196634F}" name="2095-96" dataDxfId="285"/>
    <tableColumn id="83" xr3:uid="{4E9A2194-333B-4BD7-939D-47CC791EC183}" name="2096-97" dataDxfId="284"/>
    <tableColumn id="84" xr3:uid="{C74159A9-0807-4AA5-9AD7-DC7348EB8198}" name="2097-98" dataDxfId="283"/>
    <tableColumn id="85" xr3:uid="{D09D5648-1805-4006-9140-EC33FDBD7A9A}" name="2098-99" dataDxfId="282"/>
    <tableColumn id="86" xr3:uid="{768800BF-77BD-4F62-9247-D34AE2DEFDD7}" name="2099-100" dataDxfId="28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1B5F322-CB27-40BA-B672-DB08CACF4534}" name="TBL5_OptBen34" displayName="TBL5_OptBen34" ref="B5:CN150" totalsRowShown="0" headerRowDxfId="280" dataDxfId="278" headerRowBorderDxfId="279" tableBorderDxfId="277">
  <autoFilter ref="B5:CN150" xr:uid="{11B5F322-CB27-40BA-B672-DB08CACF4534}"/>
  <tableColumns count="91">
    <tableColumn id="1" xr3:uid="{74B4A0BD-391A-4DBD-B7D6-9FA9A5E8F728}" name="WRMP24 Reference" dataDxfId="276">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3D2BA70B-65E0-4B3A-B24E-FAF53DB230B7}" name="Option name" dataDxfId="275" dataCellStyle="Normal 3 2"/>
    <tableColumn id="3" xr3:uid="{F029346A-7B4B-444E-82DA-F0EE3328955B}" name="Option ID" dataDxfId="274" dataCellStyle="Normal 3 2"/>
    <tableColumn id="4" xr3:uid="{6803AA37-3845-4E03-BA6E-4C0B4CCFBA52}" name="Option Type (defined list)" dataDxfId="273" dataCellStyle="Normal 3 2"/>
    <tableColumn id="5" xr3:uid="{6756EF9D-C56C-45F1-B44E-A35116739D3B}" name="Option Group" dataDxfId="272" dataCellStyle="Normal 3 2">
      <calculatedColumnFormula>VLOOKUP(TBL5_OptBen[[#This Row],[Option Type (defined list)]],'Option Typs_Grps'!B$2:C$47, 2, FALSE)</calculatedColumnFormula>
    </tableColumn>
    <tableColumn id="6" xr3:uid="{9D9808EF-AAE8-4BA1-9406-DCC2EDCEA5A3}" name="Sub-option (Y/N)" dataDxfId="271" dataCellStyle="Normal 3 2"/>
    <tableColumn id="7" xr3:uid="{91EBC0A0-0877-45CE-B1E4-E5D8817AE543}" name="Preferred (most likely), Least Cost, Ofwat Core or Alternative Programme" dataDxfId="270" dataCellStyle="Normal 3 2"/>
    <tableColumn id="8" xr3:uid="{5194B632-8128-4CCE-8150-A2AC6C0389EC}" name="WRZ (defined list)" dataDxfId="269" dataCellStyle="Normal 3 2"/>
    <tableColumn id="91" xr3:uid="{FCFDB035-1B51-447F-8CCD-4A2C5390F55E}" name="Unit" dataDxfId="268" dataCellStyle="Normal 3 2"/>
    <tableColumn id="90" xr3:uid="{FFA68796-86E7-4443-9CE5-7BE1ECA4B954}" name="Decimal places" dataDxfId="267" dataCellStyle="Normal 3 2"/>
    <tableColumn id="89" xr3:uid="{FCE2166F-04BC-4FC1-875D-16B04ED96A8D}" name="2019-20" dataDxfId="266" dataCellStyle="Normal 3 2"/>
    <tableColumn id="87" xr3:uid="{664CA8E5-B1C9-418B-A18D-5B9BFFE349BE}" name="2020-21" dataDxfId="265" dataCellStyle="Normal 3 2"/>
    <tableColumn id="88" xr3:uid="{640D66BC-4757-47B6-A73A-05FF36500C04}" name="2021-22" dataDxfId="264" dataCellStyle="Normal 3 2"/>
    <tableColumn id="9" xr3:uid="{89139382-5066-46CF-B15D-A35C6CFB5BEA}" name="2022-23" dataDxfId="263" dataCellStyle="Normal 3 2"/>
    <tableColumn id="10" xr3:uid="{866BF202-E21B-4325-BB67-F789BF1E229D}" name="2023-24" dataDxfId="262" dataCellStyle="Normal 3 2"/>
    <tableColumn id="11" xr3:uid="{76F33FA3-4003-4C40-B6E0-F35A6674D52C}" name="2024-25" dataDxfId="261" dataCellStyle="Normal 3 2"/>
    <tableColumn id="12" xr3:uid="{8E170FCA-0329-4A53-B27D-7B8D6F30C60F}" name="2025-26" dataDxfId="260" dataCellStyle="Normal 3 2"/>
    <tableColumn id="13" xr3:uid="{FA26B167-B1DB-48CB-BC0A-270900CBB425}" name="2026-27" dataDxfId="259" dataCellStyle="Normal 3 2"/>
    <tableColumn id="14" xr3:uid="{A6307819-11E7-481E-AA7F-5C661DC03037}" name="2027-28" dataDxfId="258" dataCellStyle="Normal 3 2"/>
    <tableColumn id="15" xr3:uid="{2C186DA8-CBFE-4C50-A98D-A7DF38060188}" name="2028-29" dataDxfId="257" dataCellStyle="Normal 3 2"/>
    <tableColumn id="16" xr3:uid="{C3DDA547-0DA0-4A81-B30F-195B240F0B92}" name="2029-30" dataDxfId="256" dataCellStyle="Normal 3 2"/>
    <tableColumn id="17" xr3:uid="{7774DA87-1F43-43F2-9E41-EA43BBA0ADAB}" name="2030-31" dataDxfId="255" dataCellStyle="Normal 3 2"/>
    <tableColumn id="18" xr3:uid="{DADA2083-11CA-4BEE-862F-0C1B46F6A362}" name="2031-32" dataDxfId="254" dataCellStyle="Normal 3 2"/>
    <tableColumn id="19" xr3:uid="{91F48CCF-25EC-4D79-8E7C-C68C0AA6C432}" name="2032-33" dataDxfId="253" dataCellStyle="Normal 3 2"/>
    <tableColumn id="20" xr3:uid="{F509AF59-8F89-42E4-AE0E-50415327B9C2}" name="2033-34" dataDxfId="252" dataCellStyle="Normal 3 2"/>
    <tableColumn id="21" xr3:uid="{AA922A5A-77FC-4C40-B6EB-F3598C2F373F}" name="2034-35" dataDxfId="251" dataCellStyle="Normal 3 2"/>
    <tableColumn id="22" xr3:uid="{87E85B54-2BC4-4542-8863-EA7624D7550F}" name="2035-36" dataDxfId="250" dataCellStyle="Normal 3 2"/>
    <tableColumn id="23" xr3:uid="{1F5C2095-0F88-4095-BFFB-E274C7E245F4}" name="2036-37" dataDxfId="249" dataCellStyle="Normal 3 2"/>
    <tableColumn id="24" xr3:uid="{ABC35024-7274-43B2-9C64-F1C1E9186E25}" name="2037-38" dataDxfId="248" dataCellStyle="Normal 3 2"/>
    <tableColumn id="25" xr3:uid="{69FADB61-1BDA-4A38-875A-6E0680608508}" name="2038-39" dataDxfId="247" dataCellStyle="Normal 3 2"/>
    <tableColumn id="26" xr3:uid="{520612F1-50D9-44BB-9050-B82C3B63FA47}" name="2039-40" dataDxfId="246" dataCellStyle="Normal 3 2"/>
    <tableColumn id="27" xr3:uid="{C6F04280-AD73-4213-9C56-7A640AE17C49}" name="2040-41" dataDxfId="245" dataCellStyle="Normal 3 2"/>
    <tableColumn id="28" xr3:uid="{BCF451C6-FF36-46EC-AB62-39562A2A5F05}" name="2041-42" dataDxfId="244" dataCellStyle="Normal 3 2"/>
    <tableColumn id="29" xr3:uid="{ECC86A17-C331-41BE-BB5A-3E0FE4E2FE4C}" name="2042-43" dataDxfId="243" dataCellStyle="Normal 3 2"/>
    <tableColumn id="30" xr3:uid="{CC408615-B8AF-4AB6-8F85-01CA3E11E828}" name="2043-44" dataDxfId="242" dataCellStyle="Normal 3 2"/>
    <tableColumn id="31" xr3:uid="{67800526-4B19-4D15-9B21-E5570D471272}" name="2044-45" dataDxfId="241" dataCellStyle="Normal 3 2"/>
    <tableColumn id="32" xr3:uid="{546F5A8C-5DC9-4C5D-8817-4E92949FD584}" name="2045-46" dataDxfId="240" dataCellStyle="Normal 3 2"/>
    <tableColumn id="33" xr3:uid="{EE3757EF-CAD0-4091-8768-F80708D60DCB}" name="2046-47" dataDxfId="239" dataCellStyle="Normal 3 2"/>
    <tableColumn id="34" xr3:uid="{1BC03964-DAE4-468A-BB0E-6ABAEC414166}" name="2047-48" dataDxfId="238" dataCellStyle="Normal 3 2"/>
    <tableColumn id="35" xr3:uid="{91095BFC-E7A8-456A-B593-D90DC430BF98}" name="2048-49" dataDxfId="237" dataCellStyle="Normal 3 2"/>
    <tableColumn id="36" xr3:uid="{3D65FE77-67E9-4706-B109-A32ECFDD5869}" name="2049-50" dataDxfId="236" dataCellStyle="Normal 3 2"/>
    <tableColumn id="37" xr3:uid="{2060B61B-A8F5-476C-8E79-1B145BE78811}" name="2050-51" dataDxfId="235" dataCellStyle="Normal 3 2"/>
    <tableColumn id="38" xr3:uid="{E6BCB8DF-54D5-4E1B-8C44-21B486735979}" name="2051-52" dataDxfId="234" dataCellStyle="Normal 3 2"/>
    <tableColumn id="39" xr3:uid="{DC7724BC-7045-42A1-8B00-703B6F432DFE}" name="2052-53" dataDxfId="233" dataCellStyle="Normal 3 2"/>
    <tableColumn id="40" xr3:uid="{9099D99A-8E47-4107-8C07-057740712E5F}" name="2053-54" dataDxfId="232" dataCellStyle="Normal 3 2"/>
    <tableColumn id="41" xr3:uid="{FB172B5E-0F38-4950-99DA-D73E730222CD}" name="2054-55" dataDxfId="231" dataCellStyle="Normal 3 2"/>
    <tableColumn id="42" xr3:uid="{BAFFF9D7-210B-46B5-A29A-E7F29B68A43B}" name="2055-56" dataDxfId="230" dataCellStyle="Normal 3 2"/>
    <tableColumn id="43" xr3:uid="{217773A6-1BE0-479E-B195-96FC05F8F623}" name="2056-57" dataDxfId="229" dataCellStyle="Normal 3 2"/>
    <tableColumn id="44" xr3:uid="{7F1D0AE7-85AC-40B4-B02C-F867A35273E2}" name="2057-58" dataDxfId="228" dataCellStyle="Normal 3 2"/>
    <tableColumn id="45" xr3:uid="{BD323F00-59B3-4956-A93D-A023F4F3BF0D}" name="2058-59" dataDxfId="227" dataCellStyle="Normal 3 2"/>
    <tableColumn id="46" xr3:uid="{853B9C0C-8BA9-4788-AAD9-9F2680827F2C}" name="2059-60" dataDxfId="226" dataCellStyle="Normal 3 2"/>
    <tableColumn id="47" xr3:uid="{8E0387CB-5EF1-4597-BD90-3CCCF13E9DD2}" name="2060-61" dataDxfId="225" dataCellStyle="Normal 3 2"/>
    <tableColumn id="48" xr3:uid="{4C1A94F5-022E-4BC5-8791-1B8FBECCD3A5}" name="2061-62" dataDxfId="224" dataCellStyle="Normal 3 2"/>
    <tableColumn id="49" xr3:uid="{896BE3F2-88F1-4817-B486-8EC9F9BCC6C0}" name="2062-63" dataDxfId="223" dataCellStyle="Normal 3 2"/>
    <tableColumn id="50" xr3:uid="{E6718495-A5FF-4EC9-AF20-EFF61F9EE7E0}" name="2063-64" dataDxfId="222" dataCellStyle="Normal 3 2"/>
    <tableColumn id="51" xr3:uid="{40DDB8DF-A6E9-4399-99B2-5DA3C13CB40A}" name="2064-65" dataDxfId="221" dataCellStyle="Normal 3 2"/>
    <tableColumn id="52" xr3:uid="{24F80364-3201-4747-A62B-FAD33F12F259}" name="2065-66" dataDxfId="220" dataCellStyle="Normal 3 2"/>
    <tableColumn id="53" xr3:uid="{3ABDD618-394A-4D23-94B0-16B81FE4F918}" name="2066-67" dataDxfId="219" dataCellStyle="Normal 3 2"/>
    <tableColumn id="54" xr3:uid="{FED0E2B7-1E33-4323-86D1-F031C88D90A1}" name="2067-68" dataDxfId="218" dataCellStyle="Normal 3 2"/>
    <tableColumn id="55" xr3:uid="{B854E13F-AF2C-43C5-BE86-C1AE54C9111F}" name="2068-69" dataDxfId="217" dataCellStyle="Normal 3 2"/>
    <tableColumn id="56" xr3:uid="{CA01CBB3-9975-43C5-9A13-1AF26BD9574F}" name="2069-70" dataDxfId="216" dataCellStyle="Normal 3 2"/>
    <tableColumn id="57" xr3:uid="{99FC381C-C747-48EA-B870-7FA780542D66}" name="2070-71" dataDxfId="215" dataCellStyle="Normal 3 2"/>
    <tableColumn id="58" xr3:uid="{C53B0C6E-0917-4CE4-8CF7-A360C0AFBF91}" name="2071-72" dataDxfId="214" dataCellStyle="Normal 3 2"/>
    <tableColumn id="59" xr3:uid="{F060CEDB-4113-45FF-95F9-81605A6B34B4}" name="2072-73" dataDxfId="213" dataCellStyle="Normal 3 2"/>
    <tableColumn id="60" xr3:uid="{5DA82E98-9E84-4B6D-8EB3-A00C43CAD3B9}" name="2073-74" dataDxfId="212" dataCellStyle="Normal 3 2"/>
    <tableColumn id="61" xr3:uid="{0FAAA97A-3490-4F6E-92C1-1423DCBEB535}" name="2074-75" dataDxfId="211" dataCellStyle="Normal 3 2"/>
    <tableColumn id="62" xr3:uid="{B44C3ADA-2B89-429C-A241-55E3D1A8B7C6}" name="2075-76" dataDxfId="210" dataCellStyle="Normal 3 2"/>
    <tableColumn id="63" xr3:uid="{E7861D9F-22AC-4D4C-A102-6D63DC5FB0FA}" name="2076-77" dataDxfId="209" dataCellStyle="Normal 3 2"/>
    <tableColumn id="64" xr3:uid="{859D02D6-1226-45BC-9218-F3588AC4190F}" name="2077-78" dataDxfId="208" dataCellStyle="Normal 3 2"/>
    <tableColumn id="65" xr3:uid="{8FD51481-85AF-4E38-9B0A-BDC0B3B34D4F}" name="2078-79" dataDxfId="207" dataCellStyle="Normal 3 2"/>
    <tableColumn id="66" xr3:uid="{0C8018EA-55E0-4F04-AA94-DFA20723AFB2}" name="2079-80" dataDxfId="206" dataCellStyle="Normal 3 2"/>
    <tableColumn id="67" xr3:uid="{D7C16783-94D6-4155-B5C6-D9B8E1F80384}" name="2080-81" dataDxfId="205"/>
    <tableColumn id="68" xr3:uid="{526F3B95-D3F4-43CA-B11A-C7D5D343881F}" name="2081-82" dataDxfId="204"/>
    <tableColumn id="69" xr3:uid="{7F621FCD-531D-4211-9EC9-E52B471FEAAE}" name="2082-83" dataDxfId="203"/>
    <tableColumn id="70" xr3:uid="{8678F37B-F920-48D5-ACAC-2A79BA32D64F}" name="2083-84" dataDxfId="202"/>
    <tableColumn id="71" xr3:uid="{CEB48812-9FF1-4AC3-8ED5-4F0086551861}" name="2084-85" dataDxfId="201"/>
    <tableColumn id="72" xr3:uid="{A9B6EA17-7925-4888-A7AE-492E12F3AAEA}" name="2085-86" dataDxfId="200"/>
    <tableColumn id="73" xr3:uid="{E690F452-4C8B-4F2B-B6FE-A4EC5C6D997F}" name="2086-87" dataDxfId="199"/>
    <tableColumn id="74" xr3:uid="{273B5C22-F4D7-4B7C-A3D9-91D4A211CCFA}" name="2087-88" dataDxfId="198"/>
    <tableColumn id="75" xr3:uid="{094398B6-4975-4220-BAB6-C096A9A92549}" name="2088-89" dataDxfId="197"/>
    <tableColumn id="76" xr3:uid="{43BBCA24-9EF2-4E08-83C0-487C658F1BE6}" name="2089-90" dataDxfId="196"/>
    <tableColumn id="77" xr3:uid="{909B5D80-E3C5-44BD-8787-59DD1E1E0734}" name="2090-91" dataDxfId="195"/>
    <tableColumn id="78" xr3:uid="{704AD94C-94F4-4C67-8675-C7C466493305}" name="2091-92" dataDxfId="194"/>
    <tableColumn id="79" xr3:uid="{2F850087-4A06-4245-B8EC-AEB18CB8312F}" name="2092-93" dataDxfId="193"/>
    <tableColumn id="80" xr3:uid="{DFF7124A-BE46-4948-9D89-E9FCCA9C98A0}" name="2093-94" dataDxfId="192"/>
    <tableColumn id="81" xr3:uid="{D6059875-85BA-4C08-8C1A-E6572996A47F}" name="2094-95" dataDxfId="191"/>
    <tableColumn id="82" xr3:uid="{BBFFA545-A0D7-4123-B37B-DD4C00D3DB66}" name="2095-96" dataDxfId="190"/>
    <tableColumn id="83" xr3:uid="{0FF85538-B9B1-4443-A8BB-D3CDBE7D2D30}" name="2096-97" dataDxfId="189"/>
    <tableColumn id="84" xr3:uid="{F593A379-C5F2-41B6-BC0F-67BAE7FA768B}" name="2097-98" dataDxfId="188"/>
    <tableColumn id="85" xr3:uid="{29BAB9DB-2A83-40FC-BE3B-4CBF26A19AA0}" name="2098-99" dataDxfId="187"/>
    <tableColumn id="86" xr3:uid="{D07B221B-E1F8-4D57-8008-20C28C4D31F7}" name="2099-100" dataDxfId="186"/>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85" dataDxfId="183" headerRowBorderDxfId="184" tableBorderDxfId="182">
  <autoFilter ref="E2:J133" xr:uid="{79B3E692-8EF3-454B-85C6-1957D60D325D}"/>
  <tableColumns count="6">
    <tableColumn id="1" xr3:uid="{198661D9-D262-4361-873A-5D59AD45EE50}" name="COMPANY" dataDxfId="181"/>
    <tableColumn id="2" xr3:uid="{5612D87C-4942-458B-A632-94E6E98E5542}" name="WRZ_NAME" dataDxfId="180"/>
    <tableColumn id="3" xr3:uid="{E25D601E-F8E3-493A-BE15-28A8E8D11EB6}" name="RZ_ID" dataDxfId="179"/>
    <tableColumn id="4" xr3:uid="{E5FEC7D8-8216-4235-A461-CB48AA69BFDA}" name="WC id" dataDxfId="178"/>
    <tableColumn id="5" xr3:uid="{526192E8-8224-49B8-AA52-E027017647D2}" name="WRZ id" dataDxfId="177"/>
    <tableColumn id="6" xr3:uid="{23FCED85-2D78-4435-A564-233893996877}" name="Combined id"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5" totalsRowShown="0" headerRowDxfId="1318" dataDxfId="1317" tableBorderDxfId="1316" headerRowCellStyle="Normal 2">
  <autoFilter ref="B18:CJ35" xr:uid="{00000000-0009-0000-0100-000009000000}"/>
  <tableColumns count="87">
    <tableColumn id="1" xr3:uid="{00000000-0010-0000-0800-000001000000}" name="WRMP24 Reference" dataDxfId="1315"/>
    <tableColumn id="2" xr3:uid="{00000000-0010-0000-0800-000002000000}" name="Component" dataDxfId="1314"/>
    <tableColumn id="3" xr3:uid="{00000000-0010-0000-0800-000003000000}" name="Derivation" dataDxfId="1313"/>
    <tableColumn id="4" xr3:uid="{00000000-0010-0000-0800-000004000000}" name="Unit" dataDxfId="1312"/>
    <tableColumn id="5" xr3:uid="{00000000-0010-0000-0800-000005000000}" name="Decimal places" dataDxfId="1311"/>
    <tableColumn id="6" xr3:uid="{00000000-0010-0000-0800-000006000000}" name="2019-20" dataDxfId="1310"/>
    <tableColumn id="7" xr3:uid="{00000000-0010-0000-0800-000007000000}" name="2020-21" dataDxfId="1309"/>
    <tableColumn id="8" xr3:uid="{00000000-0010-0000-0800-000008000000}" name="2021-22" dataDxfId="1308"/>
    <tableColumn id="9" xr3:uid="{00000000-0010-0000-0800-000009000000}" name="2022-23" dataDxfId="1307"/>
    <tableColumn id="10" xr3:uid="{00000000-0010-0000-0800-00000A000000}" name="2023-24" dataDxfId="1306"/>
    <tableColumn id="11" xr3:uid="{00000000-0010-0000-0800-00000B000000}" name="2024-25" dataDxfId="1305"/>
    <tableColumn id="12" xr3:uid="{00000000-0010-0000-0800-00000C000000}" name="2025-26" dataDxfId="1304"/>
    <tableColumn id="13" xr3:uid="{00000000-0010-0000-0800-00000D000000}" name="2026-27" dataDxfId="1303"/>
    <tableColumn id="14" xr3:uid="{00000000-0010-0000-0800-00000E000000}" name="2027-28" dataDxfId="1302"/>
    <tableColumn id="15" xr3:uid="{00000000-0010-0000-0800-00000F000000}" name="2028-29" dataDxfId="1301"/>
    <tableColumn id="16" xr3:uid="{00000000-0010-0000-0800-000010000000}" name="2029-30" dataDxfId="1300"/>
    <tableColumn id="17" xr3:uid="{00000000-0010-0000-0800-000011000000}" name="2030-31" dataDxfId="1299"/>
    <tableColumn id="18" xr3:uid="{00000000-0010-0000-0800-000012000000}" name="2031-32" dataDxfId="1298"/>
    <tableColumn id="19" xr3:uid="{00000000-0010-0000-0800-000013000000}" name="2032-33" dataDxfId="1297"/>
    <tableColumn id="20" xr3:uid="{00000000-0010-0000-0800-000014000000}" name="2033-34" dataDxfId="1296"/>
    <tableColumn id="21" xr3:uid="{00000000-0010-0000-0800-000015000000}" name="2034-35" dataDxfId="1295"/>
    <tableColumn id="22" xr3:uid="{00000000-0010-0000-0800-000016000000}" name="2035-36" dataDxfId="1294"/>
    <tableColumn id="23" xr3:uid="{00000000-0010-0000-0800-000017000000}" name="2036-37" dataDxfId="1293"/>
    <tableColumn id="24" xr3:uid="{00000000-0010-0000-0800-000018000000}" name="2037-38" dataDxfId="1292"/>
    <tableColumn id="25" xr3:uid="{00000000-0010-0000-0800-000019000000}" name="2038-39" dataDxfId="1291"/>
    <tableColumn id="26" xr3:uid="{00000000-0010-0000-0800-00001A000000}" name="2039-40" dataDxfId="1290"/>
    <tableColumn id="27" xr3:uid="{00000000-0010-0000-0800-00001B000000}" name="2040-41" dataDxfId="1289"/>
    <tableColumn id="28" xr3:uid="{00000000-0010-0000-0800-00001C000000}" name="2041-42" dataDxfId="1288"/>
    <tableColumn id="29" xr3:uid="{00000000-0010-0000-0800-00001D000000}" name="2042-43" dataDxfId="1287"/>
    <tableColumn id="30" xr3:uid="{00000000-0010-0000-0800-00001E000000}" name="2043-44" dataDxfId="1286"/>
    <tableColumn id="31" xr3:uid="{00000000-0010-0000-0800-00001F000000}" name="2044-45" dataDxfId="1285"/>
    <tableColumn id="32" xr3:uid="{00000000-0010-0000-0800-000020000000}" name="2045-46" dataDxfId="1284"/>
    <tableColumn id="33" xr3:uid="{00000000-0010-0000-0800-000021000000}" name="2046-47" dataDxfId="1283"/>
    <tableColumn id="34" xr3:uid="{00000000-0010-0000-0800-000022000000}" name="2047-48" dataDxfId="1282"/>
    <tableColumn id="35" xr3:uid="{00000000-0010-0000-0800-000023000000}" name="2048-49" dataDxfId="1281"/>
    <tableColumn id="36" xr3:uid="{00000000-0010-0000-0800-000024000000}" name="2049-50" dataDxfId="1280"/>
    <tableColumn id="37" xr3:uid="{00000000-0010-0000-0800-000025000000}" name="2050-51" dataDxfId="1279"/>
    <tableColumn id="38" xr3:uid="{00000000-0010-0000-0800-000026000000}" name="2051-52" dataDxfId="1278"/>
    <tableColumn id="39" xr3:uid="{00000000-0010-0000-0800-000027000000}" name="2052-53" dataDxfId="1277"/>
    <tableColumn id="40" xr3:uid="{00000000-0010-0000-0800-000028000000}" name="2053-54" dataDxfId="1276"/>
    <tableColumn id="41" xr3:uid="{00000000-0010-0000-0800-000029000000}" name="2054-55" dataDxfId="1275"/>
    <tableColumn id="42" xr3:uid="{00000000-0010-0000-0800-00002A000000}" name="2055-56" dataDxfId="1274"/>
    <tableColumn id="43" xr3:uid="{00000000-0010-0000-0800-00002B000000}" name="2056-57" dataDxfId="1273"/>
    <tableColumn id="44" xr3:uid="{00000000-0010-0000-0800-00002C000000}" name="2057-58" dataDxfId="1272"/>
    <tableColumn id="45" xr3:uid="{00000000-0010-0000-0800-00002D000000}" name="2058-59" dataDxfId="1271"/>
    <tableColumn id="46" xr3:uid="{00000000-0010-0000-0800-00002E000000}" name="2059-60" dataDxfId="1270"/>
    <tableColumn id="47" xr3:uid="{00000000-0010-0000-0800-00002F000000}" name="2060-61" dataDxfId="1269"/>
    <tableColumn id="48" xr3:uid="{00000000-0010-0000-0800-000030000000}" name="2061-62" dataDxfId="1268"/>
    <tableColumn id="49" xr3:uid="{00000000-0010-0000-0800-000031000000}" name="2062-63" dataDxfId="1267"/>
    <tableColumn id="50" xr3:uid="{00000000-0010-0000-0800-000032000000}" name="2063-64" dataDxfId="1266"/>
    <tableColumn id="51" xr3:uid="{00000000-0010-0000-0800-000033000000}" name="2064-65" dataDxfId="1265"/>
    <tableColumn id="52" xr3:uid="{00000000-0010-0000-0800-000034000000}" name="2065-66" dataDxfId="1264"/>
    <tableColumn id="53" xr3:uid="{00000000-0010-0000-0800-000035000000}" name="2066-67" dataDxfId="1263"/>
    <tableColumn id="54" xr3:uid="{00000000-0010-0000-0800-000036000000}" name="2067-68" dataDxfId="1262"/>
    <tableColumn id="55" xr3:uid="{00000000-0010-0000-0800-000037000000}" name="2068-69" dataDxfId="1261"/>
    <tableColumn id="56" xr3:uid="{00000000-0010-0000-0800-000038000000}" name="2069-70" dataDxfId="1260"/>
    <tableColumn id="57" xr3:uid="{00000000-0010-0000-0800-000039000000}" name="2070-71" dataDxfId="1259"/>
    <tableColumn id="58" xr3:uid="{00000000-0010-0000-0800-00003A000000}" name="2071-72" dataDxfId="1258"/>
    <tableColumn id="59" xr3:uid="{00000000-0010-0000-0800-00003B000000}" name="2072-73" dataDxfId="1257"/>
    <tableColumn id="60" xr3:uid="{00000000-0010-0000-0800-00003C000000}" name="2073-74" dataDxfId="1256"/>
    <tableColumn id="61" xr3:uid="{00000000-0010-0000-0800-00003D000000}" name="2074-75" dataDxfId="1255"/>
    <tableColumn id="62" xr3:uid="{00000000-0010-0000-0800-00003E000000}" name="2075-76" dataDxfId="1254"/>
    <tableColumn id="63" xr3:uid="{00000000-0010-0000-0800-00003F000000}" name="2076-77" dataDxfId="1253"/>
    <tableColumn id="64" xr3:uid="{00000000-0010-0000-0800-000040000000}" name="2077-78" dataDxfId="1252"/>
    <tableColumn id="65" xr3:uid="{00000000-0010-0000-0800-000041000000}" name="2078-79" dataDxfId="1251"/>
    <tableColumn id="66" xr3:uid="{00000000-0010-0000-0800-000042000000}" name="2079-80" dataDxfId="1250"/>
    <tableColumn id="67" xr3:uid="{00000000-0010-0000-0800-000043000000}" name="2080-81" dataDxfId="1249"/>
    <tableColumn id="68" xr3:uid="{00000000-0010-0000-0800-000044000000}" name="2081-82" dataDxfId="1248"/>
    <tableColumn id="69" xr3:uid="{00000000-0010-0000-0800-000045000000}" name="2082-83" dataDxfId="1247"/>
    <tableColumn id="70" xr3:uid="{00000000-0010-0000-0800-000046000000}" name="2083-84" dataDxfId="1246"/>
    <tableColumn id="71" xr3:uid="{00000000-0010-0000-0800-000047000000}" name="2084-85" dataDxfId="1245"/>
    <tableColumn id="72" xr3:uid="{00000000-0010-0000-0800-000048000000}" name="2085-86" dataDxfId="1244"/>
    <tableColumn id="73" xr3:uid="{00000000-0010-0000-0800-000049000000}" name="2086-87" dataDxfId="1243"/>
    <tableColumn id="74" xr3:uid="{00000000-0010-0000-0800-00004A000000}" name="2087-88" dataDxfId="1242"/>
    <tableColumn id="75" xr3:uid="{00000000-0010-0000-0800-00004B000000}" name="2088-89" dataDxfId="1241"/>
    <tableColumn id="76" xr3:uid="{00000000-0010-0000-0800-00004C000000}" name="2089-90" dataDxfId="1240"/>
    <tableColumn id="77" xr3:uid="{00000000-0010-0000-0800-00004D000000}" name="2090-91" dataDxfId="1239"/>
    <tableColumn id="78" xr3:uid="{00000000-0010-0000-0800-00004E000000}" name="2091-92" dataDxfId="1238"/>
    <tableColumn id="79" xr3:uid="{00000000-0010-0000-0800-00004F000000}" name="2092-93" dataDxfId="1237"/>
    <tableColumn id="80" xr3:uid="{00000000-0010-0000-0800-000050000000}" name="2093-94" dataDxfId="1236"/>
    <tableColumn id="81" xr3:uid="{00000000-0010-0000-0800-000051000000}" name="2094-95" dataDxfId="1235"/>
    <tableColumn id="82" xr3:uid="{00000000-0010-0000-0800-000052000000}" name="2095-96" dataDxfId="1234"/>
    <tableColumn id="83" xr3:uid="{00000000-0010-0000-0800-000053000000}" name="2096-97" dataDxfId="1233"/>
    <tableColumn id="84" xr3:uid="{00000000-0010-0000-0800-000054000000}" name="2097-98" dataDxfId="1232"/>
    <tableColumn id="85" xr3:uid="{00000000-0010-0000-0800-000055000000}" name="2098-99" dataDxfId="1231"/>
    <tableColumn id="86" xr3:uid="{00000000-0010-0000-0800-000056000000}" name="2099-100" dataDxfId="1230"/>
    <tableColumn id="87" xr3:uid="{00000000-0010-0000-0800-000057000000}" name="2100-01" dataDxfId="122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1228" dataDxfId="1226" headerRowBorderDxfId="1227" tableBorderDxfId="1225" headerRowCellStyle="Normal 2">
  <autoFilter ref="B83:CJ91" xr:uid="{00000000-0009-0000-0100-000017000000}"/>
  <tableColumns count="87">
    <tableColumn id="1" xr3:uid="{00000000-0010-0000-0900-000001000000}" name="WRMP24 Reference" dataDxfId="1224"/>
    <tableColumn id="2" xr3:uid="{00000000-0010-0000-0900-000002000000}" name="Component" dataDxfId="1223"/>
    <tableColumn id="3" xr3:uid="{00000000-0010-0000-0900-000003000000}" name="Derivation" dataDxfId="1222"/>
    <tableColumn id="4" xr3:uid="{00000000-0010-0000-0900-000004000000}" name="Unit" dataDxfId="1221"/>
    <tableColumn id="5" xr3:uid="{00000000-0010-0000-0900-000005000000}" name="Decimal places" dataDxfId="1220"/>
    <tableColumn id="6" xr3:uid="{00000000-0010-0000-0900-000006000000}" name="2019-20" dataDxfId="1219"/>
    <tableColumn id="7" xr3:uid="{00000000-0010-0000-0900-000007000000}" name="2020-21" dataDxfId="1218"/>
    <tableColumn id="8" xr3:uid="{00000000-0010-0000-0900-000008000000}" name="2021-22" dataDxfId="1217"/>
    <tableColumn id="9" xr3:uid="{00000000-0010-0000-0900-000009000000}" name="2022-23" dataDxfId="1216"/>
    <tableColumn id="10" xr3:uid="{00000000-0010-0000-0900-00000A000000}" name="2023-24" dataDxfId="1215"/>
    <tableColumn id="11" xr3:uid="{00000000-0010-0000-0900-00000B000000}" name="2024-25" dataDxfId="1214"/>
    <tableColumn id="12" xr3:uid="{00000000-0010-0000-0900-00000C000000}" name="2025-26" dataDxfId="1213"/>
    <tableColumn id="13" xr3:uid="{00000000-0010-0000-0900-00000D000000}" name="2026-27" dataDxfId="1212"/>
    <tableColumn id="14" xr3:uid="{00000000-0010-0000-0900-00000E000000}" name="2027-28" dataDxfId="1211"/>
    <tableColumn id="15" xr3:uid="{00000000-0010-0000-0900-00000F000000}" name="2028-29" dataDxfId="1210"/>
    <tableColumn id="16" xr3:uid="{00000000-0010-0000-0900-000010000000}" name="2029-30" dataDxfId="1209"/>
    <tableColumn id="17" xr3:uid="{00000000-0010-0000-0900-000011000000}" name="2030-31" dataDxfId="1208"/>
    <tableColumn id="18" xr3:uid="{00000000-0010-0000-0900-000012000000}" name="2031-32" dataDxfId="1207"/>
    <tableColumn id="19" xr3:uid="{00000000-0010-0000-0900-000013000000}" name="2032-33" dataDxfId="1206"/>
    <tableColumn id="20" xr3:uid="{00000000-0010-0000-0900-000014000000}" name="2033-34" dataDxfId="1205"/>
    <tableColumn id="21" xr3:uid="{00000000-0010-0000-0900-000015000000}" name="2034-35" dataDxfId="1204"/>
    <tableColumn id="22" xr3:uid="{00000000-0010-0000-0900-000016000000}" name="2035-36" dataDxfId="1203"/>
    <tableColumn id="23" xr3:uid="{00000000-0010-0000-0900-000017000000}" name="2036-37" dataDxfId="1202"/>
    <tableColumn id="24" xr3:uid="{00000000-0010-0000-0900-000018000000}" name="2037-38" dataDxfId="1201"/>
    <tableColumn id="25" xr3:uid="{00000000-0010-0000-0900-000019000000}" name="2038-39" dataDxfId="1200"/>
    <tableColumn id="26" xr3:uid="{00000000-0010-0000-0900-00001A000000}" name="2039-40" dataDxfId="1199"/>
    <tableColumn id="27" xr3:uid="{00000000-0010-0000-0900-00001B000000}" name="2040-41" dataDxfId="1198"/>
    <tableColumn id="28" xr3:uid="{00000000-0010-0000-0900-00001C000000}" name="2041-42" dataDxfId="1197"/>
    <tableColumn id="29" xr3:uid="{00000000-0010-0000-0900-00001D000000}" name="2042-43" dataDxfId="1196"/>
    <tableColumn id="30" xr3:uid="{00000000-0010-0000-0900-00001E000000}" name="2043-44" dataDxfId="1195"/>
    <tableColumn id="31" xr3:uid="{00000000-0010-0000-0900-00001F000000}" name="2044-45" dataDxfId="1194"/>
    <tableColumn id="32" xr3:uid="{00000000-0010-0000-0900-000020000000}" name="2045-46" dataDxfId="1193"/>
    <tableColumn id="33" xr3:uid="{00000000-0010-0000-0900-000021000000}" name="2046-47" dataDxfId="1192"/>
    <tableColumn id="34" xr3:uid="{00000000-0010-0000-0900-000022000000}" name="2047-48" dataDxfId="1191"/>
    <tableColumn id="35" xr3:uid="{00000000-0010-0000-0900-000023000000}" name="2048-49" dataDxfId="1190"/>
    <tableColumn id="36" xr3:uid="{00000000-0010-0000-0900-000024000000}" name="2049-50" dataDxfId="1189"/>
    <tableColumn id="37" xr3:uid="{00000000-0010-0000-0900-000025000000}" name="2050-51" dataDxfId="1188"/>
    <tableColumn id="38" xr3:uid="{00000000-0010-0000-0900-000026000000}" name="2051-52" dataDxfId="1187"/>
    <tableColumn id="39" xr3:uid="{00000000-0010-0000-0900-000027000000}" name="2052-53" dataDxfId="1186"/>
    <tableColumn id="40" xr3:uid="{00000000-0010-0000-0900-000028000000}" name="2053-54" dataDxfId="1185"/>
    <tableColumn id="41" xr3:uid="{00000000-0010-0000-0900-000029000000}" name="2054-55" dataDxfId="1184"/>
    <tableColumn id="42" xr3:uid="{00000000-0010-0000-0900-00002A000000}" name="2055-56" dataDxfId="1183"/>
    <tableColumn id="43" xr3:uid="{00000000-0010-0000-0900-00002B000000}" name="2056-57" dataDxfId="1182"/>
    <tableColumn id="44" xr3:uid="{00000000-0010-0000-0900-00002C000000}" name="2057-58" dataDxfId="1181"/>
    <tableColumn id="45" xr3:uid="{00000000-0010-0000-0900-00002D000000}" name="2058-59" dataDxfId="1180"/>
    <tableColumn id="46" xr3:uid="{00000000-0010-0000-0900-00002E000000}" name="2059-60" dataDxfId="1179"/>
    <tableColumn id="47" xr3:uid="{00000000-0010-0000-0900-00002F000000}" name="2060-61" dataDxfId="1178"/>
    <tableColumn id="48" xr3:uid="{00000000-0010-0000-0900-000030000000}" name="2061-62" dataDxfId="1177"/>
    <tableColumn id="49" xr3:uid="{00000000-0010-0000-0900-000031000000}" name="2062-63" dataDxfId="1176"/>
    <tableColumn id="50" xr3:uid="{00000000-0010-0000-0900-000032000000}" name="2063-64" dataDxfId="1175"/>
    <tableColumn id="51" xr3:uid="{00000000-0010-0000-0900-000033000000}" name="2064-65" dataDxfId="1174"/>
    <tableColumn id="52" xr3:uid="{00000000-0010-0000-0900-000034000000}" name="2065-66" dataDxfId="1173"/>
    <tableColumn id="53" xr3:uid="{00000000-0010-0000-0900-000035000000}" name="2066-67" dataDxfId="1172"/>
    <tableColumn id="54" xr3:uid="{00000000-0010-0000-0900-000036000000}" name="2067-68" dataDxfId="1171"/>
    <tableColumn id="55" xr3:uid="{00000000-0010-0000-0900-000037000000}" name="2068-69" dataDxfId="1170"/>
    <tableColumn id="56" xr3:uid="{00000000-0010-0000-0900-000038000000}" name="2069-70" dataDxfId="1169"/>
    <tableColumn id="57" xr3:uid="{00000000-0010-0000-0900-000039000000}" name="2070-71" dataDxfId="1168"/>
    <tableColumn id="58" xr3:uid="{00000000-0010-0000-0900-00003A000000}" name="2071-72" dataDxfId="1167"/>
    <tableColumn id="59" xr3:uid="{00000000-0010-0000-0900-00003B000000}" name="2072-73" dataDxfId="1166"/>
    <tableColumn id="60" xr3:uid="{00000000-0010-0000-0900-00003C000000}" name="2073-74" dataDxfId="1165"/>
    <tableColumn id="61" xr3:uid="{00000000-0010-0000-0900-00003D000000}" name="2074-75" dataDxfId="1164"/>
    <tableColumn id="62" xr3:uid="{00000000-0010-0000-0900-00003E000000}" name="2075-76" dataDxfId="1163"/>
    <tableColumn id="63" xr3:uid="{00000000-0010-0000-0900-00003F000000}" name="2076-77" dataDxfId="1162"/>
    <tableColumn id="64" xr3:uid="{00000000-0010-0000-0900-000040000000}" name="2077-78" dataDxfId="1161"/>
    <tableColumn id="65" xr3:uid="{00000000-0010-0000-0900-000041000000}" name="2078-79" dataDxfId="1160"/>
    <tableColumn id="66" xr3:uid="{00000000-0010-0000-0900-000042000000}" name="2079-80" dataDxfId="1159"/>
    <tableColumn id="67" xr3:uid="{00000000-0010-0000-0900-000043000000}" name="2080-81" dataDxfId="1158"/>
    <tableColumn id="68" xr3:uid="{00000000-0010-0000-0900-000044000000}" name="2081-82" dataDxfId="1157"/>
    <tableColumn id="69" xr3:uid="{00000000-0010-0000-0900-000045000000}" name="2082-83" dataDxfId="1156"/>
    <tableColumn id="70" xr3:uid="{00000000-0010-0000-0900-000046000000}" name="2083-84" dataDxfId="1155"/>
    <tableColumn id="71" xr3:uid="{00000000-0010-0000-0900-000047000000}" name="2084-85" dataDxfId="1154"/>
    <tableColumn id="72" xr3:uid="{00000000-0010-0000-0900-000048000000}" name="2085-86" dataDxfId="1153"/>
    <tableColumn id="73" xr3:uid="{00000000-0010-0000-0900-000049000000}" name="2086-87" dataDxfId="1152"/>
    <tableColumn id="74" xr3:uid="{00000000-0010-0000-0900-00004A000000}" name="2087-88" dataDxfId="1151"/>
    <tableColumn id="75" xr3:uid="{00000000-0010-0000-0900-00004B000000}" name="2088-89" dataDxfId="1150"/>
    <tableColumn id="76" xr3:uid="{00000000-0010-0000-0900-00004C000000}" name="2089-90" dataDxfId="1149"/>
    <tableColumn id="77" xr3:uid="{00000000-0010-0000-0900-00004D000000}" name="2090-91" dataDxfId="1148"/>
    <tableColumn id="78" xr3:uid="{00000000-0010-0000-0900-00004E000000}" name="2091-92" dataDxfId="1147"/>
    <tableColumn id="79" xr3:uid="{00000000-0010-0000-0900-00004F000000}" name="2092-93" dataDxfId="1146"/>
    <tableColumn id="80" xr3:uid="{00000000-0010-0000-0900-000050000000}" name="2093-94" dataDxfId="1145"/>
    <tableColumn id="81" xr3:uid="{00000000-0010-0000-0900-000051000000}" name="2094-95" dataDxfId="1144"/>
    <tableColumn id="82" xr3:uid="{00000000-0010-0000-0900-000052000000}" name="2095-96" dataDxfId="1143"/>
    <tableColumn id="83" xr3:uid="{00000000-0010-0000-0900-000053000000}" name="2096-97" dataDxfId="1142"/>
    <tableColumn id="84" xr3:uid="{00000000-0010-0000-0900-000054000000}" name="2097-98" dataDxfId="1141"/>
    <tableColumn id="85" xr3:uid="{00000000-0010-0000-0900-000055000000}" name="2098-99" dataDxfId="1140"/>
    <tableColumn id="86" xr3:uid="{00000000-0010-0000-0900-000056000000}" name="2099-100" dataDxfId="1139"/>
    <tableColumn id="87" xr3:uid="{00000000-0010-0000-0900-000057000000}" name="2100-01" dataDxfId="113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BL3a_DYAABL_10_WXWWSX" displayName="TBL3a_DYAABL_10_WXWWSX" ref="B23:CI91" totalsRowShown="0" headerRowDxfId="1137" dataDxfId="1136" tableBorderDxfId="1135" headerRowCellStyle="Normal 2 2 2">
  <autoFilter ref="B23:CI91" xr:uid="{00000000-0009-0000-0100-00000C000000}"/>
  <tableColumns count="86">
    <tableColumn id="1" xr3:uid="{00000000-0010-0000-0B00-000001000000}" name="WRMP24 reference" dataDxfId="1134" dataCellStyle="Normal 2 2 2"/>
    <tableColumn id="2" xr3:uid="{00000000-0010-0000-0B00-000002000000}" name="Component" dataDxfId="1133" dataCellStyle="Normal 2 2 2"/>
    <tableColumn id="3" xr3:uid="{00000000-0010-0000-0B00-000003000000}" name="Derivation" dataDxfId="1132" dataCellStyle="Normal 2 2 2"/>
    <tableColumn id="4" xr3:uid="{00000000-0010-0000-0B00-000004000000}" name="Unit" dataDxfId="1131" dataCellStyle="Normal 2 2 2"/>
    <tableColumn id="5" xr3:uid="{00000000-0010-0000-0B00-000005000000}" name="Decimal places" dataDxfId="1130" dataCellStyle="Normal 2 2 2"/>
    <tableColumn id="6" xr3:uid="{00000000-0010-0000-0B00-000006000000}" name="2019-20" dataDxfId="1129"/>
    <tableColumn id="7" xr3:uid="{00000000-0010-0000-0B00-000007000000}" name="2020-21" dataDxfId="1128"/>
    <tableColumn id="8" xr3:uid="{00000000-0010-0000-0B00-000008000000}" name="2021-22" dataDxfId="1127"/>
    <tableColumn id="9" xr3:uid="{00000000-0010-0000-0B00-000009000000}" name="2022-23" dataDxfId="1126"/>
    <tableColumn id="10" xr3:uid="{00000000-0010-0000-0B00-00000A000000}" name="2023-24" dataDxfId="1125"/>
    <tableColumn id="11" xr3:uid="{00000000-0010-0000-0B00-00000B000000}" name="2024-25" dataDxfId="1124"/>
    <tableColumn id="12" xr3:uid="{00000000-0010-0000-0B00-00000C000000}" name="2025-26" dataDxfId="1123"/>
    <tableColumn id="13" xr3:uid="{00000000-0010-0000-0B00-00000D000000}" name="2026-27" dataDxfId="1122"/>
    <tableColumn id="14" xr3:uid="{00000000-0010-0000-0B00-00000E000000}" name="2027-28" dataDxfId="1121"/>
    <tableColumn id="15" xr3:uid="{00000000-0010-0000-0B00-00000F000000}" name="2028-29" dataDxfId="1120"/>
    <tableColumn id="16" xr3:uid="{00000000-0010-0000-0B00-000010000000}" name="2029-30" dataDxfId="1119"/>
    <tableColumn id="17" xr3:uid="{00000000-0010-0000-0B00-000011000000}" name="2030-31" dataDxfId="1118"/>
    <tableColumn id="18" xr3:uid="{00000000-0010-0000-0B00-000012000000}" name="2031-32" dataDxfId="1117"/>
    <tableColumn id="19" xr3:uid="{00000000-0010-0000-0B00-000013000000}" name="2032-33" dataDxfId="1116"/>
    <tableColumn id="20" xr3:uid="{00000000-0010-0000-0B00-000014000000}" name="2033-34" dataDxfId="1115"/>
    <tableColumn id="21" xr3:uid="{00000000-0010-0000-0B00-000015000000}" name="2034-35" dataDxfId="1114"/>
    <tableColumn id="22" xr3:uid="{00000000-0010-0000-0B00-000016000000}" name="2035-36" dataDxfId="1113"/>
    <tableColumn id="23" xr3:uid="{00000000-0010-0000-0B00-000017000000}" name="2036-37" dataDxfId="1112"/>
    <tableColumn id="24" xr3:uid="{00000000-0010-0000-0B00-000018000000}" name="2037-38" dataDxfId="1111"/>
    <tableColumn id="25" xr3:uid="{00000000-0010-0000-0B00-000019000000}" name="2038-39" dataDxfId="1110"/>
    <tableColumn id="26" xr3:uid="{00000000-0010-0000-0B00-00001A000000}" name="2039-40" dataDxfId="1109"/>
    <tableColumn id="27" xr3:uid="{00000000-0010-0000-0B00-00001B000000}" name="2040-41" dataDxfId="1108"/>
    <tableColumn id="28" xr3:uid="{00000000-0010-0000-0B00-00001C000000}" name="2041-42" dataDxfId="1107"/>
    <tableColumn id="29" xr3:uid="{00000000-0010-0000-0B00-00001D000000}" name="2042-43" dataDxfId="1106"/>
    <tableColumn id="30" xr3:uid="{00000000-0010-0000-0B00-00001E000000}" name="2043-44" dataDxfId="1105"/>
    <tableColumn id="31" xr3:uid="{00000000-0010-0000-0B00-00001F000000}" name="2044-45" dataDxfId="1104"/>
    <tableColumn id="32" xr3:uid="{00000000-0010-0000-0B00-000020000000}" name="2045-46" dataDxfId="1103"/>
    <tableColumn id="33" xr3:uid="{00000000-0010-0000-0B00-000021000000}" name="2046-47" dataDxfId="1102"/>
    <tableColumn id="34" xr3:uid="{00000000-0010-0000-0B00-000022000000}" name="2047-48" dataDxfId="1101"/>
    <tableColumn id="35" xr3:uid="{00000000-0010-0000-0B00-000023000000}" name="2048-49" dataDxfId="1100"/>
    <tableColumn id="36" xr3:uid="{00000000-0010-0000-0B00-000024000000}" name="2049-50" dataDxfId="1099"/>
    <tableColumn id="37" xr3:uid="{00000000-0010-0000-0B00-000025000000}" name="2050-51" dataDxfId="1098"/>
    <tableColumn id="38" xr3:uid="{00000000-0010-0000-0B00-000026000000}" name="2051-52" dataDxfId="1097"/>
    <tableColumn id="39" xr3:uid="{00000000-0010-0000-0B00-000027000000}" name="2052-53" dataDxfId="1096"/>
    <tableColumn id="40" xr3:uid="{00000000-0010-0000-0B00-000028000000}" name="2053-54" dataDxfId="1095"/>
    <tableColumn id="41" xr3:uid="{00000000-0010-0000-0B00-000029000000}" name="2054-55" dataDxfId="1094"/>
    <tableColumn id="42" xr3:uid="{00000000-0010-0000-0B00-00002A000000}" name="2055-56" dataDxfId="1093"/>
    <tableColumn id="43" xr3:uid="{00000000-0010-0000-0B00-00002B000000}" name="2056-57" dataDxfId="1092"/>
    <tableColumn id="44" xr3:uid="{00000000-0010-0000-0B00-00002C000000}" name="2057-58" dataDxfId="1091"/>
    <tableColumn id="45" xr3:uid="{00000000-0010-0000-0B00-00002D000000}" name="2058-59" dataDxfId="1090"/>
    <tableColumn id="46" xr3:uid="{00000000-0010-0000-0B00-00002E000000}" name="2059-60" dataDxfId="1089"/>
    <tableColumn id="47" xr3:uid="{00000000-0010-0000-0B00-00002F000000}" name="2060-61" dataDxfId="1088"/>
    <tableColumn id="48" xr3:uid="{00000000-0010-0000-0B00-000030000000}" name="2061-62" dataDxfId="1087"/>
    <tableColumn id="49" xr3:uid="{00000000-0010-0000-0B00-000031000000}" name="2062-63" dataDxfId="1086"/>
    <tableColumn id="50" xr3:uid="{00000000-0010-0000-0B00-000032000000}" name="2063-64" dataDxfId="1085"/>
    <tableColumn id="51" xr3:uid="{00000000-0010-0000-0B00-000033000000}" name="2064-65" dataDxfId="1084"/>
    <tableColumn id="52" xr3:uid="{00000000-0010-0000-0B00-000034000000}" name="2065-66" dataDxfId="1083"/>
    <tableColumn id="53" xr3:uid="{00000000-0010-0000-0B00-000035000000}" name="2066-67" dataDxfId="1082"/>
    <tableColumn id="54" xr3:uid="{00000000-0010-0000-0B00-000036000000}" name="2067-68" dataDxfId="1081"/>
    <tableColumn id="55" xr3:uid="{00000000-0010-0000-0B00-000037000000}" name="2068-69" dataDxfId="1080"/>
    <tableColumn id="56" xr3:uid="{00000000-0010-0000-0B00-000038000000}" name="2069-70" dataDxfId="1079"/>
    <tableColumn id="57" xr3:uid="{00000000-0010-0000-0B00-000039000000}" name="2070-71" dataDxfId="1078"/>
    <tableColumn id="58" xr3:uid="{00000000-0010-0000-0B00-00003A000000}" name="2071-72" dataDxfId="1077"/>
    <tableColumn id="59" xr3:uid="{00000000-0010-0000-0B00-00003B000000}" name="2072-73" dataDxfId="1076"/>
    <tableColumn id="60" xr3:uid="{00000000-0010-0000-0B00-00003C000000}" name="2073-74" dataDxfId="1075"/>
    <tableColumn id="61" xr3:uid="{00000000-0010-0000-0B00-00003D000000}" name="2074-75" dataDxfId="1074"/>
    <tableColumn id="62" xr3:uid="{00000000-0010-0000-0B00-00003E000000}" name="2075-76" dataDxfId="1073"/>
    <tableColumn id="63" xr3:uid="{00000000-0010-0000-0B00-00003F000000}" name="2076-77" dataDxfId="1072"/>
    <tableColumn id="64" xr3:uid="{00000000-0010-0000-0B00-000040000000}" name="2077-78" dataDxfId="1071"/>
    <tableColumn id="65" xr3:uid="{00000000-0010-0000-0B00-000041000000}" name="2078-79" dataDxfId="1070"/>
    <tableColumn id="66" xr3:uid="{00000000-0010-0000-0B00-000042000000}" name="2079-80" dataDxfId="1069"/>
    <tableColumn id="67" xr3:uid="{00000000-0010-0000-0B00-000043000000}" name="2080-81" dataDxfId="1068"/>
    <tableColumn id="68" xr3:uid="{00000000-0010-0000-0B00-000044000000}" name="2081-82" dataDxfId="1067"/>
    <tableColumn id="69" xr3:uid="{00000000-0010-0000-0B00-000045000000}" name="2082-83" dataDxfId="1066"/>
    <tableColumn id="70" xr3:uid="{00000000-0010-0000-0B00-000046000000}" name="2083-84" dataDxfId="1065"/>
    <tableColumn id="71" xr3:uid="{00000000-0010-0000-0B00-000047000000}" name="2084-85" dataDxfId="1064"/>
    <tableColumn id="72" xr3:uid="{00000000-0010-0000-0B00-000048000000}" name="2085-86" dataDxfId="1063"/>
    <tableColumn id="73" xr3:uid="{00000000-0010-0000-0B00-000049000000}" name="2086-87" dataDxfId="1062"/>
    <tableColumn id="74" xr3:uid="{00000000-0010-0000-0B00-00004A000000}" name="2087-88" dataDxfId="1061"/>
    <tableColumn id="75" xr3:uid="{00000000-0010-0000-0B00-00004B000000}" name="2088-89" dataDxfId="1060"/>
    <tableColumn id="76" xr3:uid="{00000000-0010-0000-0B00-00004C000000}" name="2089-90" dataDxfId="1059"/>
    <tableColumn id="77" xr3:uid="{00000000-0010-0000-0B00-00004D000000}" name="2090-91" dataDxfId="1058"/>
    <tableColumn id="78" xr3:uid="{00000000-0010-0000-0B00-00004E000000}" name="2091-92" dataDxfId="1057"/>
    <tableColumn id="79" xr3:uid="{00000000-0010-0000-0B00-00004F000000}" name="2092-93" dataDxfId="1056"/>
    <tableColumn id="80" xr3:uid="{00000000-0010-0000-0B00-000050000000}" name="2093-94" dataDxfId="1055"/>
    <tableColumn id="81" xr3:uid="{00000000-0010-0000-0B00-000051000000}" name="2094-95" dataDxfId="1054"/>
    <tableColumn id="82" xr3:uid="{00000000-0010-0000-0B00-000052000000}" name="2095-96" dataDxfId="1053"/>
    <tableColumn id="83" xr3:uid="{00000000-0010-0000-0B00-000053000000}" name="2096-97" dataDxfId="1052"/>
    <tableColumn id="84" xr3:uid="{00000000-0010-0000-0B00-000054000000}" name="2097-98" dataDxfId="1051"/>
    <tableColumn id="85" xr3:uid="{00000000-0010-0000-0B00-000055000000}" name="2098-99" dataDxfId="1050"/>
    <tableColumn id="86" xr3:uid="{00000000-0010-0000-0B00-000056000000}" name="2099-100" dataDxfId="104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BL3b_DYAAOpt_11_WXWWSX" displayName="TBL3b_DYAAOpt_11_WXWWSX" ref="B94:CI118" totalsRowShown="0" headerRowDxfId="1048" dataDxfId="1046" headerRowBorderDxfId="1047" tableBorderDxfId="1045" headerRowCellStyle="Normal 2 2 2" dataCellStyle="Normal 2 2 2">
  <autoFilter ref="B94:CI118" xr:uid="{00000000-0009-0000-0100-00000D000000}"/>
  <tableColumns count="86">
    <tableColumn id="1" xr3:uid="{00000000-0010-0000-0C00-000001000000}" name="WRMP24 reference" dataDxfId="1044" dataCellStyle="Normal 2 2 2"/>
    <tableColumn id="2" xr3:uid="{00000000-0010-0000-0C00-000002000000}" name="Option type" dataDxfId="1043" dataCellStyle="Normal 2 2 2"/>
    <tableColumn id="3" xr3:uid="{00000000-0010-0000-0C00-000003000000}" name="Cat ID" dataDxfId="1042" dataCellStyle="Normal 2 2 2"/>
    <tableColumn id="4" xr3:uid="{00000000-0010-0000-0C00-000004000000}" name="Unit" dataDxfId="1041" dataCellStyle="Normal 2 2 2"/>
    <tableColumn id="5" xr3:uid="{00000000-0010-0000-0C00-000005000000}" name="Decimal places" dataDxfId="1040" dataCellStyle="Normal 2 2 2"/>
    <tableColumn id="6" xr3:uid="{00000000-0010-0000-0C00-000006000000}" name="2019-20" dataDxfId="1039" dataCellStyle="Normal 2 2 2"/>
    <tableColumn id="7" xr3:uid="{00000000-0010-0000-0C00-000007000000}" name="2020-21" dataDxfId="1038" dataCellStyle="Normal 2 2 2"/>
    <tableColumn id="8" xr3:uid="{00000000-0010-0000-0C00-000008000000}" name="2021-22" dataDxfId="1037" dataCellStyle="Normal 2 2 2"/>
    <tableColumn id="9" xr3:uid="{00000000-0010-0000-0C00-000009000000}" name="2022-23" dataDxfId="1036" dataCellStyle="Normal 2 2 2"/>
    <tableColumn id="10" xr3:uid="{00000000-0010-0000-0C00-00000A000000}" name="2023-24" dataDxfId="1035" dataCellStyle="Normal 2 2 2"/>
    <tableColumn id="11" xr3:uid="{00000000-0010-0000-0C00-00000B000000}" name="2024-25" dataDxfId="1034" dataCellStyle="Normal 2 2 2"/>
    <tableColumn id="12" xr3:uid="{00000000-0010-0000-0C00-00000C000000}" name="2025-26" dataDxfId="1033" dataCellStyle="Normal 2 2 2"/>
    <tableColumn id="13" xr3:uid="{00000000-0010-0000-0C00-00000D000000}" name="2026-27" dataDxfId="1032" dataCellStyle="Normal 2 2 2"/>
    <tableColumn id="14" xr3:uid="{00000000-0010-0000-0C00-00000E000000}" name="2027-28" dataDxfId="1031" dataCellStyle="Normal 2 2 2"/>
    <tableColumn id="15" xr3:uid="{00000000-0010-0000-0C00-00000F000000}" name="2028-29" dataDxfId="1030" dataCellStyle="Normal 2 2 2"/>
    <tableColumn id="16" xr3:uid="{00000000-0010-0000-0C00-000010000000}" name="2029-30" dataDxfId="1029" dataCellStyle="Normal 2 2 2"/>
    <tableColumn id="17" xr3:uid="{00000000-0010-0000-0C00-000011000000}" name="2030-31" dataDxfId="1028" dataCellStyle="Normal 2 2 2"/>
    <tableColumn id="18" xr3:uid="{00000000-0010-0000-0C00-000012000000}" name="2031-32" dataDxfId="1027" dataCellStyle="Normal 2 2 2"/>
    <tableColumn id="19" xr3:uid="{00000000-0010-0000-0C00-000013000000}" name="2032-33" dataDxfId="1026" dataCellStyle="Normal 2 2 2"/>
    <tableColumn id="20" xr3:uid="{00000000-0010-0000-0C00-000014000000}" name="2033-34" dataDxfId="1025" dataCellStyle="Normal 2 2 2"/>
    <tableColumn id="21" xr3:uid="{00000000-0010-0000-0C00-000015000000}" name="2034-35" dataDxfId="1024" dataCellStyle="Normal 2 2 2"/>
    <tableColumn id="22" xr3:uid="{00000000-0010-0000-0C00-000016000000}" name="2035-36" dataDxfId="1023" dataCellStyle="Normal 2 2 2"/>
    <tableColumn id="23" xr3:uid="{00000000-0010-0000-0C00-000017000000}" name="2036-37" dataDxfId="1022" dataCellStyle="Normal 2 2 2"/>
    <tableColumn id="24" xr3:uid="{00000000-0010-0000-0C00-000018000000}" name="2037-38" dataDxfId="1021" dataCellStyle="Normal 2 2 2"/>
    <tableColumn id="25" xr3:uid="{00000000-0010-0000-0C00-000019000000}" name="2038-39" dataDxfId="1020" dataCellStyle="Normal 2 2 2"/>
    <tableColumn id="26" xr3:uid="{00000000-0010-0000-0C00-00001A000000}" name="2039-40" dataDxfId="1019" dataCellStyle="Normal 2 2 2"/>
    <tableColumn id="27" xr3:uid="{00000000-0010-0000-0C00-00001B000000}" name="2040-41" dataDxfId="1018" dataCellStyle="Normal 2 2 2"/>
    <tableColumn id="28" xr3:uid="{00000000-0010-0000-0C00-00001C000000}" name="2041-42" dataDxfId="1017" dataCellStyle="Normal 2 2 2"/>
    <tableColumn id="29" xr3:uid="{00000000-0010-0000-0C00-00001D000000}" name="2042-43" dataDxfId="1016" dataCellStyle="Normal 2 2 2"/>
    <tableColumn id="30" xr3:uid="{00000000-0010-0000-0C00-00001E000000}" name="2043-44" dataDxfId="1015" dataCellStyle="Normal 2 2 2"/>
    <tableColumn id="31" xr3:uid="{00000000-0010-0000-0C00-00001F000000}" name="2044-45" dataDxfId="1014" dataCellStyle="Normal 2 2 2"/>
    <tableColumn id="32" xr3:uid="{00000000-0010-0000-0C00-000020000000}" name="2045-46" dataDxfId="1013" dataCellStyle="Normal 2 2 2"/>
    <tableColumn id="33" xr3:uid="{00000000-0010-0000-0C00-000021000000}" name="2046-47" dataDxfId="1012" dataCellStyle="Normal 2 2 2"/>
    <tableColumn id="34" xr3:uid="{00000000-0010-0000-0C00-000022000000}" name="2047-48" dataDxfId="1011" dataCellStyle="Normal 2 2 2"/>
    <tableColumn id="35" xr3:uid="{00000000-0010-0000-0C00-000023000000}" name="2048-49" dataDxfId="1010" dataCellStyle="Normal 2 2 2"/>
    <tableColumn id="36" xr3:uid="{00000000-0010-0000-0C00-000024000000}" name="2049-50" dataDxfId="1009" dataCellStyle="Normal 2 2 2"/>
    <tableColumn id="37" xr3:uid="{00000000-0010-0000-0C00-000025000000}" name="2050-51" dataDxfId="1008" dataCellStyle="Normal 2 2 2"/>
    <tableColumn id="38" xr3:uid="{00000000-0010-0000-0C00-000026000000}" name="2051-52" dataDxfId="1007" dataCellStyle="Normal 2 2 2"/>
    <tableColumn id="39" xr3:uid="{00000000-0010-0000-0C00-000027000000}" name="2052-53" dataDxfId="1006" dataCellStyle="Normal 2 2 2"/>
    <tableColumn id="40" xr3:uid="{00000000-0010-0000-0C00-000028000000}" name="2053-54" dataDxfId="1005" dataCellStyle="Normal 2 2 2"/>
    <tableColumn id="41" xr3:uid="{00000000-0010-0000-0C00-000029000000}" name="2054-55" dataDxfId="1004" dataCellStyle="Normal 2 2 2"/>
    <tableColumn id="42" xr3:uid="{00000000-0010-0000-0C00-00002A000000}" name="2055-56" dataDxfId="1003" dataCellStyle="Normal 2 2 2"/>
    <tableColumn id="43" xr3:uid="{00000000-0010-0000-0C00-00002B000000}" name="2056-57" dataDxfId="1002" dataCellStyle="Normal 2 2 2"/>
    <tableColumn id="44" xr3:uid="{00000000-0010-0000-0C00-00002C000000}" name="2057-58" dataDxfId="1001" dataCellStyle="Normal 2 2 2"/>
    <tableColumn id="45" xr3:uid="{00000000-0010-0000-0C00-00002D000000}" name="2058-59" dataDxfId="1000" dataCellStyle="Normal 2 2 2"/>
    <tableColumn id="46" xr3:uid="{00000000-0010-0000-0C00-00002E000000}" name="2059-60" dataDxfId="999" dataCellStyle="Normal 2 2 2"/>
    <tableColumn id="47" xr3:uid="{00000000-0010-0000-0C00-00002F000000}" name="2060-61" dataDxfId="998" dataCellStyle="Normal 2 2 2"/>
    <tableColumn id="48" xr3:uid="{00000000-0010-0000-0C00-000030000000}" name="2061-62" dataDxfId="997" dataCellStyle="Normal 2 2 2"/>
    <tableColumn id="49" xr3:uid="{00000000-0010-0000-0C00-000031000000}" name="2062-63" dataDxfId="996" dataCellStyle="Normal 2 2 2"/>
    <tableColumn id="50" xr3:uid="{00000000-0010-0000-0C00-000032000000}" name="2063-64" dataDxfId="995" dataCellStyle="Normal 2 2 2"/>
    <tableColumn id="51" xr3:uid="{00000000-0010-0000-0C00-000033000000}" name="2064-65" dataDxfId="994" dataCellStyle="Normal 2 2 2"/>
    <tableColumn id="52" xr3:uid="{00000000-0010-0000-0C00-000034000000}" name="2065-66" dataDxfId="993" dataCellStyle="Normal 2 2 2"/>
    <tableColumn id="53" xr3:uid="{00000000-0010-0000-0C00-000035000000}" name="2066-67" dataDxfId="992" dataCellStyle="Normal 2 2 2"/>
    <tableColumn id="54" xr3:uid="{00000000-0010-0000-0C00-000036000000}" name="2067-68" dataDxfId="991" dataCellStyle="Normal 2 2 2"/>
    <tableColumn id="55" xr3:uid="{00000000-0010-0000-0C00-000037000000}" name="2068-69" dataDxfId="990" dataCellStyle="Normal 2 2 2"/>
    <tableColumn id="56" xr3:uid="{00000000-0010-0000-0C00-000038000000}" name="2069-70" dataDxfId="989" dataCellStyle="Normal 2 2 2"/>
    <tableColumn id="57" xr3:uid="{00000000-0010-0000-0C00-000039000000}" name="2070-71" dataDxfId="988" dataCellStyle="Normal 2 2 2"/>
    <tableColumn id="58" xr3:uid="{00000000-0010-0000-0C00-00003A000000}" name="2071-72" dataDxfId="987" dataCellStyle="Normal 2 2 2"/>
    <tableColumn id="59" xr3:uid="{00000000-0010-0000-0C00-00003B000000}" name="2072-73" dataDxfId="986" dataCellStyle="Normal 2 2 2"/>
    <tableColumn id="60" xr3:uid="{00000000-0010-0000-0C00-00003C000000}" name="2073-74" dataDxfId="985" dataCellStyle="Normal 2 2 2"/>
    <tableColumn id="61" xr3:uid="{00000000-0010-0000-0C00-00003D000000}" name="2074-75" dataDxfId="984" dataCellStyle="Normal 2 2 2"/>
    <tableColumn id="62" xr3:uid="{00000000-0010-0000-0C00-00003E000000}" name="2075-76" dataDxfId="983" dataCellStyle="Normal 2 2 2"/>
    <tableColumn id="63" xr3:uid="{00000000-0010-0000-0C00-00003F000000}" name="2076-77" dataDxfId="982" dataCellStyle="Normal 2 2 2"/>
    <tableColumn id="64" xr3:uid="{00000000-0010-0000-0C00-000040000000}" name="2077-78" dataDxfId="981" dataCellStyle="Normal 2 2 2"/>
    <tableColumn id="65" xr3:uid="{00000000-0010-0000-0C00-000041000000}" name="2078-79" dataDxfId="980" dataCellStyle="Normal 2 2 2"/>
    <tableColumn id="66" xr3:uid="{00000000-0010-0000-0C00-000042000000}" name="2079-80" dataDxfId="979" dataCellStyle="Normal 2 2 2"/>
    <tableColumn id="67" xr3:uid="{00000000-0010-0000-0C00-000043000000}" name="2080-81" dataDxfId="978" dataCellStyle="Normal 2 2 2"/>
    <tableColumn id="68" xr3:uid="{00000000-0010-0000-0C00-000044000000}" name="2081-82" dataDxfId="977" dataCellStyle="Normal 2 2 2"/>
    <tableColumn id="69" xr3:uid="{00000000-0010-0000-0C00-000045000000}" name="2082-83" dataDxfId="976" dataCellStyle="Normal 2 2 2"/>
    <tableColumn id="70" xr3:uid="{00000000-0010-0000-0C00-000046000000}" name="2083-84" dataDxfId="975" dataCellStyle="Normal 2 2 2"/>
    <tableColumn id="71" xr3:uid="{00000000-0010-0000-0C00-000047000000}" name="2084-85" dataDxfId="974" dataCellStyle="Normal 2 2 2"/>
    <tableColumn id="72" xr3:uid="{00000000-0010-0000-0C00-000048000000}" name="2085-86" dataDxfId="973" dataCellStyle="Normal 2 2 2"/>
    <tableColumn id="73" xr3:uid="{00000000-0010-0000-0C00-000049000000}" name="2086-87" dataDxfId="972" dataCellStyle="Normal 2 2 2"/>
    <tableColumn id="74" xr3:uid="{00000000-0010-0000-0C00-00004A000000}" name="2087-88" dataDxfId="971" dataCellStyle="Normal 2 2 2"/>
    <tableColumn id="75" xr3:uid="{00000000-0010-0000-0C00-00004B000000}" name="2088-89" dataDxfId="970" dataCellStyle="Normal 2 2 2"/>
    <tableColumn id="76" xr3:uid="{00000000-0010-0000-0C00-00004C000000}" name="2089-90" dataDxfId="969" dataCellStyle="Normal 2 2 2"/>
    <tableColumn id="77" xr3:uid="{00000000-0010-0000-0C00-00004D000000}" name="2090-91" dataDxfId="968" dataCellStyle="Normal 2 2 2"/>
    <tableColumn id="78" xr3:uid="{00000000-0010-0000-0C00-00004E000000}" name="2091-92" dataDxfId="967" dataCellStyle="Normal 2 2 2"/>
    <tableColumn id="79" xr3:uid="{00000000-0010-0000-0C00-00004F000000}" name="2092-93" dataDxfId="966" dataCellStyle="Normal 2 2 2"/>
    <tableColumn id="80" xr3:uid="{00000000-0010-0000-0C00-000050000000}" name="2093-94" dataDxfId="965" dataCellStyle="Normal 2 2 2"/>
    <tableColumn id="81" xr3:uid="{00000000-0010-0000-0C00-000051000000}" name="2094-95" dataDxfId="964" dataCellStyle="Normal 2 2 2"/>
    <tableColumn id="82" xr3:uid="{00000000-0010-0000-0C00-000052000000}" name="2095-96" dataDxfId="963" dataCellStyle="Normal 2 2 2"/>
    <tableColumn id="83" xr3:uid="{00000000-0010-0000-0C00-000053000000}" name="2096-97" dataDxfId="962" dataCellStyle="Normal 2 2 2"/>
    <tableColumn id="84" xr3:uid="{00000000-0010-0000-0C00-000054000000}" name="2097-98" dataDxfId="961" dataCellStyle="Normal 2 2 2"/>
    <tableColumn id="85" xr3:uid="{00000000-0010-0000-0C00-000055000000}" name="2098-99" dataDxfId="960" dataCellStyle="Normal 2 2 2"/>
    <tableColumn id="86" xr3:uid="{00000000-0010-0000-0C00-000056000000}" name="2099-100" dataDxfId="959" dataCellStyle="Normal 2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BL3c_DYAAFP_12_WXWWSX" displayName="TBL3c_DYAAFP_12_WXWWSX" ref="B121:CI181" totalsRowShown="0" headerRowDxfId="958" dataDxfId="957" tableBorderDxfId="956" headerRowCellStyle="Normal 2 2 2" dataCellStyle="Normal 2 2 2">
  <autoFilter ref="B121:CI181" xr:uid="{00000000-0009-0000-0100-00000E000000}"/>
  <tableColumns count="86">
    <tableColumn id="1" xr3:uid="{00000000-0010-0000-0D00-000001000000}" name="WRMP24 reference" dataDxfId="955" dataCellStyle="Normal 2 2 2"/>
    <tableColumn id="2" xr3:uid="{00000000-0010-0000-0D00-000002000000}" name="Component" dataDxfId="954" dataCellStyle="Normal 2 2 2"/>
    <tableColumn id="3" xr3:uid="{00000000-0010-0000-0D00-000003000000}" name="Derivation" dataDxfId="953" dataCellStyle="Normal 2 2 2"/>
    <tableColumn id="4" xr3:uid="{00000000-0010-0000-0D00-000004000000}" name="Unit" dataDxfId="952" dataCellStyle="Normal 2 2 2"/>
    <tableColumn id="5" xr3:uid="{00000000-0010-0000-0D00-000005000000}" name="Decimal places" dataDxfId="951" dataCellStyle="Normal 2 2 2"/>
    <tableColumn id="6" xr3:uid="{00000000-0010-0000-0D00-000006000000}" name="2019-20" dataDxfId="950" dataCellStyle="Normal 2 2 2"/>
    <tableColumn id="7" xr3:uid="{00000000-0010-0000-0D00-000007000000}" name="2020-21" dataDxfId="949" dataCellStyle="Normal 2 2 2"/>
    <tableColumn id="8" xr3:uid="{00000000-0010-0000-0D00-000008000000}" name="2021-22" dataDxfId="948" dataCellStyle="Normal 2 2 2"/>
    <tableColumn id="9" xr3:uid="{00000000-0010-0000-0D00-000009000000}" name="2022-23" dataDxfId="947" dataCellStyle="Normal 2 2 2"/>
    <tableColumn id="10" xr3:uid="{00000000-0010-0000-0D00-00000A000000}" name="2023-24" dataDxfId="946" dataCellStyle="Normal 2 2 2"/>
    <tableColumn id="11" xr3:uid="{00000000-0010-0000-0D00-00000B000000}" name="2024-25" dataDxfId="945" dataCellStyle="Normal 2 2 2"/>
    <tableColumn id="12" xr3:uid="{00000000-0010-0000-0D00-00000C000000}" name="2025-26" dataDxfId="944" dataCellStyle="Normal 2 2 2"/>
    <tableColumn id="13" xr3:uid="{00000000-0010-0000-0D00-00000D000000}" name="2026-27" dataDxfId="943" dataCellStyle="Normal 2 2 2"/>
    <tableColumn id="14" xr3:uid="{00000000-0010-0000-0D00-00000E000000}" name="2027-28" dataDxfId="942" dataCellStyle="Normal 2 2 2"/>
    <tableColumn id="15" xr3:uid="{00000000-0010-0000-0D00-00000F000000}" name="2028-29" dataDxfId="941" dataCellStyle="Normal 2 2 2"/>
    <tableColumn id="16" xr3:uid="{00000000-0010-0000-0D00-000010000000}" name="2029-30" dataDxfId="940" dataCellStyle="Normal 2 2 2"/>
    <tableColumn id="17" xr3:uid="{00000000-0010-0000-0D00-000011000000}" name="2030-31" dataDxfId="939" dataCellStyle="Normal 2 2 2"/>
    <tableColumn id="18" xr3:uid="{00000000-0010-0000-0D00-000012000000}" name="2031-32" dataDxfId="938" dataCellStyle="Normal 2 2 2"/>
    <tableColumn id="19" xr3:uid="{00000000-0010-0000-0D00-000013000000}" name="2032-33" dataDxfId="937" dataCellStyle="Normal 2 2 2"/>
    <tableColumn id="20" xr3:uid="{00000000-0010-0000-0D00-000014000000}" name="2033-34" dataDxfId="936" dataCellStyle="Normal 2 2 2"/>
    <tableColumn id="21" xr3:uid="{00000000-0010-0000-0D00-000015000000}" name="2034-35" dataDxfId="935" dataCellStyle="Normal 2 2 2"/>
    <tableColumn id="22" xr3:uid="{00000000-0010-0000-0D00-000016000000}" name="2035-36" dataDxfId="934" dataCellStyle="Normal 2 2 2"/>
    <tableColumn id="23" xr3:uid="{00000000-0010-0000-0D00-000017000000}" name="2036-37" dataDxfId="933" dataCellStyle="Normal 2 2 2"/>
    <tableColumn id="24" xr3:uid="{00000000-0010-0000-0D00-000018000000}" name="2037-38" dataDxfId="932" dataCellStyle="Normal 2 2 2"/>
    <tableColumn id="25" xr3:uid="{00000000-0010-0000-0D00-000019000000}" name="2038-39" dataDxfId="931" dataCellStyle="Normal 2 2 2"/>
    <tableColumn id="26" xr3:uid="{00000000-0010-0000-0D00-00001A000000}" name="2039-40" dataDxfId="930" dataCellStyle="Normal 2 2 2"/>
    <tableColumn id="27" xr3:uid="{00000000-0010-0000-0D00-00001B000000}" name="2040-41" dataDxfId="929" dataCellStyle="Normal 2 2 2"/>
    <tableColumn id="28" xr3:uid="{00000000-0010-0000-0D00-00001C000000}" name="2041-42" dataDxfId="928" dataCellStyle="Normal 2 2 2"/>
    <tableColumn id="29" xr3:uid="{00000000-0010-0000-0D00-00001D000000}" name="2042-43" dataDxfId="927" dataCellStyle="Normal 2 2 2"/>
    <tableColumn id="30" xr3:uid="{00000000-0010-0000-0D00-00001E000000}" name="2043-44" dataDxfId="926" dataCellStyle="Normal 2 2 2"/>
    <tableColumn id="31" xr3:uid="{00000000-0010-0000-0D00-00001F000000}" name="2044-45" dataDxfId="925" dataCellStyle="Normal 2 2 2"/>
    <tableColumn id="32" xr3:uid="{00000000-0010-0000-0D00-000020000000}" name="2045-46" dataDxfId="924" dataCellStyle="Normal 2 2 2"/>
    <tableColumn id="33" xr3:uid="{00000000-0010-0000-0D00-000021000000}" name="2046-47" dataDxfId="923" dataCellStyle="Normal 2 2 2"/>
    <tableColumn id="34" xr3:uid="{00000000-0010-0000-0D00-000022000000}" name="2047-48" dataDxfId="922" dataCellStyle="Normal 2 2 2"/>
    <tableColumn id="35" xr3:uid="{00000000-0010-0000-0D00-000023000000}" name="2048-49" dataDxfId="921" dataCellStyle="Normal 2 2 2"/>
    <tableColumn id="36" xr3:uid="{00000000-0010-0000-0D00-000024000000}" name="2049-50" dataDxfId="920" dataCellStyle="Normal 2 2 2"/>
    <tableColumn id="37" xr3:uid="{00000000-0010-0000-0D00-000025000000}" name="2050-51" dataDxfId="919" dataCellStyle="Normal 2 2 2"/>
    <tableColumn id="38" xr3:uid="{00000000-0010-0000-0D00-000026000000}" name="2051-52" dataDxfId="918" dataCellStyle="Normal 2 2 2"/>
    <tableColumn id="39" xr3:uid="{00000000-0010-0000-0D00-000027000000}" name="2052-53" dataDxfId="917" dataCellStyle="Normal 2 2 2"/>
    <tableColumn id="40" xr3:uid="{00000000-0010-0000-0D00-000028000000}" name="2053-54" dataDxfId="916" dataCellStyle="Normal 2 2 2"/>
    <tableColumn id="41" xr3:uid="{00000000-0010-0000-0D00-000029000000}" name="2054-55" dataDxfId="915" dataCellStyle="Normal 2 2 2"/>
    <tableColumn id="42" xr3:uid="{00000000-0010-0000-0D00-00002A000000}" name="2055-56" dataDxfId="914" dataCellStyle="Normal 2 2 2"/>
    <tableColumn id="43" xr3:uid="{00000000-0010-0000-0D00-00002B000000}" name="2056-57" dataDxfId="913" dataCellStyle="Normal 2 2 2"/>
    <tableColumn id="44" xr3:uid="{00000000-0010-0000-0D00-00002C000000}" name="2057-58" dataDxfId="912" dataCellStyle="Normal 2 2 2"/>
    <tableColumn id="45" xr3:uid="{00000000-0010-0000-0D00-00002D000000}" name="2058-59" dataDxfId="911" dataCellStyle="Normal 2 2 2"/>
    <tableColumn id="46" xr3:uid="{00000000-0010-0000-0D00-00002E000000}" name="2059-60" dataDxfId="910" dataCellStyle="Normal 2 2 2"/>
    <tableColumn id="47" xr3:uid="{00000000-0010-0000-0D00-00002F000000}" name="2060-61" dataDxfId="909" dataCellStyle="Normal 2 2 2"/>
    <tableColumn id="48" xr3:uid="{00000000-0010-0000-0D00-000030000000}" name="2061-62" dataDxfId="908" dataCellStyle="Normal 2 2 2"/>
    <tableColumn id="49" xr3:uid="{00000000-0010-0000-0D00-000031000000}" name="2062-63" dataDxfId="907" dataCellStyle="Normal 2 2 2"/>
    <tableColumn id="50" xr3:uid="{00000000-0010-0000-0D00-000032000000}" name="2063-64" dataDxfId="906" dataCellStyle="Normal 2 2 2"/>
    <tableColumn id="51" xr3:uid="{00000000-0010-0000-0D00-000033000000}" name="2064-65" dataDxfId="905" dataCellStyle="Normal 2 2 2"/>
    <tableColumn id="52" xr3:uid="{00000000-0010-0000-0D00-000034000000}" name="2065-66" dataDxfId="904" dataCellStyle="Normal 2 2 2"/>
    <tableColumn id="53" xr3:uid="{00000000-0010-0000-0D00-000035000000}" name="2066-67" dataDxfId="903" dataCellStyle="Normal 2 2 2"/>
    <tableColumn id="54" xr3:uid="{00000000-0010-0000-0D00-000036000000}" name="2067-68" dataDxfId="902" dataCellStyle="Normal 2 2 2"/>
    <tableColumn id="55" xr3:uid="{00000000-0010-0000-0D00-000037000000}" name="2068-69" dataDxfId="901" dataCellStyle="Normal 2 2 2"/>
    <tableColumn id="56" xr3:uid="{00000000-0010-0000-0D00-000038000000}" name="2069-70" dataDxfId="900" dataCellStyle="Normal 2 2 2"/>
    <tableColumn id="57" xr3:uid="{00000000-0010-0000-0D00-000039000000}" name="2070-71" dataDxfId="899" dataCellStyle="Normal 2 2 2"/>
    <tableColumn id="58" xr3:uid="{00000000-0010-0000-0D00-00003A000000}" name="2071-72" dataDxfId="898" dataCellStyle="Normal 2 2 2"/>
    <tableColumn id="59" xr3:uid="{00000000-0010-0000-0D00-00003B000000}" name="2072-73" dataDxfId="897" dataCellStyle="Normal 2 2 2"/>
    <tableColumn id="60" xr3:uid="{00000000-0010-0000-0D00-00003C000000}" name="2073-74" dataDxfId="896" dataCellStyle="Normal 2 2 2"/>
    <tableColumn id="61" xr3:uid="{00000000-0010-0000-0D00-00003D000000}" name="2074-75" dataDxfId="895" dataCellStyle="Normal 2 2 2"/>
    <tableColumn id="62" xr3:uid="{00000000-0010-0000-0D00-00003E000000}" name="2075-76" dataDxfId="894" dataCellStyle="Normal 2 2 2"/>
    <tableColumn id="63" xr3:uid="{00000000-0010-0000-0D00-00003F000000}" name="2076-77" dataDxfId="893" dataCellStyle="Normal 2 2 2"/>
    <tableColumn id="64" xr3:uid="{00000000-0010-0000-0D00-000040000000}" name="2077-78" dataDxfId="892" dataCellStyle="Normal 2 2 2"/>
    <tableColumn id="65" xr3:uid="{00000000-0010-0000-0D00-000041000000}" name="2078-79" dataDxfId="891" dataCellStyle="Normal 2 2 2"/>
    <tableColumn id="66" xr3:uid="{00000000-0010-0000-0D00-000042000000}" name="2079-80" dataDxfId="890" dataCellStyle="Normal 2 2 2"/>
    <tableColumn id="67" xr3:uid="{00000000-0010-0000-0D00-000043000000}" name="2080-81" dataDxfId="889" dataCellStyle="Normal 2 2 2"/>
    <tableColumn id="68" xr3:uid="{00000000-0010-0000-0D00-000044000000}" name="2081-82" dataDxfId="888" dataCellStyle="Normal 2 2 2"/>
    <tableColumn id="69" xr3:uid="{00000000-0010-0000-0D00-000045000000}" name="2082-83" dataDxfId="887" dataCellStyle="Normal 2 2 2"/>
    <tableColumn id="70" xr3:uid="{00000000-0010-0000-0D00-000046000000}" name="2083-84" dataDxfId="886" dataCellStyle="Normal 2 2 2"/>
    <tableColumn id="71" xr3:uid="{00000000-0010-0000-0D00-000047000000}" name="2084-85" dataDxfId="885" dataCellStyle="Normal 2 2 2"/>
    <tableColumn id="72" xr3:uid="{00000000-0010-0000-0D00-000048000000}" name="2085-86" dataDxfId="884" dataCellStyle="Normal 2 2 2"/>
    <tableColumn id="73" xr3:uid="{00000000-0010-0000-0D00-000049000000}" name="2086-87" dataDxfId="883" dataCellStyle="Normal 2 2 2"/>
    <tableColumn id="74" xr3:uid="{00000000-0010-0000-0D00-00004A000000}" name="2087-88" dataDxfId="882" dataCellStyle="Normal 2 2 2"/>
    <tableColumn id="75" xr3:uid="{00000000-0010-0000-0D00-00004B000000}" name="2088-89" dataDxfId="881" dataCellStyle="Normal 2 2 2"/>
    <tableColumn id="76" xr3:uid="{00000000-0010-0000-0D00-00004C000000}" name="2089-90" dataDxfId="880" dataCellStyle="Normal 2 2 2"/>
    <tableColumn id="77" xr3:uid="{00000000-0010-0000-0D00-00004D000000}" name="2090-91" dataDxfId="879" dataCellStyle="Normal 2 2 2"/>
    <tableColumn id="78" xr3:uid="{00000000-0010-0000-0D00-00004E000000}" name="2091-92" dataDxfId="878" dataCellStyle="Normal 2 2 2"/>
    <tableColumn id="79" xr3:uid="{00000000-0010-0000-0D00-00004F000000}" name="2092-93" dataDxfId="877" dataCellStyle="Normal 2 2 2"/>
    <tableColumn id="80" xr3:uid="{00000000-0010-0000-0D00-000050000000}" name="2093-94" dataDxfId="876" dataCellStyle="Normal 2 2 2"/>
    <tableColumn id="81" xr3:uid="{00000000-0010-0000-0D00-000051000000}" name="2094-95" dataDxfId="875" dataCellStyle="Normal 2 2 2"/>
    <tableColumn id="82" xr3:uid="{00000000-0010-0000-0D00-000052000000}" name="2095-96" dataDxfId="874" dataCellStyle="Normal 2 2 2"/>
    <tableColumn id="83" xr3:uid="{00000000-0010-0000-0D00-000053000000}" name="2096-97" dataDxfId="873" dataCellStyle="Normal 2 2 2"/>
    <tableColumn id="84" xr3:uid="{00000000-0010-0000-0D00-000054000000}" name="2097-98" dataDxfId="872" dataCellStyle="Normal 2 2 2"/>
    <tableColumn id="85" xr3:uid="{00000000-0010-0000-0D00-000055000000}" name="2098-99" dataDxfId="871" dataCellStyle="Normal 2 2 2"/>
    <tableColumn id="86" xr3:uid="{00000000-0010-0000-0D00-000056000000}" name="2099-100" dataDxfId="870" dataCellStyle="Normal 2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BL3d_DYCPBL_13_WXWWSX" displayName="TBL3d_DYCPBL_13_WXWWSX" ref="B204:CI273" totalsRowShown="0" headerRowDxfId="869" dataDxfId="868" tableBorderDxfId="867" headerRowCellStyle="Normal 2 2 2">
  <autoFilter ref="B204:CI273" xr:uid="{00000000-0009-0000-0100-00000F000000}"/>
  <tableColumns count="86">
    <tableColumn id="1" xr3:uid="{00000000-0010-0000-0E00-000001000000}" name="WRMP24 reference" dataDxfId="866" dataCellStyle="Normal 2 2 2"/>
    <tableColumn id="2" xr3:uid="{00000000-0010-0000-0E00-000002000000}" name="Component" dataDxfId="865" dataCellStyle="Normal 2 2 2"/>
    <tableColumn id="3" xr3:uid="{00000000-0010-0000-0E00-000003000000}" name="Derivation" dataDxfId="864" dataCellStyle="Normal 2 2 2"/>
    <tableColumn id="4" xr3:uid="{00000000-0010-0000-0E00-000004000000}" name="Unit" dataDxfId="863" dataCellStyle="Normal 2 2 2"/>
    <tableColumn id="5" xr3:uid="{00000000-0010-0000-0E00-000005000000}" name="Decimal places" dataDxfId="862" dataCellStyle="Normal 2 2 2"/>
    <tableColumn id="6" xr3:uid="{00000000-0010-0000-0E00-000006000000}" name="2019-20" dataDxfId="861"/>
    <tableColumn id="7" xr3:uid="{00000000-0010-0000-0E00-000007000000}" name="2020-21" dataDxfId="860"/>
    <tableColumn id="8" xr3:uid="{00000000-0010-0000-0E00-000008000000}" name="2021-22" dataDxfId="859"/>
    <tableColumn id="9" xr3:uid="{00000000-0010-0000-0E00-000009000000}" name="2022-23" dataDxfId="858"/>
    <tableColumn id="10" xr3:uid="{00000000-0010-0000-0E00-00000A000000}" name="2023-24" dataDxfId="857"/>
    <tableColumn id="11" xr3:uid="{00000000-0010-0000-0E00-00000B000000}" name="2024-25" dataDxfId="856"/>
    <tableColumn id="12" xr3:uid="{00000000-0010-0000-0E00-00000C000000}" name="2025-26" dataDxfId="855"/>
    <tableColumn id="13" xr3:uid="{00000000-0010-0000-0E00-00000D000000}" name="2026-27" dataDxfId="854"/>
    <tableColumn id="14" xr3:uid="{00000000-0010-0000-0E00-00000E000000}" name="2027-28" dataDxfId="853"/>
    <tableColumn id="15" xr3:uid="{00000000-0010-0000-0E00-00000F000000}" name="2028-29" dataDxfId="852"/>
    <tableColumn id="16" xr3:uid="{00000000-0010-0000-0E00-000010000000}" name="2029-30" dataDxfId="851"/>
    <tableColumn id="17" xr3:uid="{00000000-0010-0000-0E00-000011000000}" name="2030-31" dataDxfId="850"/>
    <tableColumn id="18" xr3:uid="{00000000-0010-0000-0E00-000012000000}" name="2031-32" dataDxfId="849"/>
    <tableColumn id="19" xr3:uid="{00000000-0010-0000-0E00-000013000000}" name="2032-33" dataDxfId="848"/>
    <tableColumn id="20" xr3:uid="{00000000-0010-0000-0E00-000014000000}" name="2033-34" dataDxfId="847"/>
    <tableColumn id="21" xr3:uid="{00000000-0010-0000-0E00-000015000000}" name="2034-35" dataDxfId="846"/>
    <tableColumn id="22" xr3:uid="{00000000-0010-0000-0E00-000016000000}" name="2035-36" dataDxfId="845"/>
    <tableColumn id="23" xr3:uid="{00000000-0010-0000-0E00-000017000000}" name="2036-37" dataDxfId="844"/>
    <tableColumn id="24" xr3:uid="{00000000-0010-0000-0E00-000018000000}" name="2037-38" dataDxfId="843"/>
    <tableColumn id="25" xr3:uid="{00000000-0010-0000-0E00-000019000000}" name="2038-39" dataDxfId="842"/>
    <tableColumn id="26" xr3:uid="{00000000-0010-0000-0E00-00001A000000}" name="2039-40" dataDxfId="841"/>
    <tableColumn id="27" xr3:uid="{00000000-0010-0000-0E00-00001B000000}" name="2040-41" dataDxfId="840"/>
    <tableColumn id="28" xr3:uid="{00000000-0010-0000-0E00-00001C000000}" name="2041-42" dataDxfId="839"/>
    <tableColumn id="29" xr3:uid="{00000000-0010-0000-0E00-00001D000000}" name="2042-43" dataDxfId="838"/>
    <tableColumn id="30" xr3:uid="{00000000-0010-0000-0E00-00001E000000}" name="2043-44" dataDxfId="837"/>
    <tableColumn id="31" xr3:uid="{00000000-0010-0000-0E00-00001F000000}" name="2044-45" dataDxfId="836"/>
    <tableColumn id="32" xr3:uid="{00000000-0010-0000-0E00-000020000000}" name="2045-46" dataDxfId="835"/>
    <tableColumn id="33" xr3:uid="{00000000-0010-0000-0E00-000021000000}" name="2046-47" dataDxfId="834"/>
    <tableColumn id="34" xr3:uid="{00000000-0010-0000-0E00-000022000000}" name="2047-48" dataDxfId="833"/>
    <tableColumn id="35" xr3:uid="{00000000-0010-0000-0E00-000023000000}" name="2048-49" dataDxfId="832"/>
    <tableColumn id="36" xr3:uid="{00000000-0010-0000-0E00-000024000000}" name="2049-50" dataDxfId="831"/>
    <tableColumn id="37" xr3:uid="{00000000-0010-0000-0E00-000025000000}" name="2050-51" dataDxfId="830"/>
    <tableColumn id="38" xr3:uid="{00000000-0010-0000-0E00-000026000000}" name="2051-52" dataDxfId="829"/>
    <tableColumn id="39" xr3:uid="{00000000-0010-0000-0E00-000027000000}" name="2052-53" dataDxfId="828"/>
    <tableColumn id="40" xr3:uid="{00000000-0010-0000-0E00-000028000000}" name="2053-54" dataDxfId="827"/>
    <tableColumn id="41" xr3:uid="{00000000-0010-0000-0E00-000029000000}" name="2054-55" dataDxfId="826"/>
    <tableColumn id="42" xr3:uid="{00000000-0010-0000-0E00-00002A000000}" name="2055-56" dataDxfId="825"/>
    <tableColumn id="43" xr3:uid="{00000000-0010-0000-0E00-00002B000000}" name="2056-57" dataDxfId="824"/>
    <tableColumn id="44" xr3:uid="{00000000-0010-0000-0E00-00002C000000}" name="2057-58" dataDxfId="823"/>
    <tableColumn id="45" xr3:uid="{00000000-0010-0000-0E00-00002D000000}" name="2058-59" dataDxfId="822"/>
    <tableColumn id="46" xr3:uid="{00000000-0010-0000-0E00-00002E000000}" name="2059-60" dataDxfId="821"/>
    <tableColumn id="47" xr3:uid="{00000000-0010-0000-0E00-00002F000000}" name="2060-61" dataDxfId="820"/>
    <tableColumn id="48" xr3:uid="{00000000-0010-0000-0E00-000030000000}" name="2061-62" dataDxfId="819"/>
    <tableColumn id="49" xr3:uid="{00000000-0010-0000-0E00-000031000000}" name="2062-63" dataDxfId="818"/>
    <tableColumn id="50" xr3:uid="{00000000-0010-0000-0E00-000032000000}" name="2063-64" dataDxfId="817"/>
    <tableColumn id="51" xr3:uid="{00000000-0010-0000-0E00-000033000000}" name="2064-65" dataDxfId="816"/>
    <tableColumn id="52" xr3:uid="{00000000-0010-0000-0E00-000034000000}" name="2065-66" dataDxfId="815"/>
    <tableColumn id="53" xr3:uid="{00000000-0010-0000-0E00-000035000000}" name="2066-67" dataDxfId="814"/>
    <tableColumn id="54" xr3:uid="{00000000-0010-0000-0E00-000036000000}" name="2067-68" dataDxfId="813"/>
    <tableColumn id="55" xr3:uid="{00000000-0010-0000-0E00-000037000000}" name="2068-69" dataDxfId="812"/>
    <tableColumn id="56" xr3:uid="{00000000-0010-0000-0E00-000038000000}" name="2069-70" dataDxfId="811"/>
    <tableColumn id="57" xr3:uid="{00000000-0010-0000-0E00-000039000000}" name="2070-71" dataDxfId="810"/>
    <tableColumn id="58" xr3:uid="{00000000-0010-0000-0E00-00003A000000}" name="2071-72" dataDxfId="809"/>
    <tableColumn id="59" xr3:uid="{00000000-0010-0000-0E00-00003B000000}" name="2072-73" dataDxfId="808"/>
    <tableColumn id="60" xr3:uid="{00000000-0010-0000-0E00-00003C000000}" name="2073-74" dataDxfId="807"/>
    <tableColumn id="61" xr3:uid="{00000000-0010-0000-0E00-00003D000000}" name="2074-75" dataDxfId="806"/>
    <tableColumn id="62" xr3:uid="{00000000-0010-0000-0E00-00003E000000}" name="2075-76" dataDxfId="805"/>
    <tableColumn id="63" xr3:uid="{00000000-0010-0000-0E00-00003F000000}" name="2076-77" dataDxfId="804"/>
    <tableColumn id="64" xr3:uid="{00000000-0010-0000-0E00-000040000000}" name="2077-78" dataDxfId="803"/>
    <tableColumn id="65" xr3:uid="{00000000-0010-0000-0E00-000041000000}" name="2078-79" dataDxfId="802"/>
    <tableColumn id="66" xr3:uid="{00000000-0010-0000-0E00-000042000000}" name="2079-80" dataDxfId="801"/>
    <tableColumn id="67" xr3:uid="{00000000-0010-0000-0E00-000043000000}" name="2080-81" dataDxfId="800"/>
    <tableColumn id="68" xr3:uid="{00000000-0010-0000-0E00-000044000000}" name="2081-82" dataDxfId="799"/>
    <tableColumn id="69" xr3:uid="{00000000-0010-0000-0E00-000045000000}" name="2082-83" dataDxfId="798"/>
    <tableColumn id="70" xr3:uid="{00000000-0010-0000-0E00-000046000000}" name="2083-84" dataDxfId="797"/>
    <tableColumn id="71" xr3:uid="{00000000-0010-0000-0E00-000047000000}" name="2084-85" dataDxfId="796"/>
    <tableColumn id="72" xr3:uid="{00000000-0010-0000-0E00-000048000000}" name="2085-86" dataDxfId="795"/>
    <tableColumn id="73" xr3:uid="{00000000-0010-0000-0E00-000049000000}" name="2086-87" dataDxfId="794"/>
    <tableColumn id="74" xr3:uid="{00000000-0010-0000-0E00-00004A000000}" name="2087-88" dataDxfId="793"/>
    <tableColumn id="75" xr3:uid="{00000000-0010-0000-0E00-00004B000000}" name="2088-89" dataDxfId="792"/>
    <tableColumn id="76" xr3:uid="{00000000-0010-0000-0E00-00004C000000}" name="2089-90" dataDxfId="791"/>
    <tableColumn id="77" xr3:uid="{00000000-0010-0000-0E00-00004D000000}" name="2090-91" dataDxfId="790"/>
    <tableColumn id="78" xr3:uid="{00000000-0010-0000-0E00-00004E000000}" name="2091-92" dataDxfId="789"/>
    <tableColumn id="79" xr3:uid="{00000000-0010-0000-0E00-00004F000000}" name="2092-93" dataDxfId="788"/>
    <tableColumn id="80" xr3:uid="{00000000-0010-0000-0E00-000050000000}" name="2093-94" dataDxfId="787"/>
    <tableColumn id="81" xr3:uid="{00000000-0010-0000-0E00-000051000000}" name="2094-95" dataDxfId="786"/>
    <tableColumn id="82" xr3:uid="{00000000-0010-0000-0E00-000052000000}" name="2095-96" dataDxfId="785"/>
    <tableColumn id="83" xr3:uid="{00000000-0010-0000-0E00-000053000000}" name="2096-97" dataDxfId="784"/>
    <tableColumn id="84" xr3:uid="{00000000-0010-0000-0E00-000054000000}" name="2097-98" dataDxfId="783"/>
    <tableColumn id="85" xr3:uid="{00000000-0010-0000-0E00-000055000000}" name="2098-99" dataDxfId="782"/>
    <tableColumn id="86" xr3:uid="{00000000-0010-0000-0E00-000056000000}" name="2099-100" dataDxfId="78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BL3e_DYCPOpt_14_WXWWSX" displayName="TBL3e_DYCPOpt_14_WXWWSX" ref="B275:CI299" totalsRowShown="0" headerRowDxfId="780" dataDxfId="778" headerRowBorderDxfId="779" tableBorderDxfId="777" headerRowCellStyle="Normal 2 2 2" dataCellStyle="Normal 2 2 2">
  <autoFilter ref="B275:CI299" xr:uid="{00000000-0009-0000-0100-000010000000}"/>
  <tableColumns count="86">
    <tableColumn id="1" xr3:uid="{00000000-0010-0000-0F00-000001000000}" name="WRMP24 reference" dataDxfId="776" dataCellStyle="Normal 2 2 2"/>
    <tableColumn id="2" xr3:uid="{00000000-0010-0000-0F00-000002000000}" name="Option type" dataDxfId="775" dataCellStyle="Normal 2 2 2"/>
    <tableColumn id="3" xr3:uid="{00000000-0010-0000-0F00-000003000000}" name="Cat ID" dataDxfId="774" dataCellStyle="Normal 2 2 2"/>
    <tableColumn id="4" xr3:uid="{00000000-0010-0000-0F00-000004000000}" name="Unit" dataDxfId="773" dataCellStyle="Normal 2 2 2"/>
    <tableColumn id="5" xr3:uid="{00000000-0010-0000-0F00-000005000000}" name="Decimal places" dataDxfId="772" dataCellStyle="Normal 2 2 2"/>
    <tableColumn id="6" xr3:uid="{00000000-0010-0000-0F00-000006000000}" name="2019-20" dataDxfId="771" dataCellStyle="Normal 2 2 2"/>
    <tableColumn id="7" xr3:uid="{00000000-0010-0000-0F00-000007000000}" name="2020-21" dataDxfId="770" dataCellStyle="Normal 2 2 2"/>
    <tableColumn id="8" xr3:uid="{00000000-0010-0000-0F00-000008000000}" name="2021-22" dataDxfId="769" dataCellStyle="Normal 2 2 2"/>
    <tableColumn id="9" xr3:uid="{00000000-0010-0000-0F00-000009000000}" name="2022-23" dataDxfId="768" dataCellStyle="Normal 2 2 2"/>
    <tableColumn id="10" xr3:uid="{00000000-0010-0000-0F00-00000A000000}" name="2023-24" dataDxfId="767" dataCellStyle="Normal 2 2 2"/>
    <tableColumn id="11" xr3:uid="{00000000-0010-0000-0F00-00000B000000}" name="2024-25" dataDxfId="766" dataCellStyle="Normal 2 2 2"/>
    <tableColumn id="12" xr3:uid="{00000000-0010-0000-0F00-00000C000000}" name="2025-26" dataDxfId="765" dataCellStyle="Normal 2 2 2"/>
    <tableColumn id="13" xr3:uid="{00000000-0010-0000-0F00-00000D000000}" name="2026-27" dataDxfId="764" dataCellStyle="Normal 2 2 2"/>
    <tableColumn id="14" xr3:uid="{00000000-0010-0000-0F00-00000E000000}" name="2027-28" dataDxfId="763" dataCellStyle="Normal 2 2 2"/>
    <tableColumn id="15" xr3:uid="{00000000-0010-0000-0F00-00000F000000}" name="2028-29" dataDxfId="762" dataCellStyle="Normal 2 2 2"/>
    <tableColumn id="16" xr3:uid="{00000000-0010-0000-0F00-000010000000}" name="2029-30" dataDxfId="761" dataCellStyle="Normal 2 2 2"/>
    <tableColumn id="17" xr3:uid="{00000000-0010-0000-0F00-000011000000}" name="2030-31" dataDxfId="760" dataCellStyle="Normal 2 2 2"/>
    <tableColumn id="18" xr3:uid="{00000000-0010-0000-0F00-000012000000}" name="2031-32" dataDxfId="759" dataCellStyle="Normal 2 2 2"/>
    <tableColumn id="19" xr3:uid="{00000000-0010-0000-0F00-000013000000}" name="2032-33" dataDxfId="758" dataCellStyle="Normal 2 2 2"/>
    <tableColumn id="20" xr3:uid="{00000000-0010-0000-0F00-000014000000}" name="2033-34" dataDxfId="757" dataCellStyle="Normal 2 2 2"/>
    <tableColumn id="21" xr3:uid="{00000000-0010-0000-0F00-000015000000}" name="2034-35" dataDxfId="756" dataCellStyle="Normal 2 2 2"/>
    <tableColumn id="22" xr3:uid="{00000000-0010-0000-0F00-000016000000}" name="2035-36" dataDxfId="755" dataCellStyle="Normal 2 2 2"/>
    <tableColumn id="23" xr3:uid="{00000000-0010-0000-0F00-000017000000}" name="2036-37" dataDxfId="754" dataCellStyle="Normal 2 2 2"/>
    <tableColumn id="24" xr3:uid="{00000000-0010-0000-0F00-000018000000}" name="2037-38" dataDxfId="753" dataCellStyle="Normal 2 2 2"/>
    <tableColumn id="25" xr3:uid="{00000000-0010-0000-0F00-000019000000}" name="2038-39" dataDxfId="752" dataCellStyle="Normal 2 2 2"/>
    <tableColumn id="26" xr3:uid="{00000000-0010-0000-0F00-00001A000000}" name="2039-40" dataDxfId="751" dataCellStyle="Normal 2 2 2"/>
    <tableColumn id="27" xr3:uid="{00000000-0010-0000-0F00-00001B000000}" name="2040-41" dataDxfId="750" dataCellStyle="Normal 2 2 2"/>
    <tableColumn id="28" xr3:uid="{00000000-0010-0000-0F00-00001C000000}" name="2041-42" dataDxfId="749" dataCellStyle="Normal 2 2 2"/>
    <tableColumn id="29" xr3:uid="{00000000-0010-0000-0F00-00001D000000}" name="2042-43" dataDxfId="748" dataCellStyle="Normal 2 2 2"/>
    <tableColumn id="30" xr3:uid="{00000000-0010-0000-0F00-00001E000000}" name="2043-44" dataDxfId="747" dataCellStyle="Normal 2 2 2"/>
    <tableColumn id="31" xr3:uid="{00000000-0010-0000-0F00-00001F000000}" name="2044-45" dataDxfId="746" dataCellStyle="Normal 2 2 2"/>
    <tableColumn id="32" xr3:uid="{00000000-0010-0000-0F00-000020000000}" name="2045-46" dataDxfId="745" dataCellStyle="Normal 2 2 2"/>
    <tableColumn id="33" xr3:uid="{00000000-0010-0000-0F00-000021000000}" name="2046-47" dataDxfId="744" dataCellStyle="Normal 2 2 2"/>
    <tableColumn id="34" xr3:uid="{00000000-0010-0000-0F00-000022000000}" name="2047-48" dataDxfId="743" dataCellStyle="Normal 2 2 2"/>
    <tableColumn id="35" xr3:uid="{00000000-0010-0000-0F00-000023000000}" name="2048-49" dataDxfId="742" dataCellStyle="Normal 2 2 2"/>
    <tableColumn id="36" xr3:uid="{00000000-0010-0000-0F00-000024000000}" name="2049-50" dataDxfId="741" dataCellStyle="Normal 2 2 2"/>
    <tableColumn id="37" xr3:uid="{00000000-0010-0000-0F00-000025000000}" name="2050-51" dataDxfId="740" dataCellStyle="Normal 2 2 2"/>
    <tableColumn id="38" xr3:uid="{00000000-0010-0000-0F00-000026000000}" name="2051-52" dataDxfId="739" dataCellStyle="Normal 2 2 2"/>
    <tableColumn id="39" xr3:uid="{00000000-0010-0000-0F00-000027000000}" name="2052-53" dataDxfId="738" dataCellStyle="Normal 2 2 2"/>
    <tableColumn id="40" xr3:uid="{00000000-0010-0000-0F00-000028000000}" name="2053-54" dataDxfId="737" dataCellStyle="Normal 2 2 2"/>
    <tableColumn id="41" xr3:uid="{00000000-0010-0000-0F00-000029000000}" name="2054-55" dataDxfId="736" dataCellStyle="Normal 2 2 2"/>
    <tableColumn id="42" xr3:uid="{00000000-0010-0000-0F00-00002A000000}" name="2055-56" dataDxfId="735" dataCellStyle="Normal 2 2 2"/>
    <tableColumn id="43" xr3:uid="{00000000-0010-0000-0F00-00002B000000}" name="2056-57" dataDxfId="734" dataCellStyle="Normal 2 2 2"/>
    <tableColumn id="44" xr3:uid="{00000000-0010-0000-0F00-00002C000000}" name="2057-58" dataDxfId="733" dataCellStyle="Normal 2 2 2"/>
    <tableColumn id="45" xr3:uid="{00000000-0010-0000-0F00-00002D000000}" name="2058-59" dataDxfId="732" dataCellStyle="Normal 2 2 2"/>
    <tableColumn id="46" xr3:uid="{00000000-0010-0000-0F00-00002E000000}" name="2059-60" dataDxfId="731" dataCellStyle="Normal 2 2 2"/>
    <tableColumn id="47" xr3:uid="{00000000-0010-0000-0F00-00002F000000}" name="2060-61" dataDxfId="730" dataCellStyle="Normal 2 2 2"/>
    <tableColumn id="48" xr3:uid="{00000000-0010-0000-0F00-000030000000}" name="2061-62" dataDxfId="729" dataCellStyle="Normal 2 2 2"/>
    <tableColumn id="49" xr3:uid="{00000000-0010-0000-0F00-000031000000}" name="2062-63" dataDxfId="728" dataCellStyle="Normal 2 2 2"/>
    <tableColumn id="50" xr3:uid="{00000000-0010-0000-0F00-000032000000}" name="2063-64" dataDxfId="727" dataCellStyle="Normal 2 2 2"/>
    <tableColumn id="51" xr3:uid="{00000000-0010-0000-0F00-000033000000}" name="2064-65" dataDxfId="726" dataCellStyle="Normal 2 2 2"/>
    <tableColumn id="52" xr3:uid="{00000000-0010-0000-0F00-000034000000}" name="2065-66" dataDxfId="725" dataCellStyle="Normal 2 2 2"/>
    <tableColumn id="53" xr3:uid="{00000000-0010-0000-0F00-000035000000}" name="2066-67" dataDxfId="724" dataCellStyle="Normal 2 2 2"/>
    <tableColumn id="54" xr3:uid="{00000000-0010-0000-0F00-000036000000}" name="2067-68" dataDxfId="723" dataCellStyle="Normal 2 2 2"/>
    <tableColumn id="55" xr3:uid="{00000000-0010-0000-0F00-000037000000}" name="2068-69" dataDxfId="722" dataCellStyle="Normal 2 2 2"/>
    <tableColumn id="56" xr3:uid="{00000000-0010-0000-0F00-000038000000}" name="2069-70" dataDxfId="721" dataCellStyle="Normal 2 2 2"/>
    <tableColumn id="57" xr3:uid="{00000000-0010-0000-0F00-000039000000}" name="2070-71" dataDxfId="720" dataCellStyle="Normal 2 2 2"/>
    <tableColumn id="58" xr3:uid="{00000000-0010-0000-0F00-00003A000000}" name="2071-72" dataDxfId="719" dataCellStyle="Normal 2 2 2"/>
    <tableColumn id="59" xr3:uid="{00000000-0010-0000-0F00-00003B000000}" name="2072-73" dataDxfId="718" dataCellStyle="Normal 2 2 2"/>
    <tableColumn id="60" xr3:uid="{00000000-0010-0000-0F00-00003C000000}" name="2073-74" dataDxfId="717" dataCellStyle="Normal 2 2 2"/>
    <tableColumn id="61" xr3:uid="{00000000-0010-0000-0F00-00003D000000}" name="2074-75" dataDxfId="716" dataCellStyle="Normal 2 2 2"/>
    <tableColumn id="62" xr3:uid="{00000000-0010-0000-0F00-00003E000000}" name="2075-76" dataDxfId="715" dataCellStyle="Normal 2 2 2"/>
    <tableColumn id="63" xr3:uid="{00000000-0010-0000-0F00-00003F000000}" name="2076-77" dataDxfId="714" dataCellStyle="Normal 2 2 2"/>
    <tableColumn id="64" xr3:uid="{00000000-0010-0000-0F00-000040000000}" name="2077-78" dataDxfId="713" dataCellStyle="Normal 2 2 2"/>
    <tableColumn id="65" xr3:uid="{00000000-0010-0000-0F00-000041000000}" name="2078-79" dataDxfId="712" dataCellStyle="Normal 2 2 2"/>
    <tableColumn id="66" xr3:uid="{00000000-0010-0000-0F00-000042000000}" name="2079-80" dataDxfId="711" dataCellStyle="Normal 2 2 2"/>
    <tableColumn id="67" xr3:uid="{00000000-0010-0000-0F00-000043000000}" name="2080-81" dataDxfId="710" dataCellStyle="Normal 2 2 2"/>
    <tableColumn id="68" xr3:uid="{00000000-0010-0000-0F00-000044000000}" name="2081-82" dataDxfId="709" dataCellStyle="Normal 2 2 2"/>
    <tableColumn id="69" xr3:uid="{00000000-0010-0000-0F00-000045000000}" name="2082-83" dataDxfId="708" dataCellStyle="Normal 2 2 2"/>
    <tableColumn id="70" xr3:uid="{00000000-0010-0000-0F00-000046000000}" name="2083-84" dataDxfId="707" dataCellStyle="Normal 2 2 2"/>
    <tableColumn id="71" xr3:uid="{00000000-0010-0000-0F00-000047000000}" name="2084-85" dataDxfId="706" dataCellStyle="Normal 2 2 2"/>
    <tableColumn id="72" xr3:uid="{00000000-0010-0000-0F00-000048000000}" name="2085-86" dataDxfId="705" dataCellStyle="Normal 2 2 2"/>
    <tableColumn id="73" xr3:uid="{00000000-0010-0000-0F00-000049000000}" name="2086-87" dataDxfId="704" dataCellStyle="Normal 2 2 2"/>
    <tableColumn id="74" xr3:uid="{00000000-0010-0000-0F00-00004A000000}" name="2087-88" dataDxfId="703" dataCellStyle="Normal 2 2 2"/>
    <tableColumn id="75" xr3:uid="{00000000-0010-0000-0F00-00004B000000}" name="2088-89" dataDxfId="702" dataCellStyle="Normal 2 2 2"/>
    <tableColumn id="76" xr3:uid="{00000000-0010-0000-0F00-00004C000000}" name="2089-90" dataDxfId="701" dataCellStyle="Normal 2 2 2"/>
    <tableColumn id="77" xr3:uid="{00000000-0010-0000-0F00-00004D000000}" name="2090-91" dataDxfId="700" dataCellStyle="Normal 2 2 2"/>
    <tableColumn id="78" xr3:uid="{00000000-0010-0000-0F00-00004E000000}" name="2091-92" dataDxfId="699" dataCellStyle="Normal 2 2 2"/>
    <tableColumn id="79" xr3:uid="{00000000-0010-0000-0F00-00004F000000}" name="2092-93" dataDxfId="698" dataCellStyle="Normal 2 2 2"/>
    <tableColumn id="80" xr3:uid="{00000000-0010-0000-0F00-000050000000}" name="2093-94" dataDxfId="697" dataCellStyle="Normal 2 2 2"/>
    <tableColumn id="81" xr3:uid="{00000000-0010-0000-0F00-000051000000}" name="2094-95" dataDxfId="696" dataCellStyle="Normal 2 2 2"/>
    <tableColumn id="82" xr3:uid="{00000000-0010-0000-0F00-000052000000}" name="2095-96" dataDxfId="695" dataCellStyle="Normal 2 2 2"/>
    <tableColumn id="83" xr3:uid="{00000000-0010-0000-0F00-000053000000}" name="2096-97" dataDxfId="694" dataCellStyle="Normal 2 2 2"/>
    <tableColumn id="84" xr3:uid="{00000000-0010-0000-0F00-000054000000}" name="2097-98" dataDxfId="693" dataCellStyle="Normal 2 2 2"/>
    <tableColumn id="85" xr3:uid="{00000000-0010-0000-0F00-000055000000}" name="2098-99" dataDxfId="692" dataCellStyle="Normal 2 2 2"/>
    <tableColumn id="86" xr3:uid="{00000000-0010-0000-0F00-000056000000}" name="2099-100" dataDxfId="691" dataCellStyle="Normal 2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BL3f_DYCPFP_15_WXWWSX" displayName="TBL3f_DYCPFP_15_WXWWSX" ref="B302:CI362" totalsRowShown="0" headerRowDxfId="690" dataDxfId="689" tableBorderDxfId="688" headerRowCellStyle="Normal 2 2 2" dataCellStyle="Normal 2 2 2">
  <tableColumns count="86">
    <tableColumn id="1" xr3:uid="{00000000-0010-0000-1000-000001000000}" name="WRMP24 reference" dataDxfId="687" dataCellStyle="Normal 2 2 2"/>
    <tableColumn id="2" xr3:uid="{00000000-0010-0000-1000-000002000000}" name="Component" dataDxfId="686" dataCellStyle="Normal 2 2 2"/>
    <tableColumn id="3" xr3:uid="{00000000-0010-0000-1000-000003000000}" name="Derivation" dataDxfId="685" dataCellStyle="Normal 2 2 2"/>
    <tableColumn id="4" xr3:uid="{00000000-0010-0000-1000-000004000000}" name="Unit" dataDxfId="684" dataCellStyle="Normal 2 2 2"/>
    <tableColumn id="5" xr3:uid="{00000000-0010-0000-1000-000005000000}" name="Decimal places" dataDxfId="683" dataCellStyle="Normal 2 2 2"/>
    <tableColumn id="6" xr3:uid="{00000000-0010-0000-1000-000006000000}" name="2019-20" dataDxfId="682" dataCellStyle="Normal 2 2 2"/>
    <tableColumn id="7" xr3:uid="{00000000-0010-0000-1000-000007000000}" name="2020-21" dataDxfId="681" dataCellStyle="Normal 2 2 2"/>
    <tableColumn id="8" xr3:uid="{00000000-0010-0000-1000-000008000000}" name="2021-22" dataDxfId="680" dataCellStyle="Normal 2 2 2"/>
    <tableColumn id="9" xr3:uid="{00000000-0010-0000-1000-000009000000}" name="2022-23" dataDxfId="679" dataCellStyle="Normal 2 2 2"/>
    <tableColumn id="10" xr3:uid="{00000000-0010-0000-1000-00000A000000}" name="2023-24" dataDxfId="678" dataCellStyle="Normal 2 2 2"/>
    <tableColumn id="11" xr3:uid="{00000000-0010-0000-1000-00000B000000}" name="2024-25" dataDxfId="677" dataCellStyle="Normal 2 2 2"/>
    <tableColumn id="12" xr3:uid="{00000000-0010-0000-1000-00000C000000}" name="2025-26" dataDxfId="676" dataCellStyle="Normal 2 2 2"/>
    <tableColumn id="13" xr3:uid="{00000000-0010-0000-1000-00000D000000}" name="2026-27" dataDxfId="675" dataCellStyle="Normal 2 2 2"/>
    <tableColumn id="14" xr3:uid="{00000000-0010-0000-1000-00000E000000}" name="2027-28" dataDxfId="674" dataCellStyle="Normal 2 2 2"/>
    <tableColumn id="15" xr3:uid="{00000000-0010-0000-1000-00000F000000}" name="2028-29" dataDxfId="673" dataCellStyle="Normal 2 2 2"/>
    <tableColumn id="16" xr3:uid="{00000000-0010-0000-1000-000010000000}" name="2029-30" dataDxfId="672" dataCellStyle="Normal 2 2 2"/>
    <tableColumn id="17" xr3:uid="{00000000-0010-0000-1000-000011000000}" name="2030-31" dataDxfId="671" dataCellStyle="Normal 2 2 2"/>
    <tableColumn id="18" xr3:uid="{00000000-0010-0000-1000-000012000000}" name="2031-32" dataDxfId="670" dataCellStyle="Normal 2 2 2"/>
    <tableColumn id="19" xr3:uid="{00000000-0010-0000-1000-000013000000}" name="2032-33" dataDxfId="669" dataCellStyle="Normal 2 2 2"/>
    <tableColumn id="20" xr3:uid="{00000000-0010-0000-1000-000014000000}" name="2033-34" dataDxfId="668" dataCellStyle="Normal 2 2 2"/>
    <tableColumn id="21" xr3:uid="{00000000-0010-0000-1000-000015000000}" name="2034-35" dataDxfId="667" dataCellStyle="Normal 2 2 2"/>
    <tableColumn id="22" xr3:uid="{00000000-0010-0000-1000-000016000000}" name="2035-36" dataDxfId="666" dataCellStyle="Normal 2 2 2"/>
    <tableColumn id="23" xr3:uid="{00000000-0010-0000-1000-000017000000}" name="2036-37" dataDxfId="665" dataCellStyle="Normal 2 2 2"/>
    <tableColumn id="24" xr3:uid="{00000000-0010-0000-1000-000018000000}" name="2037-38" dataDxfId="664" dataCellStyle="Normal 2 2 2"/>
    <tableColumn id="25" xr3:uid="{00000000-0010-0000-1000-000019000000}" name="2038-39" dataDxfId="663" dataCellStyle="Normal 2 2 2"/>
    <tableColumn id="26" xr3:uid="{00000000-0010-0000-1000-00001A000000}" name="2039-40" dataDxfId="662" dataCellStyle="Normal 2 2 2"/>
    <tableColumn id="27" xr3:uid="{00000000-0010-0000-1000-00001B000000}" name="2040-41" dataDxfId="661" dataCellStyle="Normal 2 2 2"/>
    <tableColumn id="28" xr3:uid="{00000000-0010-0000-1000-00001C000000}" name="2041-42" dataDxfId="660" dataCellStyle="Normal 2 2 2"/>
    <tableColumn id="29" xr3:uid="{00000000-0010-0000-1000-00001D000000}" name="2042-43" dataDxfId="659" dataCellStyle="Normal 2 2 2"/>
    <tableColumn id="30" xr3:uid="{00000000-0010-0000-1000-00001E000000}" name="2043-44" dataDxfId="658" dataCellStyle="Normal 2 2 2"/>
    <tableColumn id="31" xr3:uid="{00000000-0010-0000-1000-00001F000000}" name="2044-45" dataDxfId="657" dataCellStyle="Normal 2 2 2"/>
    <tableColumn id="32" xr3:uid="{00000000-0010-0000-1000-000020000000}" name="2045-46" dataDxfId="656" dataCellStyle="Normal 2 2 2"/>
    <tableColumn id="33" xr3:uid="{00000000-0010-0000-1000-000021000000}" name="2046-47" dataDxfId="655" dataCellStyle="Normal 2 2 2"/>
    <tableColumn id="34" xr3:uid="{00000000-0010-0000-1000-000022000000}" name="2047-48" dataDxfId="654" dataCellStyle="Normal 2 2 2"/>
    <tableColumn id="35" xr3:uid="{00000000-0010-0000-1000-000023000000}" name="2048-49" dataDxfId="653" dataCellStyle="Normal 2 2 2"/>
    <tableColumn id="36" xr3:uid="{00000000-0010-0000-1000-000024000000}" name="2049-50" dataDxfId="652" dataCellStyle="Normal 2 2 2"/>
    <tableColumn id="37" xr3:uid="{00000000-0010-0000-1000-000025000000}" name="2050-51" dataDxfId="651" dataCellStyle="Normal 2 2 2"/>
    <tableColumn id="38" xr3:uid="{00000000-0010-0000-1000-000026000000}" name="2051-52" dataDxfId="650" dataCellStyle="Normal 2 2 2"/>
    <tableColumn id="39" xr3:uid="{00000000-0010-0000-1000-000027000000}" name="2052-53" dataDxfId="649" dataCellStyle="Normal 2 2 2"/>
    <tableColumn id="40" xr3:uid="{00000000-0010-0000-1000-000028000000}" name="2053-54" dataDxfId="648" dataCellStyle="Normal 2 2 2"/>
    <tableColumn id="41" xr3:uid="{00000000-0010-0000-1000-000029000000}" name="2054-55" dataDxfId="647" dataCellStyle="Normal 2 2 2"/>
    <tableColumn id="42" xr3:uid="{00000000-0010-0000-1000-00002A000000}" name="2055-56" dataDxfId="646" dataCellStyle="Normal 2 2 2"/>
    <tableColumn id="43" xr3:uid="{00000000-0010-0000-1000-00002B000000}" name="2056-57" dataDxfId="645" dataCellStyle="Normal 2 2 2"/>
    <tableColumn id="44" xr3:uid="{00000000-0010-0000-1000-00002C000000}" name="2057-58" dataDxfId="644" dataCellStyle="Normal 2 2 2"/>
    <tableColumn id="45" xr3:uid="{00000000-0010-0000-1000-00002D000000}" name="2058-59" dataDxfId="643" dataCellStyle="Normal 2 2 2"/>
    <tableColumn id="46" xr3:uid="{00000000-0010-0000-1000-00002E000000}" name="2059-60" dataDxfId="642" dataCellStyle="Normal 2 2 2"/>
    <tableColumn id="47" xr3:uid="{00000000-0010-0000-1000-00002F000000}" name="2060-61" dataDxfId="641" dataCellStyle="Normal 2 2 2"/>
    <tableColumn id="48" xr3:uid="{00000000-0010-0000-1000-000030000000}" name="2061-62" dataDxfId="640" dataCellStyle="Normal 2 2 2"/>
    <tableColumn id="49" xr3:uid="{00000000-0010-0000-1000-000031000000}" name="2062-63" dataDxfId="639" dataCellStyle="Normal 2 2 2"/>
    <tableColumn id="50" xr3:uid="{00000000-0010-0000-1000-000032000000}" name="2063-64" dataDxfId="638" dataCellStyle="Normal 2 2 2"/>
    <tableColumn id="51" xr3:uid="{00000000-0010-0000-1000-000033000000}" name="2064-65" dataDxfId="637" dataCellStyle="Normal 2 2 2"/>
    <tableColumn id="52" xr3:uid="{00000000-0010-0000-1000-000034000000}" name="2065-66" dataDxfId="636" dataCellStyle="Normal 2 2 2"/>
    <tableColumn id="53" xr3:uid="{00000000-0010-0000-1000-000035000000}" name="2066-67" dataDxfId="635" dataCellStyle="Normal 2 2 2"/>
    <tableColumn id="54" xr3:uid="{00000000-0010-0000-1000-000036000000}" name="2067-68" dataDxfId="634" dataCellStyle="Normal 2 2 2"/>
    <tableColumn id="55" xr3:uid="{00000000-0010-0000-1000-000037000000}" name="2068-69" dataDxfId="633" dataCellStyle="Normal 2 2 2"/>
    <tableColumn id="56" xr3:uid="{00000000-0010-0000-1000-000038000000}" name="2069-70" dataDxfId="632" dataCellStyle="Normal 2 2 2"/>
    <tableColumn id="57" xr3:uid="{00000000-0010-0000-1000-000039000000}" name="2070-71" dataDxfId="631" dataCellStyle="Normal 2 2 2"/>
    <tableColumn id="58" xr3:uid="{00000000-0010-0000-1000-00003A000000}" name="2071-72" dataDxfId="630" dataCellStyle="Normal 2 2 2"/>
    <tableColumn id="59" xr3:uid="{00000000-0010-0000-1000-00003B000000}" name="2072-73" dataDxfId="629" dataCellStyle="Normal 2 2 2"/>
    <tableColumn id="60" xr3:uid="{00000000-0010-0000-1000-00003C000000}" name="2073-74" dataDxfId="628" dataCellStyle="Normal 2 2 2"/>
    <tableColumn id="61" xr3:uid="{00000000-0010-0000-1000-00003D000000}" name="2074-75" dataDxfId="627" dataCellStyle="Normal 2 2 2"/>
    <tableColumn id="62" xr3:uid="{00000000-0010-0000-1000-00003E000000}" name="2075-76" dataDxfId="626" dataCellStyle="Normal 2 2 2"/>
    <tableColumn id="63" xr3:uid="{00000000-0010-0000-1000-00003F000000}" name="2076-77" dataDxfId="625" dataCellStyle="Normal 2 2 2"/>
    <tableColumn id="64" xr3:uid="{00000000-0010-0000-1000-000040000000}" name="2077-78" dataDxfId="624" dataCellStyle="Normal 2 2 2"/>
    <tableColumn id="65" xr3:uid="{00000000-0010-0000-1000-000041000000}" name="2078-79" dataDxfId="623" dataCellStyle="Normal 2 2 2"/>
    <tableColumn id="66" xr3:uid="{00000000-0010-0000-1000-000042000000}" name="2079-80" dataDxfId="622" dataCellStyle="Normal 2 2 2"/>
    <tableColumn id="67" xr3:uid="{00000000-0010-0000-1000-000043000000}" name="2080-81" dataDxfId="621" dataCellStyle="Normal 2 2 2"/>
    <tableColumn id="68" xr3:uid="{00000000-0010-0000-1000-000044000000}" name="2081-82" dataDxfId="620" dataCellStyle="Normal 2 2 2"/>
    <tableColumn id="69" xr3:uid="{00000000-0010-0000-1000-000045000000}" name="2082-83" dataDxfId="619" dataCellStyle="Normal 2 2 2"/>
    <tableColumn id="70" xr3:uid="{00000000-0010-0000-1000-000046000000}" name="2083-84" dataDxfId="618" dataCellStyle="Normal 2 2 2"/>
    <tableColumn id="71" xr3:uid="{00000000-0010-0000-1000-000047000000}" name="2084-85" dataDxfId="617" dataCellStyle="Normal 2 2 2"/>
    <tableColumn id="72" xr3:uid="{00000000-0010-0000-1000-000048000000}" name="2085-86" dataDxfId="616" dataCellStyle="Normal 2 2 2"/>
    <tableColumn id="73" xr3:uid="{00000000-0010-0000-1000-000049000000}" name="2086-87" dataDxfId="615" dataCellStyle="Normal 2 2 2"/>
    <tableColumn id="74" xr3:uid="{00000000-0010-0000-1000-00004A000000}" name="2087-88" dataDxfId="614" dataCellStyle="Normal 2 2 2"/>
    <tableColumn id="75" xr3:uid="{00000000-0010-0000-1000-00004B000000}" name="2088-89" dataDxfId="613" dataCellStyle="Normal 2 2 2"/>
    <tableColumn id="76" xr3:uid="{00000000-0010-0000-1000-00004C000000}" name="2089-90" dataDxfId="612" dataCellStyle="Normal 2 2 2"/>
    <tableColumn id="77" xr3:uid="{00000000-0010-0000-1000-00004D000000}" name="2090-91" dataDxfId="611" dataCellStyle="Normal 2 2 2"/>
    <tableColumn id="78" xr3:uid="{00000000-0010-0000-1000-00004E000000}" name="2091-92" dataDxfId="610" dataCellStyle="Normal 2 2 2"/>
    <tableColumn id="79" xr3:uid="{00000000-0010-0000-1000-00004F000000}" name="2092-93" dataDxfId="609" dataCellStyle="Normal 2 2 2"/>
    <tableColumn id="80" xr3:uid="{00000000-0010-0000-1000-000050000000}" name="2093-94" dataDxfId="608" dataCellStyle="Normal 2 2 2"/>
    <tableColumn id="81" xr3:uid="{00000000-0010-0000-1000-000051000000}" name="2094-95" dataDxfId="607" dataCellStyle="Normal 2 2 2"/>
    <tableColumn id="82" xr3:uid="{00000000-0010-0000-1000-000052000000}" name="2095-96" dataDxfId="606" dataCellStyle="Normal 2 2 2"/>
    <tableColumn id="83" xr3:uid="{00000000-0010-0000-1000-000053000000}" name="2096-97" dataDxfId="605" dataCellStyle="Normal 2 2 2"/>
    <tableColumn id="84" xr3:uid="{00000000-0010-0000-1000-000054000000}" name="2097-98" dataDxfId="604" dataCellStyle="Normal 2 2 2"/>
    <tableColumn id="85" xr3:uid="{00000000-0010-0000-1000-000055000000}" name="2098-99" dataDxfId="603" dataCellStyle="Normal 2 2 2"/>
    <tableColumn id="86" xr3:uid="{00000000-0010-0000-1000-000056000000}" name="2099-100" dataDxfId="602" dataCellStyle="Normal 2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2" dT="2022-08-24T15:04:20.67" personId="{00000000-0000-0000-0000-000000000000}" id="{B868BC01-4E15-470C-8A5B-50BFF302669D}">
    <text>This doesn't match planning table 3 WXWWSX (34.6BL) as it is believed to be zero to conform with planning table calculation. Potentially should be zero here too but unsure of impacts changing this will have on model outputs.</text>
  </threadedComment>
  <threadedComment ref="G95" dT="2022-09-07T15:38:29.23" personId="{00000000-0000-0000-0000-000000000000}" id="{089C8B4F-E915-4572-A9AC-C1619E35310B}">
    <text>https://wessexwater.sharepoint.com/:x:/r/teams/wx-snm-wr/WRMP24_submissionAssurance/Assurance%20Files%20from%20Motts/Prefered%20Plan%20Model%20Outputs%20(central%20plan)%20.xlsm?d=w2b37d858f5ad46be875a4eee01269a60&amp;csf=1&amp;web=1&amp;e=AHEAJI</text>
  </threadedComment>
  <threadedComment ref="G107" dT="2022-09-07T16:28:16.43" personId="{00000000-0000-0000-0000-000000000000}" id="{B07A0771-BD2F-4B9A-B952-465BB6396FC9}">
    <text>https://wessexwater.sharepoint.com/:x:/r/teams/wx-snm-wr/WRMP24_submissionAssurance/Assurance%20Files%20from%20Motts/Scenario_Costs_Pilot%20SM%20in%20AMP7%20and%20compulse%20basic%20by%202050%20weff%2034%20_scen%206%20with%20AMR%20trial_R00-02.xlsx?d=wd144fb5a26664d36a56c8fb33c9c1dbf&amp;csf=1&amp;web=1&amp;e=BjF7oX</text>
  </threadedComment>
  <threadedComment ref="G113" dT="2022-09-07T16:28:53.21" personId="{00000000-0000-0000-0000-000000000000}" id="{7F72E90E-B32B-4BE0-848B-1296B2C48E11}">
    <text>https://wessexwater.sharepoint.com/:x:/r/teams/wx-snm-wr/WRMP24_submissionAssurance/Assurance%20Files%20from%20Motts/Scenario_Costs_Pilot%20SM%20in%20AMP7%20and%20compulse%20basic%20by%202050%20weff%2034%20_scen%206%20with%20AMR%20trial_R00-02.xlsx?d=wd144fb5a26664d36a56c8fb33c9c1dbf&amp;csf=1&amp;web=1&amp;e=BFDJtl</text>
  </threadedComment>
  <threadedComment ref="G276" dT="2022-09-07T15:38:39.49" personId="{00000000-0000-0000-0000-000000000000}" id="{7BC4A839-CA7B-4BAA-BD42-E24C68A83F66}">
    <text>https://wessexwater.sharepoint.com/:x:/r/teams/wx-snm-wr/WRMP24_submissionAssurance/Assurance%20Files%20from%20Motts/Prefered%20Plan%20Model%20Outputs%20(central%20plan)%20.xlsm?d=w2b37d858f5ad46be875a4eee01269a60&amp;csf=1&amp;web=1&amp;e=AHEAJI</text>
  </threadedComment>
  <threadedComment ref="G288" dT="2022-09-07T16:28:16.43" personId="{00000000-0000-0000-0000-000000000000}" id="{FD97661C-A6F9-4DB3-AAC8-D35837D17ABE}">
    <text>https://wessexwater.sharepoint.com/:x:/r/teams/wx-snm-wr/WRMP24_submissionAssurance/Assurance%20Files%20from%20Motts/Scenario_Costs_Pilot%20SM%20in%20AMP7%20and%20compulse%20basic%20by%202050%20weff%2034%20_scen%206%20with%20AMR%20trial_R00-02.xlsx?d=wd144fb5a26664d36a56c8fb33c9c1dbf&amp;csf=1&amp;web=1&amp;e=BjF7oX</text>
  </threadedComment>
  <threadedComment ref="G294" dT="2022-09-07T16:28:53.21" personId="{00000000-0000-0000-0000-000000000000}" id="{B5EEC483-72C5-4CD2-ABFE-EA3FBF7B2A05}">
    <text>https://wessexwater.sharepoint.com/:x:/r/teams/wx-snm-wr/WRMP24_submissionAssurance/Assurance%20Files%20from%20Motts/Scenario_Costs_Pilot%20SM%20in%20AMP7%20and%20compulse%20basic%20by%202050%20weff%2034%20_scen%206%20with%20AMR%20trial_R00-02.xlsx?d=wd144fb5a26664d36a56c8fb33c9c1dbf&amp;csf=1&amp;web=1&amp;e=BFDJtl</text>
  </threadedComment>
</ThreadedComments>
</file>

<file path=xl/threadedComments/threadedComment2.xml><?xml version="1.0" encoding="utf-8"?>
<ThreadedComments xmlns="http://schemas.microsoft.com/office/spreadsheetml/2018/threadedcomments" xmlns:x="http://schemas.openxmlformats.org/spreadsheetml/2006/main">
  <threadedComment ref="C6" dT="2022-09-20T12:43:33.56" personId="{00000000-0000-0000-0000-000000000000}" id="{CE3F39D0-E640-4E01-95AC-235248730378}" done="1">
    <text>In £m as per guidance</text>
  </threadedComment>
  <threadedComment ref="E24" dT="2022-09-20T12:43:46.84" personId="{00000000-0000-0000-0000-000000000000}" id="{B4CFA488-DD6E-4AB4-BA42-BFD67C8CB876}">
    <text>in £m as per guidance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6.xml"/><Relationship Id="rId11" Type="http://schemas.microsoft.com/office/2017/10/relationships/threadedComment" Target="../threadedComments/threadedComment1.xml"/><Relationship Id="rId5" Type="http://schemas.openxmlformats.org/officeDocument/2006/relationships/table" Target="../tables/table5.xml"/><Relationship Id="rId10" Type="http://schemas.openxmlformats.org/officeDocument/2006/relationships/comments" Target="../comments2.xml"/><Relationship Id="rId4" Type="http://schemas.openxmlformats.org/officeDocument/2006/relationships/table" Target="../tables/table4.xml"/><Relationship Id="rId9" Type="http://schemas.openxmlformats.org/officeDocument/2006/relationships/table" Target="../tables/table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zoomScale="67" zoomScaleNormal="85" workbookViewId="0">
      <selection activeCell="I45" sqref="I45"/>
    </sheetView>
  </sheetViews>
  <sheetFormatPr defaultColWidth="8.69140625" defaultRowHeight="15.65" customHeight="1" x14ac:dyDescent="0.35"/>
  <cols>
    <col min="1" max="2" width="2.4609375" style="19" customWidth="1"/>
    <col min="3" max="4" width="26.69140625" style="19" customWidth="1"/>
    <col min="5" max="7" width="2.4609375" style="19" customWidth="1"/>
    <col min="8" max="9" width="26.69140625" style="19" customWidth="1"/>
    <col min="10" max="12" width="2.4609375" style="19" customWidth="1"/>
    <col min="13" max="14" width="26.69140625" style="19" customWidth="1"/>
    <col min="15" max="17" width="2.4609375" style="19" customWidth="1"/>
    <col min="18" max="18" width="12" style="19" customWidth="1"/>
    <col min="19" max="19" width="83.69140625" style="19" customWidth="1"/>
    <col min="20" max="20" width="16.07421875" style="19" customWidth="1"/>
    <col min="21" max="21" width="2.69140625" style="19" customWidth="1"/>
    <col min="22" max="251" width="8.69140625" style="19"/>
    <col min="252" max="252" width="2.53515625" style="19" customWidth="1"/>
    <col min="253" max="253" width="22.53515625" style="19" customWidth="1"/>
    <col min="254" max="254" width="7.69140625" style="19" customWidth="1"/>
    <col min="255" max="255" width="26.69140625" style="19" customWidth="1"/>
    <col min="256" max="256" width="18.53515625" style="19" customWidth="1"/>
    <col min="257" max="257" width="17.69140625" style="19" customWidth="1"/>
    <col min="258" max="258" width="2.4609375" style="19" customWidth="1"/>
    <col min="259" max="259" width="7.53515625" style="19" customWidth="1"/>
    <col min="260" max="260" width="13.07421875" style="19" customWidth="1"/>
    <col min="261" max="261" width="2.07421875" style="19" customWidth="1"/>
    <col min="262" max="263" width="8.69140625" style="19"/>
    <col min="264" max="264" width="8.07421875" style="19" bestFit="1" customWidth="1"/>
    <col min="265" max="507" width="8.69140625" style="19"/>
    <col min="508" max="508" width="2.53515625" style="19" customWidth="1"/>
    <col min="509" max="509" width="22.53515625" style="19" customWidth="1"/>
    <col min="510" max="510" width="7.69140625" style="19" customWidth="1"/>
    <col min="511" max="511" width="26.69140625" style="19" customWidth="1"/>
    <col min="512" max="512" width="18.53515625" style="19" customWidth="1"/>
    <col min="513" max="513" width="17.69140625" style="19" customWidth="1"/>
    <col min="514" max="514" width="2.4609375" style="19" customWidth="1"/>
    <col min="515" max="515" width="7.53515625" style="19" customWidth="1"/>
    <col min="516" max="516" width="13.07421875" style="19" customWidth="1"/>
    <col min="517" max="517" width="2.07421875" style="19" customWidth="1"/>
    <col min="518" max="519" width="8.69140625" style="19"/>
    <col min="520" max="520" width="8.07421875" style="19" bestFit="1" customWidth="1"/>
    <col min="521" max="763" width="8.69140625" style="19"/>
    <col min="764" max="764" width="2.53515625" style="19" customWidth="1"/>
    <col min="765" max="765" width="22.53515625" style="19" customWidth="1"/>
    <col min="766" max="766" width="7.69140625" style="19" customWidth="1"/>
    <col min="767" max="767" width="26.69140625" style="19" customWidth="1"/>
    <col min="768" max="768" width="18.53515625" style="19" customWidth="1"/>
    <col min="769" max="769" width="17.69140625" style="19" customWidth="1"/>
    <col min="770" max="770" width="2.4609375" style="19" customWidth="1"/>
    <col min="771" max="771" width="7.53515625" style="19" customWidth="1"/>
    <col min="772" max="772" width="13.07421875" style="19" customWidth="1"/>
    <col min="773" max="773" width="2.07421875" style="19" customWidth="1"/>
    <col min="774" max="775" width="8.69140625" style="19"/>
    <col min="776" max="776" width="8.07421875" style="19" bestFit="1" customWidth="1"/>
    <col min="777" max="1019" width="8.69140625" style="19"/>
    <col min="1020" max="1020" width="2.53515625" style="19" customWidth="1"/>
    <col min="1021" max="1021" width="22.53515625" style="19" customWidth="1"/>
    <col min="1022" max="1022" width="7.69140625" style="19" customWidth="1"/>
    <col min="1023" max="1023" width="26.69140625" style="19" customWidth="1"/>
    <col min="1024" max="1024" width="18.53515625" style="19" customWidth="1"/>
    <col min="1025" max="1025" width="17.69140625" style="19" customWidth="1"/>
    <col min="1026" max="1026" width="2.4609375" style="19" customWidth="1"/>
    <col min="1027" max="1027" width="7.53515625" style="19" customWidth="1"/>
    <col min="1028" max="1028" width="13.07421875" style="19" customWidth="1"/>
    <col min="1029" max="1029" width="2.07421875" style="19" customWidth="1"/>
    <col min="1030" max="1031" width="8.69140625" style="19"/>
    <col min="1032" max="1032" width="8.07421875" style="19" bestFit="1" customWidth="1"/>
    <col min="1033" max="1275" width="8.69140625" style="19"/>
    <col min="1276" max="1276" width="2.53515625" style="19" customWidth="1"/>
    <col min="1277" max="1277" width="22.53515625" style="19" customWidth="1"/>
    <col min="1278" max="1278" width="7.69140625" style="19" customWidth="1"/>
    <col min="1279" max="1279" width="26.69140625" style="19" customWidth="1"/>
    <col min="1280" max="1280" width="18.53515625" style="19" customWidth="1"/>
    <col min="1281" max="1281" width="17.69140625" style="19" customWidth="1"/>
    <col min="1282" max="1282" width="2.4609375" style="19" customWidth="1"/>
    <col min="1283" max="1283" width="7.53515625" style="19" customWidth="1"/>
    <col min="1284" max="1284" width="13.07421875" style="19" customWidth="1"/>
    <col min="1285" max="1285" width="2.07421875" style="19" customWidth="1"/>
    <col min="1286" max="1287" width="8.69140625" style="19"/>
    <col min="1288" max="1288" width="8.07421875" style="19" bestFit="1" customWidth="1"/>
    <col min="1289" max="1531" width="8.69140625" style="19"/>
    <col min="1532" max="1532" width="2.53515625" style="19" customWidth="1"/>
    <col min="1533" max="1533" width="22.53515625" style="19" customWidth="1"/>
    <col min="1534" max="1534" width="7.69140625" style="19" customWidth="1"/>
    <col min="1535" max="1535" width="26.69140625" style="19" customWidth="1"/>
    <col min="1536" max="1536" width="18.53515625" style="19" customWidth="1"/>
    <col min="1537" max="1537" width="17.69140625" style="19" customWidth="1"/>
    <col min="1538" max="1538" width="2.4609375" style="19" customWidth="1"/>
    <col min="1539" max="1539" width="7.53515625" style="19" customWidth="1"/>
    <col min="1540" max="1540" width="13.07421875" style="19" customWidth="1"/>
    <col min="1541" max="1541" width="2.07421875" style="19" customWidth="1"/>
    <col min="1542" max="1543" width="8.69140625" style="19"/>
    <col min="1544" max="1544" width="8.07421875" style="19" bestFit="1" customWidth="1"/>
    <col min="1545" max="1787" width="8.69140625" style="19"/>
    <col min="1788" max="1788" width="2.53515625" style="19" customWidth="1"/>
    <col min="1789" max="1789" width="22.53515625" style="19" customWidth="1"/>
    <col min="1790" max="1790" width="7.69140625" style="19" customWidth="1"/>
    <col min="1791" max="1791" width="26.69140625" style="19" customWidth="1"/>
    <col min="1792" max="1792" width="18.53515625" style="19" customWidth="1"/>
    <col min="1793" max="1793" width="17.69140625" style="19" customWidth="1"/>
    <col min="1794" max="1794" width="2.4609375" style="19" customWidth="1"/>
    <col min="1795" max="1795" width="7.53515625" style="19" customWidth="1"/>
    <col min="1796" max="1796" width="13.07421875" style="19" customWidth="1"/>
    <col min="1797" max="1797" width="2.07421875" style="19" customWidth="1"/>
    <col min="1798" max="1799" width="8.69140625" style="19"/>
    <col min="1800" max="1800" width="8.07421875" style="19" bestFit="1" customWidth="1"/>
    <col min="1801" max="2043" width="8.69140625" style="19"/>
    <col min="2044" max="2044" width="2.53515625" style="19" customWidth="1"/>
    <col min="2045" max="2045" width="22.53515625" style="19" customWidth="1"/>
    <col min="2046" max="2046" width="7.69140625" style="19" customWidth="1"/>
    <col min="2047" max="2047" width="26.69140625" style="19" customWidth="1"/>
    <col min="2048" max="2048" width="18.53515625" style="19" customWidth="1"/>
    <col min="2049" max="2049" width="17.69140625" style="19" customWidth="1"/>
    <col min="2050" max="2050" width="2.4609375" style="19" customWidth="1"/>
    <col min="2051" max="2051" width="7.53515625" style="19" customWidth="1"/>
    <col min="2052" max="2052" width="13.07421875" style="19" customWidth="1"/>
    <col min="2053" max="2053" width="2.07421875" style="19" customWidth="1"/>
    <col min="2054" max="2055" width="8.69140625" style="19"/>
    <col min="2056" max="2056" width="8.07421875" style="19" bestFit="1" customWidth="1"/>
    <col min="2057" max="2299" width="8.69140625" style="19"/>
    <col min="2300" max="2300" width="2.53515625" style="19" customWidth="1"/>
    <col min="2301" max="2301" width="22.53515625" style="19" customWidth="1"/>
    <col min="2302" max="2302" width="7.69140625" style="19" customWidth="1"/>
    <col min="2303" max="2303" width="26.69140625" style="19" customWidth="1"/>
    <col min="2304" max="2304" width="18.53515625" style="19" customWidth="1"/>
    <col min="2305" max="2305" width="17.69140625" style="19" customWidth="1"/>
    <col min="2306" max="2306" width="2.4609375" style="19" customWidth="1"/>
    <col min="2307" max="2307" width="7.53515625" style="19" customWidth="1"/>
    <col min="2308" max="2308" width="13.07421875" style="19" customWidth="1"/>
    <col min="2309" max="2309" width="2.07421875" style="19" customWidth="1"/>
    <col min="2310" max="2311" width="8.69140625" style="19"/>
    <col min="2312" max="2312" width="8.07421875" style="19" bestFit="1" customWidth="1"/>
    <col min="2313" max="2555" width="8.69140625" style="19"/>
    <col min="2556" max="2556" width="2.53515625" style="19" customWidth="1"/>
    <col min="2557" max="2557" width="22.53515625" style="19" customWidth="1"/>
    <col min="2558" max="2558" width="7.69140625" style="19" customWidth="1"/>
    <col min="2559" max="2559" width="26.69140625" style="19" customWidth="1"/>
    <col min="2560" max="2560" width="18.53515625" style="19" customWidth="1"/>
    <col min="2561" max="2561" width="17.69140625" style="19" customWidth="1"/>
    <col min="2562" max="2562" width="2.4609375" style="19" customWidth="1"/>
    <col min="2563" max="2563" width="7.53515625" style="19" customWidth="1"/>
    <col min="2564" max="2564" width="13.07421875" style="19" customWidth="1"/>
    <col min="2565" max="2565" width="2.07421875" style="19" customWidth="1"/>
    <col min="2566" max="2567" width="8.69140625" style="19"/>
    <col min="2568" max="2568" width="8.07421875" style="19" bestFit="1" customWidth="1"/>
    <col min="2569" max="2811" width="8.69140625" style="19"/>
    <col min="2812" max="2812" width="2.53515625" style="19" customWidth="1"/>
    <col min="2813" max="2813" width="22.53515625" style="19" customWidth="1"/>
    <col min="2814" max="2814" width="7.69140625" style="19" customWidth="1"/>
    <col min="2815" max="2815" width="26.69140625" style="19" customWidth="1"/>
    <col min="2816" max="2816" width="18.53515625" style="19" customWidth="1"/>
    <col min="2817" max="2817" width="17.69140625" style="19" customWidth="1"/>
    <col min="2818" max="2818" width="2.4609375" style="19" customWidth="1"/>
    <col min="2819" max="2819" width="7.53515625" style="19" customWidth="1"/>
    <col min="2820" max="2820" width="13.07421875" style="19" customWidth="1"/>
    <col min="2821" max="2821" width="2.07421875" style="19" customWidth="1"/>
    <col min="2822" max="2823" width="8.69140625" style="19"/>
    <col min="2824" max="2824" width="8.07421875" style="19" bestFit="1" customWidth="1"/>
    <col min="2825" max="3067" width="8.69140625" style="19"/>
    <col min="3068" max="3068" width="2.53515625" style="19" customWidth="1"/>
    <col min="3069" max="3069" width="22.53515625" style="19" customWidth="1"/>
    <col min="3070" max="3070" width="7.69140625" style="19" customWidth="1"/>
    <col min="3071" max="3071" width="26.69140625" style="19" customWidth="1"/>
    <col min="3072" max="3072" width="18.53515625" style="19" customWidth="1"/>
    <col min="3073" max="3073" width="17.69140625" style="19" customWidth="1"/>
    <col min="3074" max="3074" width="2.4609375" style="19" customWidth="1"/>
    <col min="3075" max="3075" width="7.53515625" style="19" customWidth="1"/>
    <col min="3076" max="3076" width="13.07421875" style="19" customWidth="1"/>
    <col min="3077" max="3077" width="2.07421875" style="19" customWidth="1"/>
    <col min="3078" max="3079" width="8.69140625" style="19"/>
    <col min="3080" max="3080" width="8.07421875" style="19" bestFit="1" customWidth="1"/>
    <col min="3081" max="3323" width="8.69140625" style="19"/>
    <col min="3324" max="3324" width="2.53515625" style="19" customWidth="1"/>
    <col min="3325" max="3325" width="22.53515625" style="19" customWidth="1"/>
    <col min="3326" max="3326" width="7.69140625" style="19" customWidth="1"/>
    <col min="3327" max="3327" width="26.69140625" style="19" customWidth="1"/>
    <col min="3328" max="3328" width="18.53515625" style="19" customWidth="1"/>
    <col min="3329" max="3329" width="17.69140625" style="19" customWidth="1"/>
    <col min="3330" max="3330" width="2.4609375" style="19" customWidth="1"/>
    <col min="3331" max="3331" width="7.53515625" style="19" customWidth="1"/>
    <col min="3332" max="3332" width="13.07421875" style="19" customWidth="1"/>
    <col min="3333" max="3333" width="2.07421875" style="19" customWidth="1"/>
    <col min="3334" max="3335" width="8.69140625" style="19"/>
    <col min="3336" max="3336" width="8.07421875" style="19" bestFit="1" customWidth="1"/>
    <col min="3337" max="3579" width="8.69140625" style="19"/>
    <col min="3580" max="3580" width="2.53515625" style="19" customWidth="1"/>
    <col min="3581" max="3581" width="22.53515625" style="19" customWidth="1"/>
    <col min="3582" max="3582" width="7.69140625" style="19" customWidth="1"/>
    <col min="3583" max="3583" width="26.69140625" style="19" customWidth="1"/>
    <col min="3584" max="3584" width="18.53515625" style="19" customWidth="1"/>
    <col min="3585" max="3585" width="17.69140625" style="19" customWidth="1"/>
    <col min="3586" max="3586" width="2.4609375" style="19" customWidth="1"/>
    <col min="3587" max="3587" width="7.53515625" style="19" customWidth="1"/>
    <col min="3588" max="3588" width="13.07421875" style="19" customWidth="1"/>
    <col min="3589" max="3589" width="2.07421875" style="19" customWidth="1"/>
    <col min="3590" max="3591" width="8.69140625" style="19"/>
    <col min="3592" max="3592" width="8.07421875" style="19" bestFit="1" customWidth="1"/>
    <col min="3593" max="3835" width="8.69140625" style="19"/>
    <col min="3836" max="3836" width="2.53515625" style="19" customWidth="1"/>
    <col min="3837" max="3837" width="22.53515625" style="19" customWidth="1"/>
    <col min="3838" max="3838" width="7.69140625" style="19" customWidth="1"/>
    <col min="3839" max="3839" width="26.69140625" style="19" customWidth="1"/>
    <col min="3840" max="3840" width="18.53515625" style="19" customWidth="1"/>
    <col min="3841" max="3841" width="17.69140625" style="19" customWidth="1"/>
    <col min="3842" max="3842" width="2.4609375" style="19" customWidth="1"/>
    <col min="3843" max="3843" width="7.53515625" style="19" customWidth="1"/>
    <col min="3844" max="3844" width="13.07421875" style="19" customWidth="1"/>
    <col min="3845" max="3845" width="2.07421875" style="19" customWidth="1"/>
    <col min="3846" max="3847" width="8.69140625" style="19"/>
    <col min="3848" max="3848" width="8.07421875" style="19" bestFit="1" customWidth="1"/>
    <col min="3849" max="4091" width="8.69140625" style="19"/>
    <col min="4092" max="4092" width="2.53515625" style="19" customWidth="1"/>
    <col min="4093" max="4093" width="22.53515625" style="19" customWidth="1"/>
    <col min="4094" max="4094" width="7.69140625" style="19" customWidth="1"/>
    <col min="4095" max="4095" width="26.69140625" style="19" customWidth="1"/>
    <col min="4096" max="4096" width="18.53515625" style="19" customWidth="1"/>
    <col min="4097" max="4097" width="17.69140625" style="19" customWidth="1"/>
    <col min="4098" max="4098" width="2.4609375" style="19" customWidth="1"/>
    <col min="4099" max="4099" width="7.53515625" style="19" customWidth="1"/>
    <col min="4100" max="4100" width="13.07421875" style="19" customWidth="1"/>
    <col min="4101" max="4101" width="2.07421875" style="19" customWidth="1"/>
    <col min="4102" max="4103" width="8.69140625" style="19"/>
    <col min="4104" max="4104" width="8.07421875" style="19" bestFit="1" customWidth="1"/>
    <col min="4105" max="4347" width="8.69140625" style="19"/>
    <col min="4348" max="4348" width="2.53515625" style="19" customWidth="1"/>
    <col min="4349" max="4349" width="22.53515625" style="19" customWidth="1"/>
    <col min="4350" max="4350" width="7.69140625" style="19" customWidth="1"/>
    <col min="4351" max="4351" width="26.69140625" style="19" customWidth="1"/>
    <col min="4352" max="4352" width="18.53515625" style="19" customWidth="1"/>
    <col min="4353" max="4353" width="17.69140625" style="19" customWidth="1"/>
    <col min="4354" max="4354" width="2.4609375" style="19" customWidth="1"/>
    <col min="4355" max="4355" width="7.53515625" style="19" customWidth="1"/>
    <col min="4356" max="4356" width="13.07421875" style="19" customWidth="1"/>
    <col min="4357" max="4357" width="2.07421875" style="19" customWidth="1"/>
    <col min="4358" max="4359" width="8.69140625" style="19"/>
    <col min="4360" max="4360" width="8.07421875" style="19" bestFit="1" customWidth="1"/>
    <col min="4361" max="4603" width="8.69140625" style="19"/>
    <col min="4604" max="4604" width="2.53515625" style="19" customWidth="1"/>
    <col min="4605" max="4605" width="22.53515625" style="19" customWidth="1"/>
    <col min="4606" max="4606" width="7.69140625" style="19" customWidth="1"/>
    <col min="4607" max="4607" width="26.69140625" style="19" customWidth="1"/>
    <col min="4608" max="4608" width="18.53515625" style="19" customWidth="1"/>
    <col min="4609" max="4609" width="17.69140625" style="19" customWidth="1"/>
    <col min="4610" max="4610" width="2.4609375" style="19" customWidth="1"/>
    <col min="4611" max="4611" width="7.53515625" style="19" customWidth="1"/>
    <col min="4612" max="4612" width="13.07421875" style="19" customWidth="1"/>
    <col min="4613" max="4613" width="2.07421875" style="19" customWidth="1"/>
    <col min="4614" max="4615" width="8.69140625" style="19"/>
    <col min="4616" max="4616" width="8.07421875" style="19" bestFit="1" customWidth="1"/>
    <col min="4617" max="4859" width="8.69140625" style="19"/>
    <col min="4860" max="4860" width="2.53515625" style="19" customWidth="1"/>
    <col min="4861" max="4861" width="22.53515625" style="19" customWidth="1"/>
    <col min="4862" max="4862" width="7.69140625" style="19" customWidth="1"/>
    <col min="4863" max="4863" width="26.69140625" style="19" customWidth="1"/>
    <col min="4864" max="4864" width="18.53515625" style="19" customWidth="1"/>
    <col min="4865" max="4865" width="17.69140625" style="19" customWidth="1"/>
    <col min="4866" max="4866" width="2.4609375" style="19" customWidth="1"/>
    <col min="4867" max="4867" width="7.53515625" style="19" customWidth="1"/>
    <col min="4868" max="4868" width="13.07421875" style="19" customWidth="1"/>
    <col min="4869" max="4869" width="2.07421875" style="19" customWidth="1"/>
    <col min="4870" max="4871" width="8.69140625" style="19"/>
    <col min="4872" max="4872" width="8.07421875" style="19" bestFit="1" customWidth="1"/>
    <col min="4873" max="5115" width="8.69140625" style="19"/>
    <col min="5116" max="5116" width="2.53515625" style="19" customWidth="1"/>
    <col min="5117" max="5117" width="22.53515625" style="19" customWidth="1"/>
    <col min="5118" max="5118" width="7.69140625" style="19" customWidth="1"/>
    <col min="5119" max="5119" width="26.69140625" style="19" customWidth="1"/>
    <col min="5120" max="5120" width="18.53515625" style="19" customWidth="1"/>
    <col min="5121" max="5121" width="17.69140625" style="19" customWidth="1"/>
    <col min="5122" max="5122" width="2.4609375" style="19" customWidth="1"/>
    <col min="5123" max="5123" width="7.53515625" style="19" customWidth="1"/>
    <col min="5124" max="5124" width="13.07421875" style="19" customWidth="1"/>
    <col min="5125" max="5125" width="2.07421875" style="19" customWidth="1"/>
    <col min="5126" max="5127" width="8.69140625" style="19"/>
    <col min="5128" max="5128" width="8.07421875" style="19" bestFit="1" customWidth="1"/>
    <col min="5129" max="5371" width="8.69140625" style="19"/>
    <col min="5372" max="5372" width="2.53515625" style="19" customWidth="1"/>
    <col min="5373" max="5373" width="22.53515625" style="19" customWidth="1"/>
    <col min="5374" max="5374" width="7.69140625" style="19" customWidth="1"/>
    <col min="5375" max="5375" width="26.69140625" style="19" customWidth="1"/>
    <col min="5376" max="5376" width="18.53515625" style="19" customWidth="1"/>
    <col min="5377" max="5377" width="17.69140625" style="19" customWidth="1"/>
    <col min="5378" max="5378" width="2.4609375" style="19" customWidth="1"/>
    <col min="5379" max="5379" width="7.53515625" style="19" customWidth="1"/>
    <col min="5380" max="5380" width="13.07421875" style="19" customWidth="1"/>
    <col min="5381" max="5381" width="2.07421875" style="19" customWidth="1"/>
    <col min="5382" max="5383" width="8.69140625" style="19"/>
    <col min="5384" max="5384" width="8.07421875" style="19" bestFit="1" customWidth="1"/>
    <col min="5385" max="5627" width="8.69140625" style="19"/>
    <col min="5628" max="5628" width="2.53515625" style="19" customWidth="1"/>
    <col min="5629" max="5629" width="22.53515625" style="19" customWidth="1"/>
    <col min="5630" max="5630" width="7.69140625" style="19" customWidth="1"/>
    <col min="5631" max="5631" width="26.69140625" style="19" customWidth="1"/>
    <col min="5632" max="5632" width="18.53515625" style="19" customWidth="1"/>
    <col min="5633" max="5633" width="17.69140625" style="19" customWidth="1"/>
    <col min="5634" max="5634" width="2.4609375" style="19" customWidth="1"/>
    <col min="5635" max="5635" width="7.53515625" style="19" customWidth="1"/>
    <col min="5636" max="5636" width="13.07421875" style="19" customWidth="1"/>
    <col min="5637" max="5637" width="2.07421875" style="19" customWidth="1"/>
    <col min="5638" max="5639" width="8.69140625" style="19"/>
    <col min="5640" max="5640" width="8.07421875" style="19" bestFit="1" customWidth="1"/>
    <col min="5641" max="5883" width="8.69140625" style="19"/>
    <col min="5884" max="5884" width="2.53515625" style="19" customWidth="1"/>
    <col min="5885" max="5885" width="22.53515625" style="19" customWidth="1"/>
    <col min="5886" max="5886" width="7.69140625" style="19" customWidth="1"/>
    <col min="5887" max="5887" width="26.69140625" style="19" customWidth="1"/>
    <col min="5888" max="5888" width="18.53515625" style="19" customWidth="1"/>
    <col min="5889" max="5889" width="17.69140625" style="19" customWidth="1"/>
    <col min="5890" max="5890" width="2.4609375" style="19" customWidth="1"/>
    <col min="5891" max="5891" width="7.53515625" style="19" customWidth="1"/>
    <col min="5892" max="5892" width="13.07421875" style="19" customWidth="1"/>
    <col min="5893" max="5893" width="2.07421875" style="19" customWidth="1"/>
    <col min="5894" max="5895" width="8.69140625" style="19"/>
    <col min="5896" max="5896" width="8.07421875" style="19" bestFit="1" customWidth="1"/>
    <col min="5897" max="6139" width="8.69140625" style="19"/>
    <col min="6140" max="6140" width="2.53515625" style="19" customWidth="1"/>
    <col min="6141" max="6141" width="22.53515625" style="19" customWidth="1"/>
    <col min="6142" max="6142" width="7.69140625" style="19" customWidth="1"/>
    <col min="6143" max="6143" width="26.69140625" style="19" customWidth="1"/>
    <col min="6144" max="6144" width="18.53515625" style="19" customWidth="1"/>
    <col min="6145" max="6145" width="17.69140625" style="19" customWidth="1"/>
    <col min="6146" max="6146" width="2.4609375" style="19" customWidth="1"/>
    <col min="6147" max="6147" width="7.53515625" style="19" customWidth="1"/>
    <col min="6148" max="6148" width="13.07421875" style="19" customWidth="1"/>
    <col min="6149" max="6149" width="2.07421875" style="19" customWidth="1"/>
    <col min="6150" max="6151" width="8.69140625" style="19"/>
    <col min="6152" max="6152" width="8.07421875" style="19" bestFit="1" customWidth="1"/>
    <col min="6153" max="6395" width="8.69140625" style="19"/>
    <col min="6396" max="6396" width="2.53515625" style="19" customWidth="1"/>
    <col min="6397" max="6397" width="22.53515625" style="19" customWidth="1"/>
    <col min="6398" max="6398" width="7.69140625" style="19" customWidth="1"/>
    <col min="6399" max="6399" width="26.69140625" style="19" customWidth="1"/>
    <col min="6400" max="6400" width="18.53515625" style="19" customWidth="1"/>
    <col min="6401" max="6401" width="17.69140625" style="19" customWidth="1"/>
    <col min="6402" max="6402" width="2.4609375" style="19" customWidth="1"/>
    <col min="6403" max="6403" width="7.53515625" style="19" customWidth="1"/>
    <col min="6404" max="6404" width="13.07421875" style="19" customWidth="1"/>
    <col min="6405" max="6405" width="2.07421875" style="19" customWidth="1"/>
    <col min="6406" max="6407" width="8.69140625" style="19"/>
    <col min="6408" max="6408" width="8.07421875" style="19" bestFit="1" customWidth="1"/>
    <col min="6409" max="6651" width="8.69140625" style="19"/>
    <col min="6652" max="6652" width="2.53515625" style="19" customWidth="1"/>
    <col min="6653" max="6653" width="22.53515625" style="19" customWidth="1"/>
    <col min="6654" max="6654" width="7.69140625" style="19" customWidth="1"/>
    <col min="6655" max="6655" width="26.69140625" style="19" customWidth="1"/>
    <col min="6656" max="6656" width="18.53515625" style="19" customWidth="1"/>
    <col min="6657" max="6657" width="17.69140625" style="19" customWidth="1"/>
    <col min="6658" max="6658" width="2.4609375" style="19" customWidth="1"/>
    <col min="6659" max="6659" width="7.53515625" style="19" customWidth="1"/>
    <col min="6660" max="6660" width="13.07421875" style="19" customWidth="1"/>
    <col min="6661" max="6661" width="2.07421875" style="19" customWidth="1"/>
    <col min="6662" max="6663" width="8.69140625" style="19"/>
    <col min="6664" max="6664" width="8.07421875" style="19" bestFit="1" customWidth="1"/>
    <col min="6665" max="6907" width="8.69140625" style="19"/>
    <col min="6908" max="6908" width="2.53515625" style="19" customWidth="1"/>
    <col min="6909" max="6909" width="22.53515625" style="19" customWidth="1"/>
    <col min="6910" max="6910" width="7.69140625" style="19" customWidth="1"/>
    <col min="6911" max="6911" width="26.69140625" style="19" customWidth="1"/>
    <col min="6912" max="6912" width="18.53515625" style="19" customWidth="1"/>
    <col min="6913" max="6913" width="17.69140625" style="19" customWidth="1"/>
    <col min="6914" max="6914" width="2.4609375" style="19" customWidth="1"/>
    <col min="6915" max="6915" width="7.53515625" style="19" customWidth="1"/>
    <col min="6916" max="6916" width="13.07421875" style="19" customWidth="1"/>
    <col min="6917" max="6917" width="2.07421875" style="19" customWidth="1"/>
    <col min="6918" max="6919" width="8.69140625" style="19"/>
    <col min="6920" max="6920" width="8.07421875" style="19" bestFit="1" customWidth="1"/>
    <col min="6921" max="7163" width="8.69140625" style="19"/>
    <col min="7164" max="7164" width="2.53515625" style="19" customWidth="1"/>
    <col min="7165" max="7165" width="22.53515625" style="19" customWidth="1"/>
    <col min="7166" max="7166" width="7.69140625" style="19" customWidth="1"/>
    <col min="7167" max="7167" width="26.69140625" style="19" customWidth="1"/>
    <col min="7168" max="7168" width="18.53515625" style="19" customWidth="1"/>
    <col min="7169" max="7169" width="17.69140625" style="19" customWidth="1"/>
    <col min="7170" max="7170" width="2.4609375" style="19" customWidth="1"/>
    <col min="7171" max="7171" width="7.53515625" style="19" customWidth="1"/>
    <col min="7172" max="7172" width="13.07421875" style="19" customWidth="1"/>
    <col min="7173" max="7173" width="2.07421875" style="19" customWidth="1"/>
    <col min="7174" max="7175" width="8.69140625" style="19"/>
    <col min="7176" max="7176" width="8.07421875" style="19" bestFit="1" customWidth="1"/>
    <col min="7177" max="7419" width="8.69140625" style="19"/>
    <col min="7420" max="7420" width="2.53515625" style="19" customWidth="1"/>
    <col min="7421" max="7421" width="22.53515625" style="19" customWidth="1"/>
    <col min="7422" max="7422" width="7.69140625" style="19" customWidth="1"/>
    <col min="7423" max="7423" width="26.69140625" style="19" customWidth="1"/>
    <col min="7424" max="7424" width="18.53515625" style="19" customWidth="1"/>
    <col min="7425" max="7425" width="17.69140625" style="19" customWidth="1"/>
    <col min="7426" max="7426" width="2.4609375" style="19" customWidth="1"/>
    <col min="7427" max="7427" width="7.53515625" style="19" customWidth="1"/>
    <col min="7428" max="7428" width="13.07421875" style="19" customWidth="1"/>
    <col min="7429" max="7429" width="2.07421875" style="19" customWidth="1"/>
    <col min="7430" max="7431" width="8.69140625" style="19"/>
    <col min="7432" max="7432" width="8.07421875" style="19" bestFit="1" customWidth="1"/>
    <col min="7433" max="7675" width="8.69140625" style="19"/>
    <col min="7676" max="7676" width="2.53515625" style="19" customWidth="1"/>
    <col min="7677" max="7677" width="22.53515625" style="19" customWidth="1"/>
    <col min="7678" max="7678" width="7.69140625" style="19" customWidth="1"/>
    <col min="7679" max="7679" width="26.69140625" style="19" customWidth="1"/>
    <col min="7680" max="7680" width="18.53515625" style="19" customWidth="1"/>
    <col min="7681" max="7681" width="17.69140625" style="19" customWidth="1"/>
    <col min="7682" max="7682" width="2.4609375" style="19" customWidth="1"/>
    <col min="7683" max="7683" width="7.53515625" style="19" customWidth="1"/>
    <col min="7684" max="7684" width="13.07421875" style="19" customWidth="1"/>
    <col min="7685" max="7685" width="2.07421875" style="19" customWidth="1"/>
    <col min="7686" max="7687" width="8.69140625" style="19"/>
    <col min="7688" max="7688" width="8.07421875" style="19" bestFit="1" customWidth="1"/>
    <col min="7689" max="7931" width="8.69140625" style="19"/>
    <col min="7932" max="7932" width="2.53515625" style="19" customWidth="1"/>
    <col min="7933" max="7933" width="22.53515625" style="19" customWidth="1"/>
    <col min="7934" max="7934" width="7.69140625" style="19" customWidth="1"/>
    <col min="7935" max="7935" width="26.69140625" style="19" customWidth="1"/>
    <col min="7936" max="7936" width="18.53515625" style="19" customWidth="1"/>
    <col min="7937" max="7937" width="17.69140625" style="19" customWidth="1"/>
    <col min="7938" max="7938" width="2.4609375" style="19" customWidth="1"/>
    <col min="7939" max="7939" width="7.53515625" style="19" customWidth="1"/>
    <col min="7940" max="7940" width="13.07421875" style="19" customWidth="1"/>
    <col min="7941" max="7941" width="2.07421875" style="19" customWidth="1"/>
    <col min="7942" max="7943" width="8.69140625" style="19"/>
    <col min="7944" max="7944" width="8.07421875" style="19" bestFit="1" customWidth="1"/>
    <col min="7945" max="8187" width="8.69140625" style="19"/>
    <col min="8188" max="8188" width="2.53515625" style="19" customWidth="1"/>
    <col min="8189" max="8189" width="22.53515625" style="19" customWidth="1"/>
    <col min="8190" max="8190" width="7.69140625" style="19" customWidth="1"/>
    <col min="8191" max="8191" width="26.69140625" style="19" customWidth="1"/>
    <col min="8192" max="8192" width="18.53515625" style="19" customWidth="1"/>
    <col min="8193" max="8193" width="17.69140625" style="19" customWidth="1"/>
    <col min="8194" max="8194" width="2.4609375" style="19" customWidth="1"/>
    <col min="8195" max="8195" width="7.53515625" style="19" customWidth="1"/>
    <col min="8196" max="8196" width="13.07421875" style="19" customWidth="1"/>
    <col min="8197" max="8197" width="2.07421875" style="19" customWidth="1"/>
    <col min="8198" max="8199" width="8.69140625" style="19"/>
    <col min="8200" max="8200" width="8.07421875" style="19" bestFit="1" customWidth="1"/>
    <col min="8201" max="8443" width="8.69140625" style="19"/>
    <col min="8444" max="8444" width="2.53515625" style="19" customWidth="1"/>
    <col min="8445" max="8445" width="22.53515625" style="19" customWidth="1"/>
    <col min="8446" max="8446" width="7.69140625" style="19" customWidth="1"/>
    <col min="8447" max="8447" width="26.69140625" style="19" customWidth="1"/>
    <col min="8448" max="8448" width="18.53515625" style="19" customWidth="1"/>
    <col min="8449" max="8449" width="17.69140625" style="19" customWidth="1"/>
    <col min="8450" max="8450" width="2.4609375" style="19" customWidth="1"/>
    <col min="8451" max="8451" width="7.53515625" style="19" customWidth="1"/>
    <col min="8452" max="8452" width="13.07421875" style="19" customWidth="1"/>
    <col min="8453" max="8453" width="2.07421875" style="19" customWidth="1"/>
    <col min="8454" max="8455" width="8.69140625" style="19"/>
    <col min="8456" max="8456" width="8.07421875" style="19" bestFit="1" customWidth="1"/>
    <col min="8457" max="8699" width="8.69140625" style="19"/>
    <col min="8700" max="8700" width="2.53515625" style="19" customWidth="1"/>
    <col min="8701" max="8701" width="22.53515625" style="19" customWidth="1"/>
    <col min="8702" max="8702" width="7.69140625" style="19" customWidth="1"/>
    <col min="8703" max="8703" width="26.69140625" style="19" customWidth="1"/>
    <col min="8704" max="8704" width="18.53515625" style="19" customWidth="1"/>
    <col min="8705" max="8705" width="17.69140625" style="19" customWidth="1"/>
    <col min="8706" max="8706" width="2.4609375" style="19" customWidth="1"/>
    <col min="8707" max="8707" width="7.53515625" style="19" customWidth="1"/>
    <col min="8708" max="8708" width="13.07421875" style="19" customWidth="1"/>
    <col min="8709" max="8709" width="2.07421875" style="19" customWidth="1"/>
    <col min="8710" max="8711" width="8.69140625" style="19"/>
    <col min="8712" max="8712" width="8.07421875" style="19" bestFit="1" customWidth="1"/>
    <col min="8713" max="8955" width="8.69140625" style="19"/>
    <col min="8956" max="8956" width="2.53515625" style="19" customWidth="1"/>
    <col min="8957" max="8957" width="22.53515625" style="19" customWidth="1"/>
    <col min="8958" max="8958" width="7.69140625" style="19" customWidth="1"/>
    <col min="8959" max="8959" width="26.69140625" style="19" customWidth="1"/>
    <col min="8960" max="8960" width="18.53515625" style="19" customWidth="1"/>
    <col min="8961" max="8961" width="17.69140625" style="19" customWidth="1"/>
    <col min="8962" max="8962" width="2.4609375" style="19" customWidth="1"/>
    <col min="8963" max="8963" width="7.53515625" style="19" customWidth="1"/>
    <col min="8964" max="8964" width="13.07421875" style="19" customWidth="1"/>
    <col min="8965" max="8965" width="2.07421875" style="19" customWidth="1"/>
    <col min="8966" max="8967" width="8.69140625" style="19"/>
    <col min="8968" max="8968" width="8.07421875" style="19" bestFit="1" customWidth="1"/>
    <col min="8969" max="9211" width="8.69140625" style="19"/>
    <col min="9212" max="9212" width="2.53515625" style="19" customWidth="1"/>
    <col min="9213" max="9213" width="22.53515625" style="19" customWidth="1"/>
    <col min="9214" max="9214" width="7.69140625" style="19" customWidth="1"/>
    <col min="9215" max="9215" width="26.69140625" style="19" customWidth="1"/>
    <col min="9216" max="9216" width="18.53515625" style="19" customWidth="1"/>
    <col min="9217" max="9217" width="17.69140625" style="19" customWidth="1"/>
    <col min="9218" max="9218" width="2.4609375" style="19" customWidth="1"/>
    <col min="9219" max="9219" width="7.53515625" style="19" customWidth="1"/>
    <col min="9220" max="9220" width="13.07421875" style="19" customWidth="1"/>
    <col min="9221" max="9221" width="2.07421875" style="19" customWidth="1"/>
    <col min="9222" max="9223" width="8.69140625" style="19"/>
    <col min="9224" max="9224" width="8.07421875" style="19" bestFit="1" customWidth="1"/>
    <col min="9225" max="9467" width="8.69140625" style="19"/>
    <col min="9468" max="9468" width="2.53515625" style="19" customWidth="1"/>
    <col min="9469" max="9469" width="22.53515625" style="19" customWidth="1"/>
    <col min="9470" max="9470" width="7.69140625" style="19" customWidth="1"/>
    <col min="9471" max="9471" width="26.69140625" style="19" customWidth="1"/>
    <col min="9472" max="9472" width="18.53515625" style="19" customWidth="1"/>
    <col min="9473" max="9473" width="17.69140625" style="19" customWidth="1"/>
    <col min="9474" max="9474" width="2.4609375" style="19" customWidth="1"/>
    <col min="9475" max="9475" width="7.53515625" style="19" customWidth="1"/>
    <col min="9476" max="9476" width="13.07421875" style="19" customWidth="1"/>
    <col min="9477" max="9477" width="2.07421875" style="19" customWidth="1"/>
    <col min="9478" max="9479" width="8.69140625" style="19"/>
    <col min="9480" max="9480" width="8.07421875" style="19" bestFit="1" customWidth="1"/>
    <col min="9481" max="9723" width="8.69140625" style="19"/>
    <col min="9724" max="9724" width="2.53515625" style="19" customWidth="1"/>
    <col min="9725" max="9725" width="22.53515625" style="19" customWidth="1"/>
    <col min="9726" max="9726" width="7.69140625" style="19" customWidth="1"/>
    <col min="9727" max="9727" width="26.69140625" style="19" customWidth="1"/>
    <col min="9728" max="9728" width="18.53515625" style="19" customWidth="1"/>
    <col min="9729" max="9729" width="17.69140625" style="19" customWidth="1"/>
    <col min="9730" max="9730" width="2.4609375" style="19" customWidth="1"/>
    <col min="9731" max="9731" width="7.53515625" style="19" customWidth="1"/>
    <col min="9732" max="9732" width="13.07421875" style="19" customWidth="1"/>
    <col min="9733" max="9733" width="2.07421875" style="19" customWidth="1"/>
    <col min="9734" max="9735" width="8.69140625" style="19"/>
    <col min="9736" max="9736" width="8.07421875" style="19" bestFit="1" customWidth="1"/>
    <col min="9737" max="9979" width="8.69140625" style="19"/>
    <col min="9980" max="9980" width="2.53515625" style="19" customWidth="1"/>
    <col min="9981" max="9981" width="22.53515625" style="19" customWidth="1"/>
    <col min="9982" max="9982" width="7.69140625" style="19" customWidth="1"/>
    <col min="9983" max="9983" width="26.69140625" style="19" customWidth="1"/>
    <col min="9984" max="9984" width="18.53515625" style="19" customWidth="1"/>
    <col min="9985" max="9985" width="17.69140625" style="19" customWidth="1"/>
    <col min="9986" max="9986" width="2.4609375" style="19" customWidth="1"/>
    <col min="9987" max="9987" width="7.53515625" style="19" customWidth="1"/>
    <col min="9988" max="9988" width="13.07421875" style="19" customWidth="1"/>
    <col min="9989" max="9989" width="2.07421875" style="19" customWidth="1"/>
    <col min="9990" max="9991" width="8.69140625" style="19"/>
    <col min="9992" max="9992" width="8.07421875" style="19" bestFit="1" customWidth="1"/>
    <col min="9993" max="10235" width="8.69140625" style="19"/>
    <col min="10236" max="10236" width="2.53515625" style="19" customWidth="1"/>
    <col min="10237" max="10237" width="22.53515625" style="19" customWidth="1"/>
    <col min="10238" max="10238" width="7.69140625" style="19" customWidth="1"/>
    <col min="10239" max="10239" width="26.69140625" style="19" customWidth="1"/>
    <col min="10240" max="10240" width="18.53515625" style="19" customWidth="1"/>
    <col min="10241" max="10241" width="17.69140625" style="19" customWidth="1"/>
    <col min="10242" max="10242" width="2.4609375" style="19" customWidth="1"/>
    <col min="10243" max="10243" width="7.53515625" style="19" customWidth="1"/>
    <col min="10244" max="10244" width="13.07421875" style="19" customWidth="1"/>
    <col min="10245" max="10245" width="2.07421875" style="19" customWidth="1"/>
    <col min="10246" max="10247" width="8.69140625" style="19"/>
    <col min="10248" max="10248" width="8.07421875" style="19" bestFit="1" customWidth="1"/>
    <col min="10249" max="10491" width="8.69140625" style="19"/>
    <col min="10492" max="10492" width="2.53515625" style="19" customWidth="1"/>
    <col min="10493" max="10493" width="22.53515625" style="19" customWidth="1"/>
    <col min="10494" max="10494" width="7.69140625" style="19" customWidth="1"/>
    <col min="10495" max="10495" width="26.69140625" style="19" customWidth="1"/>
    <col min="10496" max="10496" width="18.53515625" style="19" customWidth="1"/>
    <col min="10497" max="10497" width="17.69140625" style="19" customWidth="1"/>
    <col min="10498" max="10498" width="2.4609375" style="19" customWidth="1"/>
    <col min="10499" max="10499" width="7.53515625" style="19" customWidth="1"/>
    <col min="10500" max="10500" width="13.07421875" style="19" customWidth="1"/>
    <col min="10501" max="10501" width="2.07421875" style="19" customWidth="1"/>
    <col min="10502" max="10503" width="8.69140625" style="19"/>
    <col min="10504" max="10504" width="8.07421875" style="19" bestFit="1" customWidth="1"/>
    <col min="10505" max="10747" width="8.69140625" style="19"/>
    <col min="10748" max="10748" width="2.53515625" style="19" customWidth="1"/>
    <col min="10749" max="10749" width="22.53515625" style="19" customWidth="1"/>
    <col min="10750" max="10750" width="7.69140625" style="19" customWidth="1"/>
    <col min="10751" max="10751" width="26.69140625" style="19" customWidth="1"/>
    <col min="10752" max="10752" width="18.53515625" style="19" customWidth="1"/>
    <col min="10753" max="10753" width="17.69140625" style="19" customWidth="1"/>
    <col min="10754" max="10754" width="2.4609375" style="19" customWidth="1"/>
    <col min="10755" max="10755" width="7.53515625" style="19" customWidth="1"/>
    <col min="10756" max="10756" width="13.07421875" style="19" customWidth="1"/>
    <col min="10757" max="10757" width="2.07421875" style="19" customWidth="1"/>
    <col min="10758" max="10759" width="8.69140625" style="19"/>
    <col min="10760" max="10760" width="8.07421875" style="19" bestFit="1" customWidth="1"/>
    <col min="10761" max="11003" width="8.69140625" style="19"/>
    <col min="11004" max="11004" width="2.53515625" style="19" customWidth="1"/>
    <col min="11005" max="11005" width="22.53515625" style="19" customWidth="1"/>
    <col min="11006" max="11006" width="7.69140625" style="19" customWidth="1"/>
    <col min="11007" max="11007" width="26.69140625" style="19" customWidth="1"/>
    <col min="11008" max="11008" width="18.53515625" style="19" customWidth="1"/>
    <col min="11009" max="11009" width="17.69140625" style="19" customWidth="1"/>
    <col min="11010" max="11010" width="2.4609375" style="19" customWidth="1"/>
    <col min="11011" max="11011" width="7.53515625" style="19" customWidth="1"/>
    <col min="11012" max="11012" width="13.07421875" style="19" customWidth="1"/>
    <col min="11013" max="11013" width="2.07421875" style="19" customWidth="1"/>
    <col min="11014" max="11015" width="8.69140625" style="19"/>
    <col min="11016" max="11016" width="8.07421875" style="19" bestFit="1" customWidth="1"/>
    <col min="11017" max="11259" width="8.69140625" style="19"/>
    <col min="11260" max="11260" width="2.53515625" style="19" customWidth="1"/>
    <col min="11261" max="11261" width="22.53515625" style="19" customWidth="1"/>
    <col min="11262" max="11262" width="7.69140625" style="19" customWidth="1"/>
    <col min="11263" max="11263" width="26.69140625" style="19" customWidth="1"/>
    <col min="11264" max="11264" width="18.53515625" style="19" customWidth="1"/>
    <col min="11265" max="11265" width="17.69140625" style="19" customWidth="1"/>
    <col min="11266" max="11266" width="2.4609375" style="19" customWidth="1"/>
    <col min="11267" max="11267" width="7.53515625" style="19" customWidth="1"/>
    <col min="11268" max="11268" width="13.07421875" style="19" customWidth="1"/>
    <col min="11269" max="11269" width="2.07421875" style="19" customWidth="1"/>
    <col min="11270" max="11271" width="8.69140625" style="19"/>
    <col min="11272" max="11272" width="8.07421875" style="19" bestFit="1" customWidth="1"/>
    <col min="11273" max="11515" width="8.69140625" style="19"/>
    <col min="11516" max="11516" width="2.53515625" style="19" customWidth="1"/>
    <col min="11517" max="11517" width="22.53515625" style="19" customWidth="1"/>
    <col min="11518" max="11518" width="7.69140625" style="19" customWidth="1"/>
    <col min="11519" max="11519" width="26.69140625" style="19" customWidth="1"/>
    <col min="11520" max="11520" width="18.53515625" style="19" customWidth="1"/>
    <col min="11521" max="11521" width="17.69140625" style="19" customWidth="1"/>
    <col min="11522" max="11522" width="2.4609375" style="19" customWidth="1"/>
    <col min="11523" max="11523" width="7.53515625" style="19" customWidth="1"/>
    <col min="11524" max="11524" width="13.07421875" style="19" customWidth="1"/>
    <col min="11525" max="11525" width="2.07421875" style="19" customWidth="1"/>
    <col min="11526" max="11527" width="8.69140625" style="19"/>
    <col min="11528" max="11528" width="8.07421875" style="19" bestFit="1" customWidth="1"/>
    <col min="11529" max="11771" width="8.69140625" style="19"/>
    <col min="11772" max="11772" width="2.53515625" style="19" customWidth="1"/>
    <col min="11773" max="11773" width="22.53515625" style="19" customWidth="1"/>
    <col min="11774" max="11774" width="7.69140625" style="19" customWidth="1"/>
    <col min="11775" max="11775" width="26.69140625" style="19" customWidth="1"/>
    <col min="11776" max="11776" width="18.53515625" style="19" customWidth="1"/>
    <col min="11777" max="11777" width="17.69140625" style="19" customWidth="1"/>
    <col min="11778" max="11778" width="2.4609375" style="19" customWidth="1"/>
    <col min="11779" max="11779" width="7.53515625" style="19" customWidth="1"/>
    <col min="11780" max="11780" width="13.07421875" style="19" customWidth="1"/>
    <col min="11781" max="11781" width="2.07421875" style="19" customWidth="1"/>
    <col min="11782" max="11783" width="8.69140625" style="19"/>
    <col min="11784" max="11784" width="8.07421875" style="19" bestFit="1" customWidth="1"/>
    <col min="11785" max="12027" width="8.69140625" style="19"/>
    <col min="12028" max="12028" width="2.53515625" style="19" customWidth="1"/>
    <col min="12029" max="12029" width="22.53515625" style="19" customWidth="1"/>
    <col min="12030" max="12030" width="7.69140625" style="19" customWidth="1"/>
    <col min="12031" max="12031" width="26.69140625" style="19" customWidth="1"/>
    <col min="12032" max="12032" width="18.53515625" style="19" customWidth="1"/>
    <col min="12033" max="12033" width="17.69140625" style="19" customWidth="1"/>
    <col min="12034" max="12034" width="2.4609375" style="19" customWidth="1"/>
    <col min="12035" max="12035" width="7.53515625" style="19" customWidth="1"/>
    <col min="12036" max="12036" width="13.07421875" style="19" customWidth="1"/>
    <col min="12037" max="12037" width="2.07421875" style="19" customWidth="1"/>
    <col min="12038" max="12039" width="8.69140625" style="19"/>
    <col min="12040" max="12040" width="8.07421875" style="19" bestFit="1" customWidth="1"/>
    <col min="12041" max="12283" width="8.69140625" style="19"/>
    <col min="12284" max="12284" width="2.53515625" style="19" customWidth="1"/>
    <col min="12285" max="12285" width="22.53515625" style="19" customWidth="1"/>
    <col min="12286" max="12286" width="7.69140625" style="19" customWidth="1"/>
    <col min="12287" max="12287" width="26.69140625" style="19" customWidth="1"/>
    <col min="12288" max="12288" width="18.53515625" style="19" customWidth="1"/>
    <col min="12289" max="12289" width="17.69140625" style="19" customWidth="1"/>
    <col min="12290" max="12290" width="2.4609375" style="19" customWidth="1"/>
    <col min="12291" max="12291" width="7.53515625" style="19" customWidth="1"/>
    <col min="12292" max="12292" width="13.07421875" style="19" customWidth="1"/>
    <col min="12293" max="12293" width="2.07421875" style="19" customWidth="1"/>
    <col min="12294" max="12295" width="8.69140625" style="19"/>
    <col min="12296" max="12296" width="8.07421875" style="19" bestFit="1" customWidth="1"/>
    <col min="12297" max="12539" width="8.69140625" style="19"/>
    <col min="12540" max="12540" width="2.53515625" style="19" customWidth="1"/>
    <col min="12541" max="12541" width="22.53515625" style="19" customWidth="1"/>
    <col min="12542" max="12542" width="7.69140625" style="19" customWidth="1"/>
    <col min="12543" max="12543" width="26.69140625" style="19" customWidth="1"/>
    <col min="12544" max="12544" width="18.53515625" style="19" customWidth="1"/>
    <col min="12545" max="12545" width="17.69140625" style="19" customWidth="1"/>
    <col min="12546" max="12546" width="2.4609375" style="19" customWidth="1"/>
    <col min="12547" max="12547" width="7.53515625" style="19" customWidth="1"/>
    <col min="12548" max="12548" width="13.07421875" style="19" customWidth="1"/>
    <col min="12549" max="12549" width="2.07421875" style="19" customWidth="1"/>
    <col min="12550" max="12551" width="8.69140625" style="19"/>
    <col min="12552" max="12552" width="8.07421875" style="19" bestFit="1" customWidth="1"/>
    <col min="12553" max="12795" width="8.69140625" style="19"/>
    <col min="12796" max="12796" width="2.53515625" style="19" customWidth="1"/>
    <col min="12797" max="12797" width="22.53515625" style="19" customWidth="1"/>
    <col min="12798" max="12798" width="7.69140625" style="19" customWidth="1"/>
    <col min="12799" max="12799" width="26.69140625" style="19" customWidth="1"/>
    <col min="12800" max="12800" width="18.53515625" style="19" customWidth="1"/>
    <col min="12801" max="12801" width="17.69140625" style="19" customWidth="1"/>
    <col min="12802" max="12802" width="2.4609375" style="19" customWidth="1"/>
    <col min="12803" max="12803" width="7.53515625" style="19" customWidth="1"/>
    <col min="12804" max="12804" width="13.07421875" style="19" customWidth="1"/>
    <col min="12805" max="12805" width="2.07421875" style="19" customWidth="1"/>
    <col min="12806" max="12807" width="8.69140625" style="19"/>
    <col min="12808" max="12808" width="8.07421875" style="19" bestFit="1" customWidth="1"/>
    <col min="12809" max="13051" width="8.69140625" style="19"/>
    <col min="13052" max="13052" width="2.53515625" style="19" customWidth="1"/>
    <col min="13053" max="13053" width="22.53515625" style="19" customWidth="1"/>
    <col min="13054" max="13054" width="7.69140625" style="19" customWidth="1"/>
    <col min="13055" max="13055" width="26.69140625" style="19" customWidth="1"/>
    <col min="13056" max="13056" width="18.53515625" style="19" customWidth="1"/>
    <col min="13057" max="13057" width="17.69140625" style="19" customWidth="1"/>
    <col min="13058" max="13058" width="2.4609375" style="19" customWidth="1"/>
    <col min="13059" max="13059" width="7.53515625" style="19" customWidth="1"/>
    <col min="13060" max="13060" width="13.07421875" style="19" customWidth="1"/>
    <col min="13061" max="13061" width="2.07421875" style="19" customWidth="1"/>
    <col min="13062" max="13063" width="8.69140625" style="19"/>
    <col min="13064" max="13064" width="8.07421875" style="19" bestFit="1" customWidth="1"/>
    <col min="13065" max="13307" width="8.69140625" style="19"/>
    <col min="13308" max="13308" width="2.53515625" style="19" customWidth="1"/>
    <col min="13309" max="13309" width="22.53515625" style="19" customWidth="1"/>
    <col min="13310" max="13310" width="7.69140625" style="19" customWidth="1"/>
    <col min="13311" max="13311" width="26.69140625" style="19" customWidth="1"/>
    <col min="13312" max="13312" width="18.53515625" style="19" customWidth="1"/>
    <col min="13313" max="13313" width="17.69140625" style="19" customWidth="1"/>
    <col min="13314" max="13314" width="2.4609375" style="19" customWidth="1"/>
    <col min="13315" max="13315" width="7.53515625" style="19" customWidth="1"/>
    <col min="13316" max="13316" width="13.07421875" style="19" customWidth="1"/>
    <col min="13317" max="13317" width="2.07421875" style="19" customWidth="1"/>
    <col min="13318" max="13319" width="8.69140625" style="19"/>
    <col min="13320" max="13320" width="8.07421875" style="19" bestFit="1" customWidth="1"/>
    <col min="13321" max="13563" width="8.69140625" style="19"/>
    <col min="13564" max="13564" width="2.53515625" style="19" customWidth="1"/>
    <col min="13565" max="13565" width="22.53515625" style="19" customWidth="1"/>
    <col min="13566" max="13566" width="7.69140625" style="19" customWidth="1"/>
    <col min="13567" max="13567" width="26.69140625" style="19" customWidth="1"/>
    <col min="13568" max="13568" width="18.53515625" style="19" customWidth="1"/>
    <col min="13569" max="13569" width="17.69140625" style="19" customWidth="1"/>
    <col min="13570" max="13570" width="2.4609375" style="19" customWidth="1"/>
    <col min="13571" max="13571" width="7.53515625" style="19" customWidth="1"/>
    <col min="13572" max="13572" width="13.07421875" style="19" customWidth="1"/>
    <col min="13573" max="13573" width="2.07421875" style="19" customWidth="1"/>
    <col min="13574" max="13575" width="8.69140625" style="19"/>
    <col min="13576" max="13576" width="8.07421875" style="19" bestFit="1" customWidth="1"/>
    <col min="13577" max="13819" width="8.69140625" style="19"/>
    <col min="13820" max="13820" width="2.53515625" style="19" customWidth="1"/>
    <col min="13821" max="13821" width="22.53515625" style="19" customWidth="1"/>
    <col min="13822" max="13822" width="7.69140625" style="19" customWidth="1"/>
    <col min="13823" max="13823" width="26.69140625" style="19" customWidth="1"/>
    <col min="13824" max="13824" width="18.53515625" style="19" customWidth="1"/>
    <col min="13825" max="13825" width="17.69140625" style="19" customWidth="1"/>
    <col min="13826" max="13826" width="2.4609375" style="19" customWidth="1"/>
    <col min="13827" max="13827" width="7.53515625" style="19" customWidth="1"/>
    <col min="13828" max="13828" width="13.07421875" style="19" customWidth="1"/>
    <col min="13829" max="13829" width="2.07421875" style="19" customWidth="1"/>
    <col min="13830" max="13831" width="8.69140625" style="19"/>
    <col min="13832" max="13832" width="8.07421875" style="19" bestFit="1" customWidth="1"/>
    <col min="13833" max="14075" width="8.69140625" style="19"/>
    <col min="14076" max="14076" width="2.53515625" style="19" customWidth="1"/>
    <col min="14077" max="14077" width="22.53515625" style="19" customWidth="1"/>
    <col min="14078" max="14078" width="7.69140625" style="19" customWidth="1"/>
    <col min="14079" max="14079" width="26.69140625" style="19" customWidth="1"/>
    <col min="14080" max="14080" width="18.53515625" style="19" customWidth="1"/>
    <col min="14081" max="14081" width="17.69140625" style="19" customWidth="1"/>
    <col min="14082" max="14082" width="2.4609375" style="19" customWidth="1"/>
    <col min="14083" max="14083" width="7.53515625" style="19" customWidth="1"/>
    <col min="14084" max="14084" width="13.07421875" style="19" customWidth="1"/>
    <col min="14085" max="14085" width="2.07421875" style="19" customWidth="1"/>
    <col min="14086" max="14087" width="8.69140625" style="19"/>
    <col min="14088" max="14088" width="8.07421875" style="19" bestFit="1" customWidth="1"/>
    <col min="14089" max="14331" width="8.69140625" style="19"/>
    <col min="14332" max="14332" width="2.53515625" style="19" customWidth="1"/>
    <col min="14333" max="14333" width="22.53515625" style="19" customWidth="1"/>
    <col min="14334" max="14334" width="7.69140625" style="19" customWidth="1"/>
    <col min="14335" max="14335" width="26.69140625" style="19" customWidth="1"/>
    <col min="14336" max="14336" width="18.53515625" style="19" customWidth="1"/>
    <col min="14337" max="14337" width="17.69140625" style="19" customWidth="1"/>
    <col min="14338" max="14338" width="2.4609375" style="19" customWidth="1"/>
    <col min="14339" max="14339" width="7.53515625" style="19" customWidth="1"/>
    <col min="14340" max="14340" width="13.07421875" style="19" customWidth="1"/>
    <col min="14341" max="14341" width="2.07421875" style="19" customWidth="1"/>
    <col min="14342" max="14343" width="8.69140625" style="19"/>
    <col min="14344" max="14344" width="8.07421875" style="19" bestFit="1" customWidth="1"/>
    <col min="14345" max="14587" width="8.69140625" style="19"/>
    <col min="14588" max="14588" width="2.53515625" style="19" customWidth="1"/>
    <col min="14589" max="14589" width="22.53515625" style="19" customWidth="1"/>
    <col min="14590" max="14590" width="7.69140625" style="19" customWidth="1"/>
    <col min="14591" max="14591" width="26.69140625" style="19" customWidth="1"/>
    <col min="14592" max="14592" width="18.53515625" style="19" customWidth="1"/>
    <col min="14593" max="14593" width="17.69140625" style="19" customWidth="1"/>
    <col min="14594" max="14594" width="2.4609375" style="19" customWidth="1"/>
    <col min="14595" max="14595" width="7.53515625" style="19" customWidth="1"/>
    <col min="14596" max="14596" width="13.07421875" style="19" customWidth="1"/>
    <col min="14597" max="14597" width="2.07421875" style="19" customWidth="1"/>
    <col min="14598" max="14599" width="8.69140625" style="19"/>
    <col min="14600" max="14600" width="8.07421875" style="19" bestFit="1" customWidth="1"/>
    <col min="14601" max="14843" width="8.69140625" style="19"/>
    <col min="14844" max="14844" width="2.53515625" style="19" customWidth="1"/>
    <col min="14845" max="14845" width="22.53515625" style="19" customWidth="1"/>
    <col min="14846" max="14846" width="7.69140625" style="19" customWidth="1"/>
    <col min="14847" max="14847" width="26.69140625" style="19" customWidth="1"/>
    <col min="14848" max="14848" width="18.53515625" style="19" customWidth="1"/>
    <col min="14849" max="14849" width="17.69140625" style="19" customWidth="1"/>
    <col min="14850" max="14850" width="2.4609375" style="19" customWidth="1"/>
    <col min="14851" max="14851" width="7.53515625" style="19" customWidth="1"/>
    <col min="14852" max="14852" width="13.07421875" style="19" customWidth="1"/>
    <col min="14853" max="14853" width="2.07421875" style="19" customWidth="1"/>
    <col min="14854" max="14855" width="8.69140625" style="19"/>
    <col min="14856" max="14856" width="8.07421875" style="19" bestFit="1" customWidth="1"/>
    <col min="14857" max="15099" width="8.69140625" style="19"/>
    <col min="15100" max="15100" width="2.53515625" style="19" customWidth="1"/>
    <col min="15101" max="15101" width="22.53515625" style="19" customWidth="1"/>
    <col min="15102" max="15102" width="7.69140625" style="19" customWidth="1"/>
    <col min="15103" max="15103" width="26.69140625" style="19" customWidth="1"/>
    <col min="15104" max="15104" width="18.53515625" style="19" customWidth="1"/>
    <col min="15105" max="15105" width="17.69140625" style="19" customWidth="1"/>
    <col min="15106" max="15106" width="2.4609375" style="19" customWidth="1"/>
    <col min="15107" max="15107" width="7.53515625" style="19" customWidth="1"/>
    <col min="15108" max="15108" width="13.07421875" style="19" customWidth="1"/>
    <col min="15109" max="15109" width="2.07421875" style="19" customWidth="1"/>
    <col min="15110" max="15111" width="8.69140625" style="19"/>
    <col min="15112" max="15112" width="8.07421875" style="19" bestFit="1" customWidth="1"/>
    <col min="15113" max="15355" width="8.69140625" style="19"/>
    <col min="15356" max="15356" width="2.53515625" style="19" customWidth="1"/>
    <col min="15357" max="15357" width="22.53515625" style="19" customWidth="1"/>
    <col min="15358" max="15358" width="7.69140625" style="19" customWidth="1"/>
    <col min="15359" max="15359" width="26.69140625" style="19" customWidth="1"/>
    <col min="15360" max="15360" width="18.53515625" style="19" customWidth="1"/>
    <col min="15361" max="15361" width="17.69140625" style="19" customWidth="1"/>
    <col min="15362" max="15362" width="2.4609375" style="19" customWidth="1"/>
    <col min="15363" max="15363" width="7.53515625" style="19" customWidth="1"/>
    <col min="15364" max="15364" width="13.07421875" style="19" customWidth="1"/>
    <col min="15365" max="15365" width="2.07421875" style="19" customWidth="1"/>
    <col min="15366" max="15367" width="8.69140625" style="19"/>
    <col min="15368" max="15368" width="8.07421875" style="19" bestFit="1" customWidth="1"/>
    <col min="15369" max="15611" width="8.69140625" style="19"/>
    <col min="15612" max="15612" width="2.53515625" style="19" customWidth="1"/>
    <col min="15613" max="15613" width="22.53515625" style="19" customWidth="1"/>
    <col min="15614" max="15614" width="7.69140625" style="19" customWidth="1"/>
    <col min="15615" max="15615" width="26.69140625" style="19" customWidth="1"/>
    <col min="15616" max="15616" width="18.53515625" style="19" customWidth="1"/>
    <col min="15617" max="15617" width="17.69140625" style="19" customWidth="1"/>
    <col min="15618" max="15618" width="2.4609375" style="19" customWidth="1"/>
    <col min="15619" max="15619" width="7.53515625" style="19" customWidth="1"/>
    <col min="15620" max="15620" width="13.07421875" style="19" customWidth="1"/>
    <col min="15621" max="15621" width="2.07421875" style="19" customWidth="1"/>
    <col min="15622" max="15623" width="8.69140625" style="19"/>
    <col min="15624" max="15624" width="8.07421875" style="19" bestFit="1" customWidth="1"/>
    <col min="15625" max="15867" width="8.69140625" style="19"/>
    <col min="15868" max="15868" width="2.53515625" style="19" customWidth="1"/>
    <col min="15869" max="15869" width="22.53515625" style="19" customWidth="1"/>
    <col min="15870" max="15870" width="7.69140625" style="19" customWidth="1"/>
    <col min="15871" max="15871" width="26.69140625" style="19" customWidth="1"/>
    <col min="15872" max="15872" width="18.53515625" style="19" customWidth="1"/>
    <col min="15873" max="15873" width="17.69140625" style="19" customWidth="1"/>
    <col min="15874" max="15874" width="2.4609375" style="19" customWidth="1"/>
    <col min="15875" max="15875" width="7.53515625" style="19" customWidth="1"/>
    <col min="15876" max="15876" width="13.07421875" style="19" customWidth="1"/>
    <col min="15877" max="15877" width="2.07421875" style="19" customWidth="1"/>
    <col min="15878" max="15879" width="8.69140625" style="19"/>
    <col min="15880" max="15880" width="8.07421875" style="19" bestFit="1" customWidth="1"/>
    <col min="15881" max="16123" width="8.69140625" style="19"/>
    <col min="16124" max="16124" width="2.53515625" style="19" customWidth="1"/>
    <col min="16125" max="16125" width="22.53515625" style="19" customWidth="1"/>
    <col min="16126" max="16126" width="7.69140625" style="19" customWidth="1"/>
    <col min="16127" max="16127" width="26.69140625" style="19" customWidth="1"/>
    <col min="16128" max="16128" width="18.53515625" style="19" customWidth="1"/>
    <col min="16129" max="16129" width="17.69140625" style="19" customWidth="1"/>
    <col min="16130" max="16130" width="2.4609375" style="19" customWidth="1"/>
    <col min="16131" max="16131" width="7.53515625" style="19" customWidth="1"/>
    <col min="16132" max="16132" width="13.07421875" style="19" customWidth="1"/>
    <col min="16133" max="16133" width="2.07421875" style="19" customWidth="1"/>
    <col min="16134" max="16135" width="8.69140625" style="19"/>
    <col min="16136" max="16136" width="8.07421875" style="19" bestFit="1" customWidth="1"/>
    <col min="16137" max="16384" width="8.69140625" style="19"/>
  </cols>
  <sheetData>
    <row r="1" spans="2:21" ht="15.65" customHeight="1" thickBot="1" x14ac:dyDescent="0.4">
      <c r="B1" s="65"/>
      <c r="C1" s="65"/>
      <c r="D1" s="65"/>
      <c r="E1" s="65"/>
      <c r="F1" s="65"/>
      <c r="G1" s="65"/>
      <c r="H1" s="65"/>
      <c r="I1" s="65"/>
      <c r="J1" s="65"/>
      <c r="K1" s="65"/>
      <c r="L1" s="65"/>
      <c r="M1" s="65"/>
      <c r="N1" s="65"/>
      <c r="O1" s="65"/>
      <c r="P1" s="65"/>
      <c r="Q1" s="65"/>
      <c r="R1" s="65"/>
      <c r="S1" s="1348"/>
      <c r="T1" s="1348"/>
      <c r="U1" s="1348"/>
    </row>
    <row r="2" spans="2:21" ht="15.65" customHeight="1" x14ac:dyDescent="0.35">
      <c r="B2" s="78"/>
      <c r="C2" s="79"/>
      <c r="D2" s="79"/>
      <c r="E2" s="79"/>
      <c r="F2" s="79"/>
      <c r="G2" s="79"/>
      <c r="H2" s="79"/>
      <c r="I2" s="79"/>
      <c r="J2" s="79"/>
      <c r="K2" s="79"/>
      <c r="L2" s="79"/>
      <c r="M2" s="79"/>
      <c r="N2" s="79"/>
      <c r="O2" s="80"/>
      <c r="P2" s="73"/>
      <c r="Q2" s="107"/>
      <c r="R2" s="1349"/>
      <c r="S2" s="1349"/>
      <c r="T2" s="1349"/>
      <c r="U2" s="1350"/>
    </row>
    <row r="3" spans="2:21" s="68" customFormat="1" ht="15.65" customHeight="1" x14ac:dyDescent="0.35">
      <c r="B3" s="81"/>
      <c r="C3" s="1594" t="s">
        <v>0</v>
      </c>
      <c r="D3" s="1594"/>
      <c r="E3" s="1594"/>
      <c r="F3" s="1594"/>
      <c r="G3" s="1594"/>
      <c r="H3" s="1594"/>
      <c r="I3" s="1594"/>
      <c r="J3" s="1594"/>
      <c r="K3" s="1594"/>
      <c r="L3" s="1594"/>
      <c r="M3" s="1594"/>
      <c r="N3" s="1594"/>
      <c r="O3" s="82"/>
      <c r="P3" s="74"/>
      <c r="Q3" s="111"/>
      <c r="R3" s="771" t="s">
        <v>1</v>
      </c>
      <c r="S3" s="771"/>
      <c r="T3" s="771"/>
      <c r="U3" s="1351"/>
    </row>
    <row r="4" spans="2:21" s="68" customFormat="1" ht="15.65" customHeight="1" thickBot="1" x14ac:dyDescent="0.4">
      <c r="B4" s="83"/>
      <c r="C4" s="1594"/>
      <c r="D4" s="1594"/>
      <c r="E4" s="1594"/>
      <c r="F4" s="1594"/>
      <c r="G4" s="1594"/>
      <c r="H4" s="1594"/>
      <c r="I4" s="1594"/>
      <c r="J4" s="1594"/>
      <c r="K4" s="1594"/>
      <c r="L4" s="1594"/>
      <c r="M4" s="1594"/>
      <c r="N4" s="1594"/>
      <c r="O4" s="82"/>
      <c r="P4" s="74"/>
      <c r="Q4" s="111"/>
      <c r="R4" s="1352"/>
      <c r="S4" s="1352"/>
      <c r="T4" s="1352"/>
      <c r="U4" s="1351"/>
    </row>
    <row r="5" spans="2:21" ht="15.65" customHeight="1" thickBot="1" x14ac:dyDescent="0.4">
      <c r="B5" s="1353"/>
      <c r="C5" s="1594"/>
      <c r="D5" s="1594"/>
      <c r="E5" s="1594"/>
      <c r="F5" s="1594"/>
      <c r="G5" s="1594"/>
      <c r="H5" s="1594"/>
      <c r="I5" s="1594"/>
      <c r="J5" s="1594"/>
      <c r="K5" s="1594"/>
      <c r="L5" s="1594"/>
      <c r="M5" s="1594"/>
      <c r="N5" s="1594"/>
      <c r="O5" s="82"/>
      <c r="P5" s="74"/>
      <c r="Q5" s="111"/>
      <c r="R5" s="119" t="s">
        <v>2</v>
      </c>
      <c r="S5" s="120" t="s">
        <v>3</v>
      </c>
      <c r="T5" s="119" t="s">
        <v>4</v>
      </c>
      <c r="U5" s="1351"/>
    </row>
    <row r="6" spans="2:21" ht="15.65" customHeight="1" thickBot="1" x14ac:dyDescent="0.4">
      <c r="B6" s="84"/>
      <c r="C6" s="85"/>
      <c r="D6" s="86"/>
      <c r="E6" s="86"/>
      <c r="F6" s="87"/>
      <c r="G6" s="87"/>
      <c r="H6" s="87"/>
      <c r="I6" s="88"/>
      <c r="J6" s="88"/>
      <c r="K6" s="88"/>
      <c r="L6" s="88"/>
      <c r="M6" s="89"/>
      <c r="N6" s="89"/>
      <c r="O6" s="90"/>
      <c r="P6" s="73"/>
      <c r="Q6" s="111"/>
      <c r="R6" s="1354" t="s">
        <v>5</v>
      </c>
      <c r="S6" s="1355" t="s">
        <v>6</v>
      </c>
      <c r="T6" s="1356">
        <v>45366</v>
      </c>
      <c r="U6" s="1351"/>
    </row>
    <row r="7" spans="2:21" ht="15.65" customHeight="1" thickBot="1" x14ac:dyDescent="0.4">
      <c r="B7" s="65"/>
      <c r="C7" s="69"/>
      <c r="D7" s="70"/>
      <c r="E7" s="70"/>
      <c r="F7" s="66"/>
      <c r="G7" s="66"/>
      <c r="H7" s="66"/>
      <c r="I7" s="67"/>
      <c r="J7" s="67"/>
      <c r="K7" s="67"/>
      <c r="L7" s="67"/>
      <c r="M7" s="65"/>
      <c r="N7" s="65"/>
      <c r="O7" s="65"/>
      <c r="P7" s="65"/>
      <c r="Q7" s="111"/>
      <c r="R7" s="1346" t="s">
        <v>7</v>
      </c>
      <c r="S7" s="1347" t="s">
        <v>8</v>
      </c>
      <c r="T7" s="1357">
        <f>N19</f>
        <v>45628</v>
      </c>
      <c r="U7" s="1351"/>
    </row>
    <row r="8" spans="2:21" ht="15.65" customHeight="1" x14ac:dyDescent="0.35">
      <c r="B8" s="107"/>
      <c r="C8" s="91"/>
      <c r="D8" s="92"/>
      <c r="E8" s="92"/>
      <c r="F8" s="93"/>
      <c r="G8" s="93"/>
      <c r="H8" s="93"/>
      <c r="I8" s="94"/>
      <c r="J8" s="94"/>
      <c r="K8" s="94"/>
      <c r="L8" s="94"/>
      <c r="M8" s="95"/>
      <c r="N8" s="95"/>
      <c r="O8" s="96"/>
      <c r="P8" s="65"/>
      <c r="Q8" s="111"/>
      <c r="R8" s="1346"/>
      <c r="S8" s="1347"/>
      <c r="T8" s="1346"/>
      <c r="U8" s="1351"/>
    </row>
    <row r="9" spans="2:21" ht="15.65" customHeight="1" x14ac:dyDescent="0.35">
      <c r="B9" s="111"/>
      <c r="C9" s="97"/>
      <c r="D9" s="98"/>
      <c r="E9" s="98"/>
      <c r="F9" s="99"/>
      <c r="G9" s="99"/>
      <c r="H9" s="1571" t="s">
        <v>9</v>
      </c>
      <c r="I9" s="1571"/>
      <c r="J9" s="100"/>
      <c r="K9" s="100"/>
      <c r="L9" s="100"/>
      <c r="M9" s="101"/>
      <c r="N9" s="101"/>
      <c r="O9" s="102"/>
      <c r="P9" s="65"/>
      <c r="Q9" s="111"/>
      <c r="R9" s="1346"/>
      <c r="S9" s="1347"/>
      <c r="T9" s="1346"/>
      <c r="U9" s="1351"/>
    </row>
    <row r="10" spans="2:21" ht="15.65" customHeight="1" thickBot="1" x14ac:dyDescent="0.4">
      <c r="B10" s="111"/>
      <c r="C10" s="97"/>
      <c r="D10" s="98"/>
      <c r="E10" s="98"/>
      <c r="F10" s="99"/>
      <c r="G10" s="99"/>
      <c r="H10" s="99"/>
      <c r="I10" s="100"/>
      <c r="J10" s="100"/>
      <c r="K10" s="100"/>
      <c r="L10" s="100"/>
      <c r="M10" s="101"/>
      <c r="N10" s="101"/>
      <c r="O10" s="102"/>
      <c r="P10" s="65"/>
      <c r="Q10" s="111"/>
      <c r="R10" s="1346"/>
      <c r="S10" s="1347"/>
      <c r="T10" s="1346"/>
      <c r="U10" s="1351"/>
    </row>
    <row r="11" spans="2:21" ht="15.65" customHeight="1" thickBot="1" x14ac:dyDescent="0.4">
      <c r="B11" s="111"/>
      <c r="C11" s="1351"/>
      <c r="D11" s="1595" t="s">
        <v>10</v>
      </c>
      <c r="E11" s="1596"/>
      <c r="F11" s="1596"/>
      <c r="G11" s="1596"/>
      <c r="H11" s="103" t="s">
        <v>7</v>
      </c>
      <c r="I11" s="1591" t="s">
        <v>11</v>
      </c>
      <c r="J11" s="1591"/>
      <c r="K11" s="1591"/>
      <c r="L11" s="1591"/>
      <c r="M11" s="1591"/>
      <c r="N11" s="101"/>
      <c r="O11" s="102"/>
      <c r="P11" s="65"/>
      <c r="Q11" s="111"/>
      <c r="R11" s="1346"/>
      <c r="S11" s="1347"/>
      <c r="T11" s="1346"/>
      <c r="U11" s="1351"/>
    </row>
    <row r="12" spans="2:21" ht="15.65" customHeight="1" thickBot="1" x14ac:dyDescent="0.4">
      <c r="B12" s="111"/>
      <c r="C12" s="1351"/>
      <c r="D12" s="1595" t="s">
        <v>12</v>
      </c>
      <c r="E12" s="1596"/>
      <c r="F12" s="1596"/>
      <c r="G12" s="1596"/>
      <c r="H12" s="104">
        <v>45566</v>
      </c>
      <c r="I12" s="1592" t="s">
        <v>13</v>
      </c>
      <c r="J12" s="1593"/>
      <c r="K12" s="1593"/>
      <c r="L12" s="1593"/>
      <c r="M12" s="1593"/>
      <c r="N12" s="101"/>
      <c r="O12" s="102"/>
      <c r="P12" s="65"/>
      <c r="Q12" s="121"/>
      <c r="R12" s="1346"/>
      <c r="S12" s="1347"/>
      <c r="T12" s="1346"/>
      <c r="U12" s="1351"/>
    </row>
    <row r="13" spans="2:21" ht="15.65" customHeight="1" thickBot="1" x14ac:dyDescent="0.4">
      <c r="B13" s="84"/>
      <c r="C13" s="88"/>
      <c r="D13" s="88"/>
      <c r="E13" s="105"/>
      <c r="F13" s="106"/>
      <c r="G13" s="87"/>
      <c r="H13" s="87"/>
      <c r="I13" s="1597" t="s">
        <v>14</v>
      </c>
      <c r="J13" s="1597"/>
      <c r="K13" s="1597"/>
      <c r="L13" s="1597"/>
      <c r="M13" s="1597"/>
      <c r="N13" s="89"/>
      <c r="O13" s="90"/>
      <c r="P13" s="65"/>
      <c r="Q13" s="772"/>
      <c r="R13" s="1346"/>
      <c r="S13" s="1347"/>
      <c r="T13" s="1346"/>
      <c r="U13" s="1351"/>
    </row>
    <row r="14" spans="2:21" ht="15.65" customHeight="1" thickBot="1" x14ac:dyDescent="0.4">
      <c r="B14" s="65"/>
      <c r="C14" s="62"/>
      <c r="D14" s="62"/>
      <c r="E14" s="62"/>
      <c r="F14" s="62"/>
      <c r="G14" s="62"/>
      <c r="H14" s="61"/>
      <c r="I14" s="62"/>
      <c r="J14" s="62"/>
      <c r="K14" s="62"/>
      <c r="L14" s="62"/>
      <c r="M14" s="62"/>
      <c r="N14" s="62"/>
      <c r="O14" s="62"/>
      <c r="P14" s="65"/>
      <c r="Q14" s="772"/>
      <c r="R14" s="1346"/>
      <c r="S14" s="1347"/>
      <c r="T14" s="1346"/>
      <c r="U14" s="1351"/>
    </row>
    <row r="15" spans="2:21" ht="15.65" customHeight="1" x14ac:dyDescent="0.35">
      <c r="B15" s="107"/>
      <c r="C15" s="91"/>
      <c r="D15" s="95"/>
      <c r="E15" s="95"/>
      <c r="F15" s="95"/>
      <c r="G15" s="95"/>
      <c r="H15" s="95"/>
      <c r="I15" s="95"/>
      <c r="J15" s="95"/>
      <c r="K15" s="95"/>
      <c r="L15" s="95"/>
      <c r="M15" s="95"/>
      <c r="N15" s="95"/>
      <c r="O15" s="96"/>
      <c r="P15" s="65"/>
      <c r="Q15" s="772"/>
      <c r="R15" s="1346"/>
      <c r="S15" s="1347"/>
      <c r="T15" s="1346"/>
      <c r="U15" s="1351"/>
    </row>
    <row r="16" spans="2:21" ht="15.65" customHeight="1" x14ac:dyDescent="0.35">
      <c r="B16" s="108"/>
      <c r="C16" s="109"/>
      <c r="D16" s="109"/>
      <c r="E16" s="109"/>
      <c r="F16" s="109"/>
      <c r="G16" s="109"/>
      <c r="H16" s="1571" t="s">
        <v>15</v>
      </c>
      <c r="I16" s="1571"/>
      <c r="J16" s="109"/>
      <c r="K16" s="109"/>
      <c r="L16" s="109"/>
      <c r="M16" s="109"/>
      <c r="N16" s="109"/>
      <c r="O16" s="110"/>
      <c r="P16" s="65"/>
      <c r="Q16" s="1353"/>
      <c r="R16" s="1346"/>
      <c r="S16" s="1347"/>
      <c r="T16" s="1346"/>
      <c r="U16" s="1351"/>
    </row>
    <row r="17" spans="2:21" ht="15.65" customHeight="1" thickBot="1" x14ac:dyDescent="0.4">
      <c r="B17" s="111"/>
      <c r="C17" s="97"/>
      <c r="D17" s="101"/>
      <c r="E17" s="101"/>
      <c r="F17" s="101"/>
      <c r="G17" s="101"/>
      <c r="H17" s="101"/>
      <c r="I17" s="101"/>
      <c r="J17" s="101"/>
      <c r="K17" s="101"/>
      <c r="L17" s="101"/>
      <c r="M17" s="101"/>
      <c r="N17" s="101"/>
      <c r="O17" s="102"/>
      <c r="P17" s="65"/>
      <c r="Q17" s="773"/>
      <c r="R17" s="1346"/>
      <c r="S17" s="1347"/>
      <c r="T17" s="1346"/>
      <c r="U17" s="1351"/>
    </row>
    <row r="18" spans="2:21" ht="15.65" customHeight="1" thickBot="1" x14ac:dyDescent="0.4">
      <c r="B18" s="112"/>
      <c r="C18" s="113" t="s">
        <v>16</v>
      </c>
      <c r="D18" s="1583" t="s">
        <v>17</v>
      </c>
      <c r="E18" s="1583"/>
      <c r="F18" s="1583"/>
      <c r="G18" s="1584"/>
      <c r="H18" s="114"/>
      <c r="I18" s="101"/>
      <c r="J18" s="101"/>
      <c r="K18" s="101"/>
      <c r="L18" s="101"/>
      <c r="M18" s="101"/>
      <c r="N18" s="101"/>
      <c r="O18" s="102"/>
      <c r="P18" s="71"/>
      <c r="Q18" s="773"/>
      <c r="R18" s="1346"/>
      <c r="S18" s="1347"/>
      <c r="T18" s="1346"/>
      <c r="U18" s="1351"/>
    </row>
    <row r="19" spans="2:21" ht="15.65" customHeight="1" thickBot="1" x14ac:dyDescent="0.4">
      <c r="B19" s="112"/>
      <c r="C19" s="113" t="s">
        <v>18</v>
      </c>
      <c r="D19" s="1585" t="s">
        <v>19</v>
      </c>
      <c r="E19" s="1586"/>
      <c r="F19" s="1586"/>
      <c r="G19" s="1587"/>
      <c r="H19" s="1589" t="s">
        <v>20</v>
      </c>
      <c r="I19" s="1588"/>
      <c r="J19" s="1588"/>
      <c r="K19" s="1588"/>
      <c r="L19" s="1588"/>
      <c r="M19" s="1590" t="s">
        <v>21</v>
      </c>
      <c r="N19" s="1634">
        <v>45628</v>
      </c>
      <c r="O19" s="102"/>
      <c r="P19" s="1348"/>
      <c r="Q19" s="773"/>
      <c r="R19" s="1346"/>
      <c r="S19" s="1347"/>
      <c r="T19" s="1346"/>
      <c r="U19" s="1351"/>
    </row>
    <row r="20" spans="2:21" ht="15.65" customHeight="1" thickBot="1" x14ac:dyDescent="0.4">
      <c r="B20" s="112"/>
      <c r="C20" s="113" t="s">
        <v>22</v>
      </c>
      <c r="D20" s="1583" t="s">
        <v>23</v>
      </c>
      <c r="E20" s="1583"/>
      <c r="F20" s="1583"/>
      <c r="G20" s="1584"/>
      <c r="H20" s="1589"/>
      <c r="I20" s="1588"/>
      <c r="J20" s="1588"/>
      <c r="K20" s="1588"/>
      <c r="L20" s="1588"/>
      <c r="M20" s="1590"/>
      <c r="N20" s="1635"/>
      <c r="O20" s="102"/>
      <c r="P20" s="1348"/>
      <c r="Q20" s="111"/>
      <c r="R20" s="1346"/>
      <c r="S20" s="1347"/>
      <c r="T20" s="1346"/>
      <c r="U20" s="1351"/>
    </row>
    <row r="21" spans="2:21" ht="15.65" customHeight="1" thickBot="1" x14ac:dyDescent="0.4">
      <c r="B21" s="111"/>
      <c r="C21" s="113" t="s">
        <v>24</v>
      </c>
      <c r="D21" s="1583" t="s">
        <v>25</v>
      </c>
      <c r="E21" s="1583"/>
      <c r="F21" s="1583"/>
      <c r="G21" s="1584"/>
      <c r="H21" s="746"/>
      <c r="I21" s="101" t="s">
        <v>26</v>
      </c>
      <c r="J21" s="746"/>
      <c r="K21" s="746"/>
      <c r="L21" s="746"/>
      <c r="M21" s="746"/>
      <c r="N21" s="101"/>
      <c r="O21" s="102"/>
      <c r="P21" s="1348"/>
      <c r="Q21" s="111"/>
      <c r="R21" s="1346"/>
      <c r="S21" s="1347"/>
      <c r="T21" s="1346"/>
      <c r="U21" s="1351"/>
    </row>
    <row r="22" spans="2:21" ht="15.65" customHeight="1" x14ac:dyDescent="0.35">
      <c r="B22" s="111"/>
      <c r="C22" s="97"/>
      <c r="D22" s="786"/>
      <c r="E22" s="786"/>
      <c r="F22" s="786"/>
      <c r="G22" s="786"/>
      <c r="H22" s="97"/>
      <c r="I22" s="746"/>
      <c r="J22" s="746"/>
      <c r="K22" s="746"/>
      <c r="L22" s="746"/>
      <c r="M22" s="97"/>
      <c r="N22" s="97"/>
      <c r="O22" s="102"/>
      <c r="P22" s="72"/>
      <c r="Q22" s="111"/>
      <c r="R22" s="1346"/>
      <c r="S22" s="1347"/>
      <c r="T22" s="1346"/>
      <c r="U22" s="1351"/>
    </row>
    <row r="23" spans="2:21" ht="15.65" customHeight="1" thickBot="1" x14ac:dyDescent="0.4">
      <c r="B23" s="84"/>
      <c r="C23" s="89"/>
      <c r="D23" s="1358"/>
      <c r="E23" s="1358"/>
      <c r="F23" s="1358"/>
      <c r="G23" s="1358"/>
      <c r="H23" s="89"/>
      <c r="I23" s="1358"/>
      <c r="J23" s="1358"/>
      <c r="K23" s="1358"/>
      <c r="L23" s="1358"/>
      <c r="M23" s="89"/>
      <c r="N23" s="89"/>
      <c r="O23" s="90"/>
      <c r="P23" s="72"/>
      <c r="Q23" s="111"/>
      <c r="R23" s="1346"/>
      <c r="S23" s="1347"/>
      <c r="T23" s="1346"/>
      <c r="U23" s="1351"/>
    </row>
    <row r="24" spans="2:21" ht="15.65" customHeight="1" thickBot="1" x14ac:dyDescent="0.4">
      <c r="B24" s="65"/>
      <c r="C24" s="65"/>
      <c r="D24" s="1348"/>
      <c r="E24" s="1348"/>
      <c r="F24" s="1348"/>
      <c r="G24" s="1348"/>
      <c r="H24" s="65"/>
      <c r="I24" s="1348"/>
      <c r="J24" s="1348"/>
      <c r="K24" s="1348"/>
      <c r="L24" s="1348"/>
      <c r="M24" s="65"/>
      <c r="N24" s="65"/>
      <c r="O24" s="65"/>
      <c r="P24" s="72"/>
      <c r="Q24" s="111"/>
      <c r="R24" s="1346"/>
      <c r="S24" s="1347"/>
      <c r="T24" s="1346"/>
      <c r="U24" s="1351"/>
    </row>
    <row r="25" spans="2:21" ht="15.65" customHeight="1" x14ac:dyDescent="0.35">
      <c r="B25" s="116"/>
      <c r="C25" s="91"/>
      <c r="D25" s="95"/>
      <c r="E25" s="96"/>
      <c r="F25" s="63"/>
      <c r="G25" s="107"/>
      <c r="H25" s="95"/>
      <c r="I25" s="95"/>
      <c r="J25" s="95"/>
      <c r="K25" s="95"/>
      <c r="L25" s="95"/>
      <c r="M25" s="95"/>
      <c r="N25" s="95"/>
      <c r="O25" s="96"/>
      <c r="P25" s="72"/>
      <c r="Q25" s="111"/>
      <c r="R25" s="1346"/>
      <c r="S25" s="1347"/>
      <c r="T25" s="1346"/>
      <c r="U25" s="1351"/>
    </row>
    <row r="26" spans="2:21" ht="15.65" customHeight="1" x14ac:dyDescent="0.35">
      <c r="B26" s="108"/>
      <c r="C26" s="1571" t="s">
        <v>27</v>
      </c>
      <c r="D26" s="1571"/>
      <c r="E26" s="110"/>
      <c r="F26" s="64"/>
      <c r="G26" s="108"/>
      <c r="H26" s="1571" t="s">
        <v>28</v>
      </c>
      <c r="I26" s="1571"/>
      <c r="J26" s="1571"/>
      <c r="K26" s="1571"/>
      <c r="L26" s="1571"/>
      <c r="M26" s="1571"/>
      <c r="N26" s="1571"/>
      <c r="O26" s="110"/>
      <c r="P26" s="65"/>
      <c r="Q26" s="111"/>
      <c r="R26" s="1346"/>
      <c r="S26" s="1347"/>
      <c r="T26" s="1346"/>
      <c r="U26" s="1351"/>
    </row>
    <row r="27" spans="2:21" ht="15.65" customHeight="1" x14ac:dyDescent="0.35">
      <c r="B27" s="112"/>
      <c r="C27" s="97"/>
      <c r="D27" s="101"/>
      <c r="E27" s="102"/>
      <c r="F27" s="63"/>
      <c r="G27" s="111"/>
      <c r="H27" s="101"/>
      <c r="I27" s="101"/>
      <c r="J27" s="101"/>
      <c r="K27" s="101"/>
      <c r="L27" s="101"/>
      <c r="M27" s="101"/>
      <c r="N27" s="101"/>
      <c r="O27" s="102"/>
      <c r="P27" s="65"/>
      <c r="Q27" s="111"/>
      <c r="R27" s="1346"/>
      <c r="S27" s="1347"/>
      <c r="T27" s="1346"/>
      <c r="U27" s="1351"/>
    </row>
    <row r="28" spans="2:21" ht="15.65" customHeight="1" x14ac:dyDescent="0.35">
      <c r="B28" s="111"/>
      <c r="C28" s="1578" t="s">
        <v>29</v>
      </c>
      <c r="D28" s="1578"/>
      <c r="E28" s="102"/>
      <c r="F28" s="63"/>
      <c r="G28" s="111"/>
      <c r="H28" s="97" t="s">
        <v>30</v>
      </c>
      <c r="I28" s="97" t="s">
        <v>31</v>
      </c>
      <c r="J28" s="97"/>
      <c r="K28" s="97"/>
      <c r="L28" s="97"/>
      <c r="M28" s="101"/>
      <c r="N28" s="101"/>
      <c r="O28" s="102"/>
      <c r="P28" s="65"/>
      <c r="Q28" s="111"/>
      <c r="R28" s="1346"/>
      <c r="S28" s="1347"/>
      <c r="T28" s="1346"/>
      <c r="U28" s="1351"/>
    </row>
    <row r="29" spans="2:21" ht="15.65" customHeight="1" x14ac:dyDescent="0.35">
      <c r="B29" s="112"/>
      <c r="C29" s="117"/>
      <c r="D29" s="118"/>
      <c r="E29" s="102"/>
      <c r="F29" s="63"/>
      <c r="G29" s="111"/>
      <c r="H29" s="115" t="s">
        <v>32</v>
      </c>
      <c r="I29" s="101" t="s">
        <v>33</v>
      </c>
      <c r="J29" s="101"/>
      <c r="K29" s="101"/>
      <c r="L29" s="101"/>
      <c r="M29" s="101"/>
      <c r="N29" s="101"/>
      <c r="O29" s="102"/>
      <c r="P29" s="65"/>
      <c r="Q29" s="111"/>
      <c r="R29" s="1346"/>
      <c r="S29" s="1347"/>
      <c r="T29" s="1346"/>
      <c r="U29" s="1351"/>
    </row>
    <row r="30" spans="2:21" ht="15.65" customHeight="1" x14ac:dyDescent="0.35">
      <c r="B30" s="111"/>
      <c r="C30" s="1579" t="s">
        <v>34</v>
      </c>
      <c r="D30" s="1579"/>
      <c r="E30" s="102"/>
      <c r="F30" s="63"/>
      <c r="G30" s="111"/>
      <c r="H30" s="115" t="s">
        <v>35</v>
      </c>
      <c r="I30" s="101" t="s">
        <v>36</v>
      </c>
      <c r="J30" s="101"/>
      <c r="K30" s="101"/>
      <c r="L30" s="101"/>
      <c r="M30" s="101"/>
      <c r="N30" s="101"/>
      <c r="O30" s="102"/>
      <c r="P30" s="65"/>
      <c r="Q30" s="111"/>
      <c r="R30" s="1346"/>
      <c r="S30" s="1347"/>
      <c r="T30" s="1346"/>
      <c r="U30" s="1351"/>
    </row>
    <row r="31" spans="2:21" ht="15.65" customHeight="1" x14ac:dyDescent="0.35">
      <c r="B31" s="111"/>
      <c r="C31" s="117"/>
      <c r="D31" s="118"/>
      <c r="E31" s="102"/>
      <c r="F31" s="63"/>
      <c r="G31" s="111"/>
      <c r="H31" s="97" t="s">
        <v>37</v>
      </c>
      <c r="I31" s="101" t="s">
        <v>38</v>
      </c>
      <c r="J31" s="101"/>
      <c r="K31" s="101"/>
      <c r="L31" s="101"/>
      <c r="M31" s="101"/>
      <c r="N31" s="101"/>
      <c r="O31" s="102"/>
      <c r="P31" s="65"/>
      <c r="Q31" s="111"/>
      <c r="R31" s="1346"/>
      <c r="S31" s="1347"/>
      <c r="T31" s="1346"/>
      <c r="U31" s="1351"/>
    </row>
    <row r="32" spans="2:21" ht="15.65" customHeight="1" x14ac:dyDescent="0.35">
      <c r="B32" s="111"/>
      <c r="C32" s="1580" t="s">
        <v>39</v>
      </c>
      <c r="D32" s="1580"/>
      <c r="E32" s="102"/>
      <c r="F32" s="63"/>
      <c r="G32" s="111"/>
      <c r="H32" s="115" t="s">
        <v>40</v>
      </c>
      <c r="I32" s="101" t="s">
        <v>41</v>
      </c>
      <c r="J32" s="101"/>
      <c r="K32" s="101"/>
      <c r="L32" s="101"/>
      <c r="M32" s="101"/>
      <c r="N32" s="101"/>
      <c r="O32" s="102"/>
      <c r="P32" s="65"/>
      <c r="Q32" s="111"/>
      <c r="R32" s="1346"/>
      <c r="S32" s="1347"/>
      <c r="T32" s="1346"/>
      <c r="U32" s="1351"/>
    </row>
    <row r="33" spans="2:21" ht="15.65" customHeight="1" x14ac:dyDescent="0.35">
      <c r="B33" s="111"/>
      <c r="C33" s="117"/>
      <c r="D33" s="118"/>
      <c r="E33" s="102"/>
      <c r="F33" s="63"/>
      <c r="G33" s="111"/>
      <c r="H33" s="115" t="s">
        <v>42</v>
      </c>
      <c r="I33" s="101" t="s">
        <v>43</v>
      </c>
      <c r="J33" s="101"/>
      <c r="K33" s="101"/>
      <c r="L33" s="101"/>
      <c r="M33" s="101"/>
      <c r="N33" s="101"/>
      <c r="O33" s="102"/>
      <c r="P33" s="65"/>
      <c r="Q33" s="111"/>
      <c r="R33" s="1346"/>
      <c r="S33" s="1347"/>
      <c r="T33" s="1346"/>
      <c r="U33" s="1351"/>
    </row>
    <row r="34" spans="2:21" ht="15.65" customHeight="1" x14ac:dyDescent="0.35">
      <c r="B34" s="111"/>
      <c r="C34" s="1581" t="s">
        <v>44</v>
      </c>
      <c r="D34" s="1581"/>
      <c r="E34" s="102"/>
      <c r="F34" s="63"/>
      <c r="G34" s="111"/>
      <c r="H34" s="115" t="s">
        <v>45</v>
      </c>
      <c r="I34" s="101" t="s">
        <v>46</v>
      </c>
      <c r="J34" s="101"/>
      <c r="K34" s="101"/>
      <c r="L34" s="101"/>
      <c r="M34" s="101"/>
      <c r="N34" s="101"/>
      <c r="O34" s="102"/>
      <c r="P34" s="65"/>
      <c r="Q34" s="111"/>
      <c r="R34" s="1346"/>
      <c r="S34" s="1347"/>
      <c r="T34" s="1346"/>
      <c r="U34" s="1351"/>
    </row>
    <row r="35" spans="2:21" ht="15.65" customHeight="1" x14ac:dyDescent="0.35">
      <c r="B35" s="111"/>
      <c r="C35" s="117"/>
      <c r="D35" s="118"/>
      <c r="E35" s="102"/>
      <c r="F35" s="63"/>
      <c r="G35" s="111"/>
      <c r="H35" s="115" t="s">
        <v>47</v>
      </c>
      <c r="I35" s="101" t="s">
        <v>48</v>
      </c>
      <c r="J35" s="101"/>
      <c r="K35" s="101"/>
      <c r="L35" s="101"/>
      <c r="M35" s="101"/>
      <c r="N35" s="101"/>
      <c r="O35" s="102"/>
      <c r="P35" s="65"/>
      <c r="Q35" s="111"/>
      <c r="R35" s="1346"/>
      <c r="S35" s="1347"/>
      <c r="T35" s="1346"/>
      <c r="U35" s="1351"/>
    </row>
    <row r="36" spans="2:21" ht="15.65" customHeight="1" x14ac:dyDescent="0.35">
      <c r="B36" s="111"/>
      <c r="C36" s="1582" t="s">
        <v>49</v>
      </c>
      <c r="D36" s="1582"/>
      <c r="E36" s="102"/>
      <c r="F36" s="63"/>
      <c r="G36" s="111"/>
      <c r="H36" s="115" t="s">
        <v>50</v>
      </c>
      <c r="I36" s="101" t="s">
        <v>51</v>
      </c>
      <c r="J36" s="101"/>
      <c r="K36" s="101"/>
      <c r="L36" s="101"/>
      <c r="M36" s="101"/>
      <c r="N36" s="101"/>
      <c r="O36" s="102"/>
      <c r="P36" s="65"/>
      <c r="Q36" s="111"/>
      <c r="R36" s="1346"/>
      <c r="S36" s="1347"/>
      <c r="T36" s="1346"/>
      <c r="U36" s="1351"/>
    </row>
    <row r="37" spans="2:21" ht="15.65" customHeight="1" x14ac:dyDescent="0.35">
      <c r="B37" s="111"/>
      <c r="C37" s="117"/>
      <c r="D37" s="117"/>
      <c r="E37" s="102"/>
      <c r="F37" s="63"/>
      <c r="G37" s="111"/>
      <c r="H37" s="115" t="s">
        <v>52</v>
      </c>
      <c r="I37" s="101" t="s">
        <v>53</v>
      </c>
      <c r="J37" s="101"/>
      <c r="K37" s="101"/>
      <c r="L37" s="101"/>
      <c r="M37" s="101"/>
      <c r="N37" s="101"/>
      <c r="O37" s="102"/>
      <c r="P37" s="65"/>
      <c r="Q37" s="111"/>
      <c r="R37" s="1346"/>
      <c r="S37" s="1347"/>
      <c r="T37" s="1346"/>
      <c r="U37" s="1351"/>
    </row>
    <row r="38" spans="2:21" ht="14.5" thickBot="1" x14ac:dyDescent="0.4">
      <c r="B38" s="111"/>
      <c r="C38" s="1576" t="s">
        <v>54</v>
      </c>
      <c r="D38" s="1577"/>
      <c r="E38" s="102"/>
      <c r="F38" s="73"/>
      <c r="G38" s="84"/>
      <c r="H38" s="85"/>
      <c r="I38" s="89"/>
      <c r="J38" s="89"/>
      <c r="K38" s="89"/>
      <c r="L38" s="89"/>
      <c r="M38" s="89"/>
      <c r="N38" s="89"/>
      <c r="O38" s="90"/>
      <c r="P38" s="65"/>
      <c r="Q38" s="111"/>
      <c r="R38" s="1346"/>
      <c r="S38" s="1347"/>
      <c r="T38" s="1346"/>
      <c r="U38" s="1351"/>
    </row>
    <row r="39" spans="2:21" ht="15.65" customHeight="1" thickBot="1" x14ac:dyDescent="0.4">
      <c r="B39" s="84"/>
      <c r="C39" s="89"/>
      <c r="D39" s="89"/>
      <c r="E39" s="90"/>
      <c r="F39" s="73"/>
      <c r="G39" s="145"/>
      <c r="H39" s="65"/>
      <c r="I39" s="65"/>
      <c r="J39" s="65"/>
      <c r="K39" s="65"/>
      <c r="L39" s="65"/>
      <c r="M39" s="65"/>
      <c r="N39"/>
      <c r="O39" s="65"/>
      <c r="P39" s="65"/>
      <c r="Q39" s="1353"/>
      <c r="R39" s="1346"/>
      <c r="S39" s="1347"/>
      <c r="T39" s="1346"/>
      <c r="U39" s="1351"/>
    </row>
    <row r="40" spans="2:21" ht="15.65" customHeight="1" thickBot="1" x14ac:dyDescent="0.4">
      <c r="B40" s="65"/>
      <c r="C40" s="65"/>
      <c r="D40" s="65"/>
      <c r="E40" s="65"/>
      <c r="F40" s="65"/>
      <c r="G40" s="65"/>
      <c r="H40" s="65"/>
      <c r="I40" s="65"/>
      <c r="J40" s="65"/>
      <c r="K40" s="65"/>
      <c r="L40" s="65"/>
      <c r="M40" s="65"/>
      <c r="N40" s="65"/>
      <c r="O40" s="65"/>
      <c r="P40" s="65"/>
      <c r="Q40" s="1353"/>
      <c r="R40" s="1346"/>
      <c r="S40" s="1347"/>
      <c r="T40" s="1359"/>
      <c r="U40" s="1351"/>
    </row>
    <row r="41" spans="2:21" ht="15.65" customHeight="1" thickBot="1" x14ac:dyDescent="0.4">
      <c r="B41" s="116"/>
      <c r="C41" s="91"/>
      <c r="D41" s="95"/>
      <c r="E41" s="96"/>
      <c r="F41" s="65"/>
      <c r="G41" s="65"/>
      <c r="H41" s="65"/>
      <c r="I41" s="65"/>
      <c r="J41" s="65"/>
      <c r="K41" s="65"/>
      <c r="L41" s="65"/>
      <c r="M41"/>
      <c r="N41" s="65"/>
      <c r="O41" s="65"/>
      <c r="P41" s="65"/>
      <c r="Q41" s="1360"/>
      <c r="R41" s="1358"/>
      <c r="S41" s="1358"/>
      <c r="T41" s="1358"/>
      <c r="U41" s="1361"/>
    </row>
    <row r="42" spans="2:21" ht="15.65" customHeight="1" x14ac:dyDescent="0.35">
      <c r="B42" s="108"/>
      <c r="C42" s="1571" t="s">
        <v>55</v>
      </c>
      <c r="D42" s="1571"/>
      <c r="E42" s="110"/>
      <c r="F42" s="65"/>
      <c r="G42" s="65"/>
      <c r="H42" s="65"/>
      <c r="I42" s="65"/>
      <c r="J42" s="65"/>
      <c r="K42" s="65"/>
      <c r="L42" s="65"/>
      <c r="M42" s="65"/>
      <c r="N42" s="65"/>
      <c r="O42" s="65"/>
      <c r="P42" s="65"/>
      <c r="Q42" s="1348"/>
      <c r="R42" s="1348"/>
      <c r="S42" s="1348"/>
      <c r="T42" s="1348"/>
      <c r="U42" s="1348"/>
    </row>
    <row r="43" spans="2:21" ht="15.65" customHeight="1" x14ac:dyDescent="0.35">
      <c r="B43" s="112"/>
      <c r="C43" s="97"/>
      <c r="D43" s="101"/>
      <c r="E43" s="102"/>
      <c r="F43" s="65"/>
      <c r="G43" s="65"/>
      <c r="H43" s="65"/>
      <c r="I43" s="65"/>
      <c r="J43" s="65"/>
      <c r="K43" s="65"/>
      <c r="L43" s="65"/>
      <c r="M43" s="65"/>
      <c r="N43" s="65"/>
      <c r="O43" s="65"/>
      <c r="P43" s="65"/>
      <c r="Q43" s="1348"/>
      <c r="R43" s="1348"/>
      <c r="S43" s="1348"/>
      <c r="T43" s="1348"/>
      <c r="U43" s="1348"/>
    </row>
    <row r="44" spans="2:21" ht="15.65" customHeight="1" x14ac:dyDescent="0.35">
      <c r="B44" s="111"/>
      <c r="C44" s="1572" t="s">
        <v>56</v>
      </c>
      <c r="D44" s="1572"/>
      <c r="E44" s="102"/>
      <c r="F44" s="65"/>
      <c r="G44" s="65"/>
      <c r="H44" s="65"/>
      <c r="I44" s="65"/>
      <c r="J44" s="65"/>
      <c r="K44" s="65"/>
      <c r="L44" s="65"/>
      <c r="M44" s="65"/>
      <c r="N44" s="65"/>
      <c r="O44" s="65"/>
      <c r="P44" s="65"/>
      <c r="Q44" s="1348"/>
      <c r="R44" s="1348"/>
      <c r="S44" s="1348"/>
      <c r="T44" s="1348"/>
      <c r="U44" s="1348"/>
    </row>
    <row r="45" spans="2:21" ht="15.65" customHeight="1" x14ac:dyDescent="0.35">
      <c r="B45" s="112"/>
      <c r="C45" s="117"/>
      <c r="D45" s="118"/>
      <c r="E45" s="102"/>
      <c r="F45" s="65"/>
      <c r="G45" s="65"/>
      <c r="H45" s="65"/>
      <c r="I45" s="65"/>
      <c r="J45" s="65"/>
      <c r="K45" s="65"/>
      <c r="L45" s="65"/>
      <c r="M45" s="65"/>
      <c r="N45" s="65"/>
      <c r="O45" s="65"/>
      <c r="P45" s="65"/>
      <c r="Q45" s="1348"/>
      <c r="R45" s="1348"/>
      <c r="S45" s="1348"/>
      <c r="T45" s="1348"/>
      <c r="U45" s="1348"/>
    </row>
    <row r="46" spans="2:21" ht="15.65" customHeight="1" x14ac:dyDescent="0.35">
      <c r="B46" s="111"/>
      <c r="C46" s="1573" t="s">
        <v>57</v>
      </c>
      <c r="D46" s="1573"/>
      <c r="E46" s="102"/>
      <c r="F46" s="65"/>
      <c r="G46" s="65"/>
      <c r="H46" s="65"/>
      <c r="I46" s="65"/>
      <c r="J46" s="65"/>
      <c r="K46" s="65"/>
      <c r="L46" s="65"/>
      <c r="M46" s="65"/>
      <c r="N46" s="65"/>
      <c r="O46" s="65"/>
      <c r="P46" s="65"/>
      <c r="Q46" s="1348"/>
      <c r="R46" s="1348"/>
      <c r="S46" s="1348"/>
      <c r="T46" s="1348"/>
      <c r="U46" s="1348"/>
    </row>
    <row r="47" spans="2:21" ht="15.65" customHeight="1" x14ac:dyDescent="0.35">
      <c r="B47" s="112"/>
      <c r="C47" s="117"/>
      <c r="D47" s="118"/>
      <c r="E47" s="102"/>
      <c r="F47" s="65"/>
      <c r="G47" s="1348"/>
      <c r="H47" s="1348"/>
      <c r="I47" s="1348"/>
      <c r="J47" s="1348"/>
      <c r="K47" s="1348"/>
      <c r="L47" s="1348"/>
      <c r="M47" s="1348"/>
      <c r="N47" s="1348"/>
      <c r="O47" s="1348"/>
      <c r="P47" s="65"/>
      <c r="Q47" s="1348"/>
      <c r="R47" s="1348"/>
      <c r="S47" s="1348"/>
      <c r="T47" s="1348"/>
      <c r="U47" s="1348"/>
    </row>
    <row r="48" spans="2:21" ht="15.65" customHeight="1" x14ac:dyDescent="0.35">
      <c r="B48" s="111"/>
      <c r="C48" s="1570" t="s">
        <v>58</v>
      </c>
      <c r="D48" s="1570"/>
      <c r="E48" s="102"/>
      <c r="F48" s="65"/>
      <c r="G48" s="65"/>
      <c r="H48" s="65"/>
      <c r="I48" s="65"/>
      <c r="J48" s="65"/>
      <c r="K48" s="65"/>
      <c r="L48" s="65"/>
      <c r="M48" s="65"/>
      <c r="N48" s="65"/>
      <c r="O48" s="65"/>
      <c r="P48" s="65"/>
      <c r="Q48" s="1348"/>
      <c r="R48" s="1348"/>
      <c r="S48" s="1348"/>
      <c r="T48" s="1348"/>
      <c r="U48" s="1348"/>
    </row>
    <row r="49" spans="2:16" ht="15.65" customHeight="1" x14ac:dyDescent="0.35">
      <c r="B49" s="112"/>
      <c r="C49" s="117"/>
      <c r="D49" s="118"/>
      <c r="E49" s="102"/>
      <c r="F49" s="65"/>
      <c r="G49" s="1348"/>
      <c r="H49" s="1348"/>
      <c r="I49" s="1348"/>
      <c r="J49" s="1348"/>
      <c r="K49" s="1348"/>
      <c r="L49" s="1348"/>
      <c r="M49" s="1348"/>
      <c r="N49" s="1348"/>
      <c r="O49" s="1348"/>
      <c r="P49" s="65"/>
    </row>
    <row r="50" spans="2:16" ht="15.65" customHeight="1" x14ac:dyDescent="0.35">
      <c r="B50" s="111"/>
      <c r="C50" s="1575" t="s">
        <v>59</v>
      </c>
      <c r="D50" s="1575"/>
      <c r="E50" s="102"/>
      <c r="F50" s="65"/>
      <c r="G50" s="65"/>
      <c r="H50" s="65"/>
      <c r="I50" s="65"/>
      <c r="J50" s="65"/>
      <c r="K50" s="65"/>
      <c r="L50" s="65"/>
      <c r="M50" s="65"/>
      <c r="N50" s="65"/>
      <c r="O50" s="65"/>
      <c r="P50" s="65"/>
    </row>
    <row r="51" spans="2:16" ht="15.65" customHeight="1" x14ac:dyDescent="0.35">
      <c r="B51" s="111"/>
      <c r="C51" s="117"/>
      <c r="D51" s="118"/>
      <c r="E51" s="102"/>
      <c r="F51" s="65"/>
      <c r="G51" s="1348"/>
      <c r="H51" s="1348"/>
      <c r="I51" s="1348"/>
      <c r="J51" s="1348"/>
      <c r="K51" s="1348"/>
      <c r="L51" s="1348"/>
      <c r="M51" s="1348"/>
      <c r="N51" s="1348"/>
      <c r="O51" s="1348"/>
      <c r="P51" s="65"/>
    </row>
    <row r="52" spans="2:16" ht="15.65" customHeight="1" x14ac:dyDescent="0.35">
      <c r="B52" s="111"/>
      <c r="C52" s="1574" t="s">
        <v>60</v>
      </c>
      <c r="D52" s="1574"/>
      <c r="E52" s="102"/>
      <c r="F52" s="1348"/>
      <c r="G52" s="1348"/>
      <c r="H52" s="1348"/>
      <c r="I52" s="1348"/>
      <c r="J52" s="1348"/>
      <c r="K52" s="1348"/>
      <c r="L52" s="1348"/>
      <c r="M52" s="1348"/>
      <c r="N52" s="1348"/>
      <c r="O52" s="1348"/>
      <c r="P52" s="1348"/>
    </row>
    <row r="53" spans="2:16" ht="15.65" customHeight="1" thickBot="1" x14ac:dyDescent="0.4">
      <c r="B53" s="84"/>
      <c r="C53" s="89"/>
      <c r="D53" s="89"/>
      <c r="E53" s="90"/>
      <c r="F53" s="1348"/>
      <c r="G53" s="1348"/>
      <c r="H53" s="1348"/>
      <c r="I53" s="1348"/>
      <c r="J53" s="1348"/>
      <c r="K53" s="1348"/>
      <c r="L53" s="1348"/>
      <c r="M53" s="1348"/>
      <c r="N53" s="1348"/>
      <c r="O53" s="1348"/>
      <c r="P53" s="1348"/>
    </row>
  </sheetData>
  <mergeCells count="30">
    <mergeCell ref="H16:I16"/>
    <mergeCell ref="I11:M11"/>
    <mergeCell ref="I12:M12"/>
    <mergeCell ref="C3:N5"/>
    <mergeCell ref="D11:G11"/>
    <mergeCell ref="D12:G12"/>
    <mergeCell ref="H9:I9"/>
    <mergeCell ref="I13:M13"/>
    <mergeCell ref="C26:D26"/>
    <mergeCell ref="H26:N26"/>
    <mergeCell ref="D18:G18"/>
    <mergeCell ref="D19:G19"/>
    <mergeCell ref="D20:G20"/>
    <mergeCell ref="D21:G21"/>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D33"/>
  <sheetViews>
    <sheetView topLeftCell="A5" zoomScale="70" zoomScaleNormal="70" workbookViewId="0">
      <selection activeCell="L16" sqref="L16"/>
    </sheetView>
  </sheetViews>
  <sheetFormatPr defaultColWidth="8.69140625" defaultRowHeight="14" x14ac:dyDescent="0.35"/>
  <cols>
    <col min="1" max="1" width="3.53515625" style="7" customWidth="1"/>
    <col min="2" max="2" width="29.4609375" style="7" customWidth="1"/>
    <col min="3" max="3" width="27" style="7" customWidth="1"/>
    <col min="4" max="4" width="16.53515625" style="7" customWidth="1"/>
    <col min="5" max="5" width="8.69140625" style="7"/>
    <col min="6" max="6" width="17.53515625" style="7" customWidth="1"/>
    <col min="7" max="7" width="11" style="7" customWidth="1"/>
    <col min="8" max="8" width="11.69140625" style="7" customWidth="1"/>
    <col min="9" max="9" width="8.69140625" style="7"/>
    <col min="10" max="10" width="8.07421875" style="7" customWidth="1"/>
    <col min="11" max="11" width="9.69140625" style="7" customWidth="1"/>
    <col min="12" max="12" width="10" style="7" customWidth="1"/>
    <col min="13" max="13" width="9.69140625" style="7" customWidth="1"/>
    <col min="14" max="15" width="8.69140625" style="7" customWidth="1"/>
    <col min="16" max="21" width="8.69140625" style="7"/>
    <col min="22" max="22" width="6.69140625" style="7" bestFit="1" customWidth="1"/>
    <col min="23" max="23" width="6.84375" style="7" bestFit="1" customWidth="1"/>
    <col min="24" max="29" width="8.69140625" style="7"/>
    <col min="30" max="30" width="9.69140625" style="7" customWidth="1"/>
    <col min="31" max="16384" width="8.69140625" style="7"/>
  </cols>
  <sheetData>
    <row r="1" spans="2:30" ht="14.5" thickBot="1" x14ac:dyDescent="0.4">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row>
    <row r="2" spans="2:30" ht="15" customHeight="1" thickBot="1" x14ac:dyDescent="0.4">
      <c r="B2" s="774" t="s">
        <v>61</v>
      </c>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row>
    <row r="3" spans="2:30" ht="15" customHeight="1" x14ac:dyDescent="0.35">
      <c r="B3" s="1362"/>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row>
    <row r="4" spans="2:30" ht="15" customHeight="1" x14ac:dyDescent="0.35">
      <c r="B4" s="1362"/>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row>
    <row r="5" spans="2:30" ht="15" customHeight="1" x14ac:dyDescent="0.35">
      <c r="B5" s="1362"/>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ht="15" customHeight="1" x14ac:dyDescent="0.35">
      <c r="B6" s="1362"/>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ht="14.5" thickBot="1" x14ac:dyDescent="0.4">
      <c r="B7" s="1362"/>
      <c r="C7" s="1362"/>
      <c r="D7" s="1362"/>
      <c r="E7" s="1362"/>
      <c r="F7" s="1362"/>
      <c r="G7" s="1362"/>
      <c r="H7" s="1362"/>
      <c r="I7" s="1362"/>
      <c r="J7" s="1362"/>
      <c r="K7" s="1362"/>
      <c r="L7" s="1362"/>
      <c r="M7" s="1362"/>
      <c r="N7" s="1362"/>
      <c r="O7" s="1362"/>
      <c r="P7" s="1362"/>
      <c r="Q7" s="1362"/>
      <c r="R7" s="1362"/>
      <c r="S7" s="1362"/>
      <c r="T7" s="1362"/>
      <c r="U7" s="1362"/>
      <c r="V7" s="1362"/>
      <c r="W7" s="1362"/>
      <c r="X7" s="1362"/>
      <c r="Y7" s="1362"/>
      <c r="Z7" s="1362"/>
      <c r="AA7" s="1362"/>
      <c r="AB7" s="1362"/>
      <c r="AC7" s="1362"/>
      <c r="AD7" s="1362"/>
    </row>
    <row r="8" spans="2:30" ht="35.15" customHeight="1" thickBot="1" x14ac:dyDescent="0.4">
      <c r="B8" s="1510" t="s">
        <v>62</v>
      </c>
      <c r="C8" s="1516" t="str">
        <f>'TITLE PAGE'!$D$18</f>
        <v>Wessex Water</v>
      </c>
      <c r="D8" s="1365" t="s">
        <v>2</v>
      </c>
      <c r="E8" s="1362"/>
      <c r="F8" s="1362"/>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row>
    <row r="9" spans="2:30" ht="15" customHeight="1" thickBot="1" x14ac:dyDescent="0.4">
      <c r="B9" s="1517" t="s">
        <v>316</v>
      </c>
      <c r="C9" s="1518"/>
      <c r="D9" s="1370"/>
      <c r="E9" s="1362"/>
      <c r="F9" s="21"/>
      <c r="G9" s="21"/>
      <c r="H9" s="1362"/>
      <c r="I9" s="1362"/>
      <c r="J9" s="1362"/>
      <c r="K9" s="1362"/>
      <c r="L9" s="1362"/>
      <c r="M9" s="1362"/>
      <c r="N9" s="1362"/>
      <c r="O9" s="1362"/>
      <c r="P9" s="1362"/>
      <c r="Q9" s="1362"/>
      <c r="R9" s="1362"/>
      <c r="S9" s="1362"/>
      <c r="T9" s="1362"/>
      <c r="U9" s="1362"/>
      <c r="V9" s="1362"/>
      <c r="W9" s="1362"/>
      <c r="X9" s="1362"/>
      <c r="Y9" s="1362"/>
      <c r="Z9" s="1362"/>
      <c r="AA9" s="1362"/>
      <c r="AB9" s="1362"/>
      <c r="AC9" s="1362"/>
      <c r="AD9" s="1362"/>
    </row>
    <row r="10" spans="2:30" ht="15" customHeight="1" thickBot="1" x14ac:dyDescent="0.4">
      <c r="B10" s="1519"/>
      <c r="C10" s="1519"/>
      <c r="D10" s="1367"/>
      <c r="E10" s="1367"/>
      <c r="F10" s="1367"/>
      <c r="G10" s="21"/>
      <c r="H10" s="21"/>
      <c r="I10" s="1362"/>
      <c r="J10" s="1362"/>
      <c r="K10" s="1362"/>
      <c r="L10" s="1362"/>
      <c r="M10" s="1362"/>
      <c r="N10" s="1362"/>
      <c r="O10" s="1362"/>
      <c r="P10" s="1362"/>
      <c r="Q10" s="1362"/>
      <c r="R10" s="1362"/>
      <c r="S10" s="1362"/>
      <c r="T10" s="1362"/>
      <c r="U10" s="1362"/>
      <c r="V10" s="1362"/>
      <c r="W10" s="1362"/>
      <c r="X10" s="1362"/>
      <c r="Y10" s="1362"/>
      <c r="Z10" s="1362"/>
      <c r="AA10" s="1362"/>
      <c r="AB10" s="1362"/>
      <c r="AC10" s="1362"/>
      <c r="AD10" s="1362"/>
    </row>
    <row r="11" spans="2:30" ht="40.4" customHeight="1" thickBot="1" x14ac:dyDescent="0.4">
      <c r="B11" s="122" t="s">
        <v>1099</v>
      </c>
      <c r="C11" s="1520"/>
      <c r="D11" s="1508"/>
      <c r="E11" s="1508"/>
      <c r="F11" s="1508"/>
      <c r="G11" s="21"/>
      <c r="H11" s="21"/>
      <c r="I11" s="21"/>
      <c r="J11" s="1602" t="s">
        <v>1100</v>
      </c>
      <c r="K11" s="1603"/>
      <c r="L11" s="1603"/>
      <c r="M11" s="1603"/>
      <c r="N11" s="1603"/>
      <c r="O11" s="1603"/>
      <c r="P11" s="1603"/>
      <c r="Q11" s="1602" t="s">
        <v>1101</v>
      </c>
      <c r="R11" s="1603"/>
      <c r="S11" s="1603"/>
      <c r="T11" s="1603"/>
      <c r="U11" s="1603"/>
      <c r="V11" s="1603"/>
      <c r="W11" s="1603"/>
      <c r="X11" s="1602" t="s">
        <v>1102</v>
      </c>
      <c r="Y11" s="1603"/>
      <c r="Z11" s="1603"/>
      <c r="AA11" s="1603"/>
      <c r="AB11" s="1603"/>
      <c r="AC11" s="1603"/>
      <c r="AD11" s="1604"/>
    </row>
    <row r="12" spans="2:30" ht="44.25" customHeight="1" thickBot="1" x14ac:dyDescent="0.4">
      <c r="B12" s="27" t="s">
        <v>1103</v>
      </c>
      <c r="C12" s="28" t="s">
        <v>1104</v>
      </c>
      <c r="D12" s="28" t="s">
        <v>1105</v>
      </c>
      <c r="E12" s="28" t="s">
        <v>1106</v>
      </c>
      <c r="F12" s="28" t="s">
        <v>1107</v>
      </c>
      <c r="G12" s="28" t="s">
        <v>1108</v>
      </c>
      <c r="H12" s="28" t="s">
        <v>82</v>
      </c>
      <c r="I12" s="41" t="s">
        <v>83</v>
      </c>
      <c r="J12" s="131" t="s">
        <v>1109</v>
      </c>
      <c r="K12" s="126" t="s">
        <v>88</v>
      </c>
      <c r="L12" s="149" t="s">
        <v>93</v>
      </c>
      <c r="M12" s="126" t="s">
        <v>94</v>
      </c>
      <c r="N12" s="126" t="s">
        <v>95</v>
      </c>
      <c r="O12" s="149" t="s">
        <v>96</v>
      </c>
      <c r="P12" s="126" t="s">
        <v>97</v>
      </c>
      <c r="Q12" s="30" t="s">
        <v>1110</v>
      </c>
      <c r="R12" s="29" t="s">
        <v>88</v>
      </c>
      <c r="S12" s="29" t="s">
        <v>93</v>
      </c>
      <c r="T12" s="29" t="s">
        <v>94</v>
      </c>
      <c r="U12" s="29" t="s">
        <v>95</v>
      </c>
      <c r="V12" s="803" t="s">
        <v>96</v>
      </c>
      <c r="W12" s="803" t="s">
        <v>97</v>
      </c>
      <c r="X12" s="30" t="s">
        <v>1110</v>
      </c>
      <c r="Y12" s="29" t="s">
        <v>88</v>
      </c>
      <c r="Z12" s="29" t="s">
        <v>93</v>
      </c>
      <c r="AA12" s="29" t="s">
        <v>94</v>
      </c>
      <c r="AB12" s="29" t="s">
        <v>95</v>
      </c>
      <c r="AC12" s="1337" t="s">
        <v>96</v>
      </c>
      <c r="AD12" s="179" t="s">
        <v>97</v>
      </c>
    </row>
    <row r="13" spans="2:30" ht="112" x14ac:dyDescent="0.35">
      <c r="B13" s="31" t="s">
        <v>1111</v>
      </c>
      <c r="C13" s="32" t="s">
        <v>1112</v>
      </c>
      <c r="D13" s="32" t="s">
        <v>1113</v>
      </c>
      <c r="E13" s="33" t="s">
        <v>1114</v>
      </c>
      <c r="F13" s="32" t="s">
        <v>1115</v>
      </c>
      <c r="G13" s="32" t="s">
        <v>1116</v>
      </c>
      <c r="H13" s="33" t="s">
        <v>111</v>
      </c>
      <c r="I13" s="153">
        <v>2</v>
      </c>
      <c r="J13" s="196">
        <v>0</v>
      </c>
      <c r="K13" s="197">
        <v>0</v>
      </c>
      <c r="L13" s="161">
        <v>0</v>
      </c>
      <c r="M13" s="197">
        <v>0</v>
      </c>
      <c r="N13" s="197">
        <v>0</v>
      </c>
      <c r="O13" s="161">
        <v>0</v>
      </c>
      <c r="P13" s="197">
        <v>0</v>
      </c>
      <c r="Q13" s="191">
        <v>0</v>
      </c>
      <c r="R13" s="161">
        <v>0</v>
      </c>
      <c r="S13" s="161">
        <v>0</v>
      </c>
      <c r="T13" s="161">
        <v>0</v>
      </c>
      <c r="U13" s="161">
        <v>0</v>
      </c>
      <c r="V13" s="162">
        <v>0</v>
      </c>
      <c r="W13" s="162">
        <v>0</v>
      </c>
      <c r="X13" s="1338">
        <v>0</v>
      </c>
      <c r="Y13" s="161">
        <v>0</v>
      </c>
      <c r="Z13" s="161">
        <v>0</v>
      </c>
      <c r="AA13" s="161">
        <v>0</v>
      </c>
      <c r="AB13" s="161">
        <v>0</v>
      </c>
      <c r="AC13" s="162">
        <v>0</v>
      </c>
      <c r="AD13" s="1339">
        <v>0</v>
      </c>
    </row>
    <row r="14" spans="2:30" ht="42" x14ac:dyDescent="0.35">
      <c r="B14" s="34" t="s">
        <v>1117</v>
      </c>
      <c r="C14" s="32" t="s">
        <v>1118</v>
      </c>
      <c r="D14" s="32" t="s">
        <v>1119</v>
      </c>
      <c r="E14" s="33" t="s">
        <v>1120</v>
      </c>
      <c r="F14" s="32" t="s">
        <v>1115</v>
      </c>
      <c r="G14" s="32" t="s">
        <v>1116</v>
      </c>
      <c r="H14" s="33" t="s">
        <v>111</v>
      </c>
      <c r="I14" s="153">
        <v>2</v>
      </c>
      <c r="J14" s="192">
        <v>0</v>
      </c>
      <c r="K14" s="159">
        <v>0</v>
      </c>
      <c r="L14" s="159">
        <v>0</v>
      </c>
      <c r="M14" s="159">
        <v>0</v>
      </c>
      <c r="N14" s="159">
        <v>0</v>
      </c>
      <c r="O14" s="159">
        <v>0</v>
      </c>
      <c r="P14" s="159">
        <v>0</v>
      </c>
      <c r="Q14" s="192">
        <v>0</v>
      </c>
      <c r="R14" s="159">
        <v>0</v>
      </c>
      <c r="S14" s="159">
        <v>0</v>
      </c>
      <c r="T14" s="159">
        <v>0</v>
      </c>
      <c r="U14" s="159">
        <v>0</v>
      </c>
      <c r="V14" s="160">
        <v>0</v>
      </c>
      <c r="W14" s="160">
        <v>0</v>
      </c>
      <c r="X14" s="1338">
        <v>0</v>
      </c>
      <c r="Y14" s="161">
        <v>0</v>
      </c>
      <c r="Z14" s="161">
        <v>0</v>
      </c>
      <c r="AA14" s="161">
        <v>0</v>
      </c>
      <c r="AB14" s="161">
        <v>0</v>
      </c>
      <c r="AC14" s="162">
        <v>0</v>
      </c>
      <c r="AD14" s="1340">
        <v>0</v>
      </c>
    </row>
    <row r="15" spans="2:30" ht="140" x14ac:dyDescent="0.35">
      <c r="B15" s="35" t="s">
        <v>1121</v>
      </c>
      <c r="C15" s="32" t="s">
        <v>1122</v>
      </c>
      <c r="D15" s="32" t="s">
        <v>1123</v>
      </c>
      <c r="E15" s="33" t="s">
        <v>1114</v>
      </c>
      <c r="F15" s="32" t="s">
        <v>1124</v>
      </c>
      <c r="G15" s="32" t="s">
        <v>1125</v>
      </c>
      <c r="H15" s="33" t="s">
        <v>111</v>
      </c>
      <c r="I15" s="153">
        <v>2</v>
      </c>
      <c r="J15" s="192">
        <f>2.48+1.3</f>
        <v>3.7800000000000002</v>
      </c>
      <c r="K15" s="159">
        <v>3.78</v>
      </c>
      <c r="L15" s="159">
        <v>3.78</v>
      </c>
      <c r="M15" s="159">
        <v>3.78</v>
      </c>
      <c r="N15" s="159">
        <v>3.78</v>
      </c>
      <c r="O15" s="159">
        <v>3.78</v>
      </c>
      <c r="P15" s="159">
        <v>3.78</v>
      </c>
      <c r="Q15" s="192">
        <v>3.7800000000000002</v>
      </c>
      <c r="R15" s="159">
        <v>3.78</v>
      </c>
      <c r="S15" s="159">
        <v>3.78</v>
      </c>
      <c r="T15" s="159">
        <v>3.78</v>
      </c>
      <c r="U15" s="159">
        <v>3.78</v>
      </c>
      <c r="V15" s="160">
        <v>3.78</v>
      </c>
      <c r="W15" s="160">
        <v>3.78</v>
      </c>
      <c r="X15" s="1338">
        <v>3.7800000000000002</v>
      </c>
      <c r="Y15" s="161">
        <v>3.78</v>
      </c>
      <c r="Z15" s="161">
        <v>3.78</v>
      </c>
      <c r="AA15" s="161">
        <v>3.78</v>
      </c>
      <c r="AB15" s="161">
        <v>3.78</v>
      </c>
      <c r="AC15" s="162">
        <v>3.78</v>
      </c>
      <c r="AD15" s="1340">
        <v>3.78</v>
      </c>
    </row>
    <row r="16" spans="2:30" ht="56" x14ac:dyDescent="0.35">
      <c r="B16" s="34" t="s">
        <v>1126</v>
      </c>
      <c r="C16" s="32" t="s">
        <v>1096</v>
      </c>
      <c r="D16" s="32" t="s">
        <v>1127</v>
      </c>
      <c r="E16" s="33" t="s">
        <v>1114</v>
      </c>
      <c r="F16" s="32" t="s">
        <v>1128</v>
      </c>
      <c r="G16" s="32" t="s">
        <v>1125</v>
      </c>
      <c r="H16" s="33" t="s">
        <v>111</v>
      </c>
      <c r="I16" s="153">
        <v>2</v>
      </c>
      <c r="J16" s="192">
        <v>9.33</v>
      </c>
      <c r="K16" s="159">
        <v>9.33</v>
      </c>
      <c r="L16" s="159">
        <v>9.33</v>
      </c>
      <c r="M16" s="159">
        <v>9.33</v>
      </c>
      <c r="N16" s="159">
        <v>9.33</v>
      </c>
      <c r="O16" s="159">
        <v>9.33</v>
      </c>
      <c r="P16" s="159">
        <v>9.33</v>
      </c>
      <c r="Q16" s="192">
        <v>9.33</v>
      </c>
      <c r="R16" s="159">
        <v>9.33</v>
      </c>
      <c r="S16" s="159">
        <v>9.33</v>
      </c>
      <c r="T16" s="159">
        <v>9.33</v>
      </c>
      <c r="U16" s="159">
        <v>9.33</v>
      </c>
      <c r="V16" s="160">
        <v>9.33</v>
      </c>
      <c r="W16" s="160">
        <v>9.33</v>
      </c>
      <c r="X16" s="1341">
        <v>9.33</v>
      </c>
      <c r="Y16" s="159">
        <v>9.33</v>
      </c>
      <c r="Z16" s="159">
        <v>9.33</v>
      </c>
      <c r="AA16" s="159">
        <v>9.33</v>
      </c>
      <c r="AB16" s="159">
        <v>9.33</v>
      </c>
      <c r="AC16" s="160">
        <v>9.33</v>
      </c>
      <c r="AD16" s="807">
        <v>9.33</v>
      </c>
    </row>
    <row r="17" spans="2:30" ht="70" x14ac:dyDescent="0.35">
      <c r="B17" s="34" t="s">
        <v>1129</v>
      </c>
      <c r="C17" s="32" t="s">
        <v>1130</v>
      </c>
      <c r="D17" s="32" t="s">
        <v>1131</v>
      </c>
      <c r="E17" s="33" t="s">
        <v>1120</v>
      </c>
      <c r="F17" s="32" t="s">
        <v>1115</v>
      </c>
      <c r="G17" s="32" t="s">
        <v>1125</v>
      </c>
      <c r="H17" s="33" t="s">
        <v>111</v>
      </c>
      <c r="I17" s="153">
        <v>2</v>
      </c>
      <c r="J17" s="192">
        <v>2.08</v>
      </c>
      <c r="K17" s="159">
        <v>2.08</v>
      </c>
      <c r="L17" s="159">
        <v>2.08</v>
      </c>
      <c r="M17" s="159">
        <v>2.08</v>
      </c>
      <c r="N17" s="159">
        <v>2.08</v>
      </c>
      <c r="O17" s="159">
        <v>2.08</v>
      </c>
      <c r="P17" s="159">
        <v>2.08</v>
      </c>
      <c r="Q17" s="192">
        <v>2.08</v>
      </c>
      <c r="R17" s="159">
        <v>2.08</v>
      </c>
      <c r="S17" s="159">
        <v>2.08</v>
      </c>
      <c r="T17" s="159">
        <v>2.08</v>
      </c>
      <c r="U17" s="159">
        <v>2.08</v>
      </c>
      <c r="V17" s="160">
        <v>2.08</v>
      </c>
      <c r="W17" s="160">
        <v>2.08</v>
      </c>
      <c r="X17" s="1341">
        <v>2.08</v>
      </c>
      <c r="Y17" s="159">
        <v>2.08</v>
      </c>
      <c r="Z17" s="159">
        <v>2.08</v>
      </c>
      <c r="AA17" s="159">
        <v>2.08</v>
      </c>
      <c r="AB17" s="159">
        <v>2.08</v>
      </c>
      <c r="AC17" s="160">
        <v>2.08</v>
      </c>
      <c r="AD17" s="807">
        <v>2.08</v>
      </c>
    </row>
    <row r="18" spans="2:30" ht="28" x14ac:dyDescent="0.35">
      <c r="B18" s="34" t="s">
        <v>1132</v>
      </c>
      <c r="C18" s="32" t="s">
        <v>1133</v>
      </c>
      <c r="D18" s="32" t="s">
        <v>305</v>
      </c>
      <c r="E18" s="33" t="s">
        <v>1114</v>
      </c>
      <c r="F18" s="32" t="s">
        <v>1115</v>
      </c>
      <c r="G18" s="32" t="s">
        <v>1116</v>
      </c>
      <c r="H18" s="33" t="s">
        <v>111</v>
      </c>
      <c r="I18" s="153">
        <v>2</v>
      </c>
      <c r="J18" s="192">
        <v>0</v>
      </c>
      <c r="K18" s="159">
        <v>0</v>
      </c>
      <c r="L18" s="159">
        <v>0</v>
      </c>
      <c r="M18" s="159">
        <v>0</v>
      </c>
      <c r="N18" s="159">
        <v>0</v>
      </c>
      <c r="O18" s="159">
        <v>0</v>
      </c>
      <c r="P18" s="159">
        <v>0</v>
      </c>
      <c r="Q18" s="192">
        <v>0</v>
      </c>
      <c r="R18" s="159">
        <v>0</v>
      </c>
      <c r="S18" s="159">
        <v>0</v>
      </c>
      <c r="T18" s="159">
        <v>0</v>
      </c>
      <c r="U18" s="159">
        <v>0</v>
      </c>
      <c r="V18" s="160">
        <v>0</v>
      </c>
      <c r="W18" s="160">
        <v>0</v>
      </c>
      <c r="X18" s="1341">
        <v>0</v>
      </c>
      <c r="Y18" s="159">
        <v>0</v>
      </c>
      <c r="Z18" s="159">
        <v>0</v>
      </c>
      <c r="AA18" s="159">
        <v>0</v>
      </c>
      <c r="AB18" s="159">
        <v>0</v>
      </c>
      <c r="AC18" s="160">
        <v>0</v>
      </c>
      <c r="AD18" s="807">
        <v>0</v>
      </c>
    </row>
    <row r="19" spans="2:30" ht="56" x14ac:dyDescent="0.35">
      <c r="B19" s="34" t="s">
        <v>1134</v>
      </c>
      <c r="C19" s="32" t="s">
        <v>1135</v>
      </c>
      <c r="D19" s="32" t="s">
        <v>1136</v>
      </c>
      <c r="E19" s="33" t="s">
        <v>1114</v>
      </c>
      <c r="F19" s="32" t="s">
        <v>1137</v>
      </c>
      <c r="G19" s="32" t="s">
        <v>1116</v>
      </c>
      <c r="H19" s="33" t="s">
        <v>111</v>
      </c>
      <c r="I19" s="153">
        <v>2</v>
      </c>
      <c r="J19" s="192">
        <v>3.73</v>
      </c>
      <c r="K19" s="159">
        <v>3.73</v>
      </c>
      <c r="L19" s="159">
        <v>3.73</v>
      </c>
      <c r="M19" s="159">
        <v>3.73</v>
      </c>
      <c r="N19" s="159">
        <v>3.73</v>
      </c>
      <c r="O19" s="159">
        <v>3.73</v>
      </c>
      <c r="P19" s="159">
        <v>3.73</v>
      </c>
      <c r="Q19" s="192">
        <v>3.73</v>
      </c>
      <c r="R19" s="159">
        <v>3.73</v>
      </c>
      <c r="S19" s="159">
        <v>3.73</v>
      </c>
      <c r="T19" s="159">
        <v>3.73</v>
      </c>
      <c r="U19" s="159">
        <v>3.73</v>
      </c>
      <c r="V19" s="160">
        <v>3.73</v>
      </c>
      <c r="W19" s="160">
        <v>3.73</v>
      </c>
      <c r="X19" s="1341">
        <v>3.73</v>
      </c>
      <c r="Y19" s="159">
        <v>3.73</v>
      </c>
      <c r="Z19" s="159">
        <v>3.73</v>
      </c>
      <c r="AA19" s="159">
        <v>3.73</v>
      </c>
      <c r="AB19" s="159">
        <v>3.73</v>
      </c>
      <c r="AC19" s="160">
        <v>3.73</v>
      </c>
      <c r="AD19" s="807">
        <v>3.73</v>
      </c>
    </row>
    <row r="20" spans="2:30" ht="70" x14ac:dyDescent="0.35">
      <c r="B20" s="34" t="s">
        <v>1138</v>
      </c>
      <c r="C20" s="32" t="s">
        <v>1139</v>
      </c>
      <c r="D20" s="32" t="s">
        <v>1140</v>
      </c>
      <c r="E20" s="33" t="s">
        <v>1120</v>
      </c>
      <c r="F20" s="32" t="s">
        <v>1115</v>
      </c>
      <c r="G20" s="32" t="s">
        <v>1125</v>
      </c>
      <c r="H20" s="33" t="s">
        <v>111</v>
      </c>
      <c r="I20" s="153">
        <v>2</v>
      </c>
      <c r="J20" s="193">
        <v>0.1</v>
      </c>
      <c r="K20" s="159">
        <v>0.1</v>
      </c>
      <c r="L20" s="159">
        <v>0.1</v>
      </c>
      <c r="M20" s="159">
        <v>0.1</v>
      </c>
      <c r="N20" s="159">
        <v>0.1</v>
      </c>
      <c r="O20" s="159">
        <v>0.1</v>
      </c>
      <c r="P20" s="159">
        <v>0.1</v>
      </c>
      <c r="Q20" s="192">
        <v>0.1</v>
      </c>
      <c r="R20" s="159">
        <v>0.1</v>
      </c>
      <c r="S20" s="159">
        <v>0.1</v>
      </c>
      <c r="T20" s="159">
        <v>0.1</v>
      </c>
      <c r="U20" s="159">
        <v>0.1</v>
      </c>
      <c r="V20" s="160">
        <v>0.1</v>
      </c>
      <c r="W20" s="160">
        <v>0.1</v>
      </c>
      <c r="X20" s="1341">
        <v>0.1</v>
      </c>
      <c r="Y20" s="159">
        <v>0.1</v>
      </c>
      <c r="Z20" s="159">
        <v>0.1</v>
      </c>
      <c r="AA20" s="159">
        <v>0.1</v>
      </c>
      <c r="AB20" s="159">
        <v>0.1</v>
      </c>
      <c r="AC20" s="160">
        <v>0.1</v>
      </c>
      <c r="AD20" s="807">
        <v>0.1</v>
      </c>
    </row>
    <row r="21" spans="2:30" ht="42" x14ac:dyDescent="0.35">
      <c r="B21" s="34" t="s">
        <v>1141</v>
      </c>
      <c r="C21" s="32" t="s">
        <v>1142</v>
      </c>
      <c r="D21" s="32" t="s">
        <v>1143</v>
      </c>
      <c r="E21" s="33" t="s">
        <v>305</v>
      </c>
      <c r="F21" s="32" t="s">
        <v>1115</v>
      </c>
      <c r="G21" s="32" t="s">
        <v>1116</v>
      </c>
      <c r="H21" s="33" t="s">
        <v>111</v>
      </c>
      <c r="I21" s="153">
        <v>2</v>
      </c>
      <c r="J21" s="192">
        <v>0</v>
      </c>
      <c r="K21" s="159">
        <v>0</v>
      </c>
      <c r="L21" s="159">
        <v>0</v>
      </c>
      <c r="M21" s="159">
        <v>0</v>
      </c>
      <c r="N21" s="159">
        <v>0</v>
      </c>
      <c r="O21" s="159">
        <v>0</v>
      </c>
      <c r="P21" s="159">
        <v>0</v>
      </c>
      <c r="Q21" s="192">
        <v>0</v>
      </c>
      <c r="R21" s="159">
        <v>0</v>
      </c>
      <c r="S21" s="159">
        <v>0</v>
      </c>
      <c r="T21" s="159">
        <v>0</v>
      </c>
      <c r="U21" s="159">
        <v>0</v>
      </c>
      <c r="V21" s="160">
        <v>0</v>
      </c>
      <c r="W21" s="160">
        <v>0</v>
      </c>
      <c r="X21" s="1341">
        <v>0</v>
      </c>
      <c r="Y21" s="159">
        <v>0</v>
      </c>
      <c r="Z21" s="159">
        <v>0</v>
      </c>
      <c r="AA21" s="159">
        <v>0</v>
      </c>
      <c r="AB21" s="159">
        <v>0</v>
      </c>
      <c r="AC21" s="160">
        <v>0</v>
      </c>
      <c r="AD21" s="807">
        <v>0</v>
      </c>
    </row>
    <row r="22" spans="2:30" ht="70.5" thickBot="1" x14ac:dyDescent="0.4">
      <c r="B22" s="36" t="s">
        <v>1144</v>
      </c>
      <c r="C22" s="37" t="s">
        <v>1145</v>
      </c>
      <c r="D22" s="38" t="s">
        <v>1146</v>
      </c>
      <c r="E22" s="39"/>
      <c r="F22" s="40"/>
      <c r="G22" s="40"/>
      <c r="H22" s="40" t="s">
        <v>111</v>
      </c>
      <c r="I22" s="154">
        <v>2</v>
      </c>
      <c r="J22" s="1333">
        <f>SUM($J13:$J21)</f>
        <v>19.02</v>
      </c>
      <c r="K22" s="1334">
        <f>SUM($K13:$K21)</f>
        <v>19.02</v>
      </c>
      <c r="L22" s="1334">
        <f>SUM($L13:$L21)</f>
        <v>19.02</v>
      </c>
      <c r="M22" s="1334">
        <f>SUM($M13:$M21)</f>
        <v>19.02</v>
      </c>
      <c r="N22" s="1334">
        <f>SUM($N13:$N21)</f>
        <v>19.02</v>
      </c>
      <c r="O22" s="1334">
        <f>SUM($O13:$O21)</f>
        <v>19.02</v>
      </c>
      <c r="P22" s="1335">
        <f>SUM($P13:$P21)</f>
        <v>19.02</v>
      </c>
      <c r="Q22" s="1336">
        <f>SUM($Q13:$Q21)</f>
        <v>19.02</v>
      </c>
      <c r="R22" s="163">
        <f>SUM($R13:$R21)</f>
        <v>19.02</v>
      </c>
      <c r="S22" s="163">
        <f>SUM($S13:$S21)</f>
        <v>19.02</v>
      </c>
      <c r="T22" s="163">
        <f>SUM($T13:$T21)</f>
        <v>19.02</v>
      </c>
      <c r="U22" s="163">
        <f>SUM($U13:$U21)</f>
        <v>19.02</v>
      </c>
      <c r="V22" s="1334">
        <f>SUM($V13:$V21)</f>
        <v>19.02</v>
      </c>
      <c r="W22" s="163">
        <f>SUM($W13:$W21)</f>
        <v>19.02</v>
      </c>
      <c r="X22" s="1336">
        <f>SUM($X13:$X21)</f>
        <v>19.02</v>
      </c>
      <c r="Y22" s="163">
        <f>SUM($Y13:$Y21)</f>
        <v>19.02</v>
      </c>
      <c r="Z22" s="163">
        <f>SUM($Z13:$Z21)</f>
        <v>19.02</v>
      </c>
      <c r="AA22" s="163">
        <f>SUM($AA13:$AA21)</f>
        <v>19.02</v>
      </c>
      <c r="AB22" s="163">
        <f>SUM($AB13:$AB21)</f>
        <v>19.02</v>
      </c>
      <c r="AC22" s="1334">
        <f>SUM($AC13:$AC21)</f>
        <v>19.02</v>
      </c>
      <c r="AD22" s="1343">
        <f>SUM($AD13:$AD21)</f>
        <v>19.02</v>
      </c>
    </row>
    <row r="23" spans="2:30" ht="28.5" thickBot="1" x14ac:dyDescent="0.4">
      <c r="B23" s="27" t="s">
        <v>1103</v>
      </c>
      <c r="C23" s="28" t="s">
        <v>81</v>
      </c>
      <c r="D23" s="41" t="s">
        <v>66</v>
      </c>
      <c r="E23" s="41" t="s">
        <v>1080</v>
      </c>
      <c r="F23" s="41" t="s">
        <v>1080</v>
      </c>
      <c r="G23" s="127"/>
      <c r="H23" s="28" t="s">
        <v>82</v>
      </c>
      <c r="I23" s="41" t="s">
        <v>83</v>
      </c>
      <c r="J23" s="744" t="s">
        <v>1110</v>
      </c>
      <c r="K23" s="126" t="s">
        <v>88</v>
      </c>
      <c r="L23" s="126" t="s">
        <v>93</v>
      </c>
      <c r="M23" s="126" t="s">
        <v>94</v>
      </c>
      <c r="N23" s="126" t="s">
        <v>95</v>
      </c>
      <c r="O23" s="745" t="s">
        <v>96</v>
      </c>
      <c r="P23" s="130" t="s">
        <v>97</v>
      </c>
      <c r="Q23" s="148" t="s">
        <v>1110</v>
      </c>
      <c r="R23" s="28" t="s">
        <v>88</v>
      </c>
      <c r="S23" s="28" t="s">
        <v>93</v>
      </c>
      <c r="T23" s="28" t="s">
        <v>94</v>
      </c>
      <c r="U23" s="28" t="s">
        <v>95</v>
      </c>
      <c r="V23" s="130" t="s">
        <v>96</v>
      </c>
      <c r="W23" s="130" t="s">
        <v>97</v>
      </c>
      <c r="X23" s="1341" t="s">
        <v>1110</v>
      </c>
      <c r="Y23" s="159" t="s">
        <v>88</v>
      </c>
      <c r="Z23" s="159" t="s">
        <v>93</v>
      </c>
      <c r="AA23" s="159" t="s">
        <v>94</v>
      </c>
      <c r="AB23" s="159" t="s">
        <v>95</v>
      </c>
      <c r="AC23" s="160" t="s">
        <v>96</v>
      </c>
      <c r="AD23" s="807" t="s">
        <v>97</v>
      </c>
    </row>
    <row r="24" spans="2:30" x14ac:dyDescent="0.35">
      <c r="B24" s="42" t="s">
        <v>1147</v>
      </c>
      <c r="C24" s="43" t="s">
        <v>1148</v>
      </c>
      <c r="D24" s="739" t="s">
        <v>1149</v>
      </c>
      <c r="E24" s="44"/>
      <c r="F24" s="44"/>
      <c r="G24" s="195"/>
      <c r="H24" s="45" t="s">
        <v>111</v>
      </c>
      <c r="I24" s="155">
        <v>2</v>
      </c>
      <c r="J24" s="804" t="s">
        <v>1080</v>
      </c>
      <c r="K24" s="741">
        <v>0</v>
      </c>
      <c r="L24" s="741">
        <v>0</v>
      </c>
      <c r="M24" s="741">
        <v>0</v>
      </c>
      <c r="N24" s="741">
        <v>0</v>
      </c>
      <c r="O24" s="741">
        <v>0</v>
      </c>
      <c r="P24" s="741">
        <v>0</v>
      </c>
      <c r="Q24" s="742" t="s">
        <v>1080</v>
      </c>
      <c r="R24" s="141">
        <v>0</v>
      </c>
      <c r="S24" s="142">
        <v>0</v>
      </c>
      <c r="T24" s="142">
        <v>0</v>
      </c>
      <c r="U24" s="143">
        <v>0</v>
      </c>
      <c r="V24" s="194">
        <v>0</v>
      </c>
      <c r="W24" s="198">
        <v>0</v>
      </c>
      <c r="X24" s="1341" t="s">
        <v>1080</v>
      </c>
      <c r="Y24" s="159">
        <v>0</v>
      </c>
      <c r="Z24" s="159">
        <v>0</v>
      </c>
      <c r="AA24" s="159">
        <v>0</v>
      </c>
      <c r="AB24" s="159">
        <v>0</v>
      </c>
      <c r="AC24" s="160">
        <v>0</v>
      </c>
      <c r="AD24" s="807">
        <v>0</v>
      </c>
    </row>
    <row r="25" spans="2:30" x14ac:dyDescent="0.35">
      <c r="B25" s="46" t="s">
        <v>1150</v>
      </c>
      <c r="C25" s="47" t="s">
        <v>1151</v>
      </c>
      <c r="D25" s="48" t="s">
        <v>1152</v>
      </c>
      <c r="E25" s="48"/>
      <c r="F25" s="48"/>
      <c r="G25" s="128"/>
      <c r="H25" s="45" t="s">
        <v>111</v>
      </c>
      <c r="I25" s="156">
        <v>2</v>
      </c>
      <c r="J25" s="805"/>
      <c r="K25" s="132">
        <f>WXWWSX!$L$175+$K24</f>
        <v>345.29401797286175</v>
      </c>
      <c r="L25" s="132">
        <f>WXWWSX!$Q$175+$L24</f>
        <v>328.11427438690549</v>
      </c>
      <c r="M25" s="132">
        <f>WXWWSX!$V$175+$M24</f>
        <v>302.74904363987042</v>
      </c>
      <c r="N25" s="132">
        <f>WXWWSX!$AA$175+$N24</f>
        <v>288.33872196539141</v>
      </c>
      <c r="O25" s="132">
        <f>WXWWSX!$AF$175+$O24</f>
        <v>280.29561313818897</v>
      </c>
      <c r="P25" s="132">
        <f>WXWWSX!$AK$175+$P24</f>
        <v>273.63067171603245</v>
      </c>
      <c r="Q25" s="199" t="s">
        <v>1080</v>
      </c>
      <c r="R25" s="141">
        <f t="shared" ref="R25:W25" si="0">K25</f>
        <v>345.29401797286175</v>
      </c>
      <c r="S25" s="141">
        <f t="shared" si="0"/>
        <v>328.11427438690549</v>
      </c>
      <c r="T25" s="141">
        <f t="shared" si="0"/>
        <v>302.74904363987042</v>
      </c>
      <c r="U25" s="141">
        <f t="shared" si="0"/>
        <v>288.33872196539141</v>
      </c>
      <c r="V25" s="141">
        <f t="shared" si="0"/>
        <v>280.29561313818897</v>
      </c>
      <c r="W25" s="141">
        <f t="shared" si="0"/>
        <v>273.63067171603245</v>
      </c>
      <c r="X25" s="1341" t="s">
        <v>1080</v>
      </c>
      <c r="Y25" s="159">
        <f t="shared" ref="Y25:AD25" si="1">K25</f>
        <v>345.29401797286175</v>
      </c>
      <c r="Z25" s="159">
        <f t="shared" si="1"/>
        <v>328.11427438690549</v>
      </c>
      <c r="AA25" s="159">
        <f t="shared" si="1"/>
        <v>302.74904363987042</v>
      </c>
      <c r="AB25" s="159">
        <f t="shared" si="1"/>
        <v>288.33872196539141</v>
      </c>
      <c r="AC25" s="160">
        <f t="shared" si="1"/>
        <v>280.29561313818897</v>
      </c>
      <c r="AD25" s="807">
        <f t="shared" si="1"/>
        <v>273.63067171603245</v>
      </c>
    </row>
    <row r="26" spans="2:30" ht="27.65" customHeight="1" x14ac:dyDescent="0.35">
      <c r="B26" s="46" t="s">
        <v>1153</v>
      </c>
      <c r="C26" s="45" t="s">
        <v>264</v>
      </c>
      <c r="D26" s="48" t="s">
        <v>1154</v>
      </c>
      <c r="E26" s="48"/>
      <c r="F26" s="48"/>
      <c r="G26" s="128"/>
      <c r="H26" s="45" t="s">
        <v>111</v>
      </c>
      <c r="I26" s="156">
        <v>2</v>
      </c>
      <c r="J26" s="805" t="s">
        <v>1080</v>
      </c>
      <c r="K26" s="132">
        <f>WXWWSX!$L$131-(WXWWSX!$L$102+WXWWSX!$L$103)+$K22</f>
        <v>390.101</v>
      </c>
      <c r="L26" s="132">
        <f>WXWWSX!$V$131-(WXWWSX!$V$102+WXWWSX!$V$103)+$L22</f>
        <v>391.62099999999998</v>
      </c>
      <c r="M26" s="132">
        <f>WXWWSX!$Q$131-(WXWWSX!$Q$102+WXWWSX!$Q$103)+$M22</f>
        <v>393.88100000000003</v>
      </c>
      <c r="N26" s="132">
        <f>WXWWSX!$AA$131-(WXWWSX!$AA$102+WXWWSX!$AA$103)+$N22</f>
        <v>347.17828717021456</v>
      </c>
      <c r="O26" s="132">
        <f>WXWWSX!$AF$131-(WXWWSX!$AF$102+WXWWSX!$AF$103)+$O22</f>
        <v>338.39863905943469</v>
      </c>
      <c r="P26" s="132">
        <f>WXWWSX!$AK$131-(WXWWSX!$AK$102+WXWWSX!$AK$103)+$P22</f>
        <v>338.14863905943469</v>
      </c>
      <c r="Q26" s="199" t="s">
        <v>1080</v>
      </c>
      <c r="R26" s="141">
        <f t="shared" ref="R26:W26" si="2">K26-4.03</f>
        <v>386.07100000000003</v>
      </c>
      <c r="S26" s="141">
        <f t="shared" si="2"/>
        <v>387.59100000000001</v>
      </c>
      <c r="T26" s="141">
        <f t="shared" si="2"/>
        <v>389.85100000000006</v>
      </c>
      <c r="U26" s="141">
        <f t="shared" si="2"/>
        <v>343.14828717021459</v>
      </c>
      <c r="V26" s="141">
        <f t="shared" si="2"/>
        <v>334.36863905943471</v>
      </c>
      <c r="W26" s="141">
        <f t="shared" si="2"/>
        <v>334.11863905943471</v>
      </c>
      <c r="X26" s="1341" t="s">
        <v>1080</v>
      </c>
      <c r="Y26" s="159">
        <f t="shared" ref="Y26:AD26" si="3">K26-4.03</f>
        <v>386.07100000000003</v>
      </c>
      <c r="Z26" s="159">
        <f t="shared" si="3"/>
        <v>387.59100000000001</v>
      </c>
      <c r="AA26" s="159">
        <f t="shared" si="3"/>
        <v>389.85100000000006</v>
      </c>
      <c r="AB26" s="159">
        <f t="shared" si="3"/>
        <v>343.14828717021459</v>
      </c>
      <c r="AC26" s="160">
        <f t="shared" si="3"/>
        <v>334.36863905943471</v>
      </c>
      <c r="AD26" s="807">
        <f t="shared" si="3"/>
        <v>334.11863905943471</v>
      </c>
    </row>
    <row r="27" spans="2:30" ht="42" customHeight="1" x14ac:dyDescent="0.35">
      <c r="B27" s="42" t="s">
        <v>1155</v>
      </c>
      <c r="C27" s="49" t="s">
        <v>1156</v>
      </c>
      <c r="D27" s="739" t="s">
        <v>1157</v>
      </c>
      <c r="E27" s="44"/>
      <c r="F27" s="44"/>
      <c r="G27" s="128"/>
      <c r="H27" s="49" t="s">
        <v>111</v>
      </c>
      <c r="I27" s="157">
        <v>2</v>
      </c>
      <c r="J27" s="805" t="s">
        <v>1080</v>
      </c>
      <c r="K27" s="806">
        <v>0</v>
      </c>
      <c r="L27" s="806">
        <v>0</v>
      </c>
      <c r="M27" s="806">
        <v>0</v>
      </c>
      <c r="N27" s="806">
        <v>0</v>
      </c>
      <c r="O27" s="806">
        <v>0</v>
      </c>
      <c r="P27" s="806">
        <v>0</v>
      </c>
      <c r="Q27" s="199" t="s">
        <v>1080</v>
      </c>
      <c r="R27" s="141">
        <v>0</v>
      </c>
      <c r="S27" s="142">
        <v>0</v>
      </c>
      <c r="T27" s="142">
        <v>0</v>
      </c>
      <c r="U27" s="143">
        <v>0</v>
      </c>
      <c r="V27" s="139">
        <v>0</v>
      </c>
      <c r="W27" s="139">
        <v>0</v>
      </c>
      <c r="X27" s="1341" t="s">
        <v>1080</v>
      </c>
      <c r="Y27" s="159">
        <v>0</v>
      </c>
      <c r="Z27" s="159">
        <v>0</v>
      </c>
      <c r="AA27" s="159">
        <v>0</v>
      </c>
      <c r="AB27" s="159">
        <v>0</v>
      </c>
      <c r="AC27" s="160">
        <v>0</v>
      </c>
      <c r="AD27" s="807">
        <v>0</v>
      </c>
    </row>
    <row r="28" spans="2:30" ht="42" x14ac:dyDescent="0.35">
      <c r="B28" s="46" t="s">
        <v>1158</v>
      </c>
      <c r="C28" s="47" t="s">
        <v>267</v>
      </c>
      <c r="D28" s="48" t="s">
        <v>1159</v>
      </c>
      <c r="E28" s="48"/>
      <c r="F28" s="48"/>
      <c r="G28" s="128"/>
      <c r="H28" s="45" t="s">
        <v>111</v>
      </c>
      <c r="I28" s="156">
        <v>2</v>
      </c>
      <c r="J28" s="805" t="s">
        <v>1080</v>
      </c>
      <c r="K28" s="132">
        <f>K26+SUM(WXWWSX!$L$124:$L$127)+K27</f>
        <v>401.92182794966681</v>
      </c>
      <c r="L28" s="132">
        <f>L26+SUM(WXWWSX!$Q$124:$Q$127)+L27</f>
        <v>394.9165613950729</v>
      </c>
      <c r="M28" s="132">
        <f>M26+SUM(WXWWSX!$V$124:$V$127)+M27</f>
        <v>400.49280210800231</v>
      </c>
      <c r="N28" s="132">
        <f>N26+SUM(WXWWSX!$AA$124:$AA$127)+N27</f>
        <v>351.16016969954529</v>
      </c>
      <c r="O28" s="132">
        <f>O26+SUM(WXWWSX!$AF$124:$AF$127)+O27</f>
        <v>342.2222926591308</v>
      </c>
      <c r="P28" s="132">
        <f>P26+SUM(WXWWSX!$AK$124:$AK$127)+P27</f>
        <v>341.92030904243239</v>
      </c>
      <c r="Q28" s="199" t="s">
        <v>1080</v>
      </c>
      <c r="R28" s="141">
        <f>R26+SUM(WXWWSX!$L$124:$L$127)+R27</f>
        <v>397.89182794966683</v>
      </c>
      <c r="S28" s="141">
        <f>S26+SUM(WXWWSX!$L$124:$L$127)+S27</f>
        <v>399.41182794966682</v>
      </c>
      <c r="T28" s="141">
        <f>T26+SUM(WXWWSX!$L$124:$L$127)+T27</f>
        <v>401.67182794966686</v>
      </c>
      <c r="U28" s="141">
        <f>U26+SUM(WXWWSX!$L$124:$L$127)+U27</f>
        <v>354.96911511988139</v>
      </c>
      <c r="V28" s="141">
        <f>V26+SUM(WXWWSX!$L$124:$L$127)+V27</f>
        <v>346.18946700910152</v>
      </c>
      <c r="W28" s="141">
        <f>W26+SUM(WXWWSX!$L$124:$L$127)+W27</f>
        <v>345.93946700910152</v>
      </c>
      <c r="X28" s="1341" t="s">
        <v>1080</v>
      </c>
      <c r="Y28" s="159">
        <f>Y26+SUM(WXWWSX!$L$124:$L$127)+Y27</f>
        <v>397.89182794966683</v>
      </c>
      <c r="Z28" s="159">
        <f>Z26+SUM(WXWWSX!$L$124:$L$127)+Z27</f>
        <v>399.41182794966682</v>
      </c>
      <c r="AA28" s="159">
        <f>AA26+SUM(WXWWSX!$L$124:$L$127)+AA27</f>
        <v>401.67182794966686</v>
      </c>
      <c r="AB28" s="159">
        <f>AB26+SUM(WXWWSX!$L$124:$L$127)+AB27</f>
        <v>354.96911511988139</v>
      </c>
      <c r="AC28" s="160">
        <f>AC26+SUM(WXWWSX!$L$124:$L$127)+AC27</f>
        <v>346.18946700910152</v>
      </c>
      <c r="AD28" s="807">
        <f>AD26+SUM(WXWWSX!$L$124:$L$127)+AD27</f>
        <v>345.93946700910152</v>
      </c>
    </row>
    <row r="29" spans="2:30" x14ac:dyDescent="0.35">
      <c r="B29" s="46" t="s">
        <v>1160</v>
      </c>
      <c r="C29" s="47" t="s">
        <v>261</v>
      </c>
      <c r="D29" s="48" t="s">
        <v>645</v>
      </c>
      <c r="E29" s="48"/>
      <c r="F29" s="48"/>
      <c r="G29" s="128"/>
      <c r="H29" s="45" t="s">
        <v>111</v>
      </c>
      <c r="I29" s="156">
        <v>2</v>
      </c>
      <c r="J29" s="805" t="s">
        <v>1080</v>
      </c>
      <c r="K29" s="132">
        <f>WXWWSX!$L$178</f>
        <v>14.443246182460813</v>
      </c>
      <c r="L29" s="132">
        <f>WXWWSX!$Q$178</f>
        <v>14.556716186732338</v>
      </c>
      <c r="M29" s="132">
        <f>WXWWSX!$V$178</f>
        <v>14.686924721712321</v>
      </c>
      <c r="N29" s="132">
        <f>WXWWSX!$AA$178</f>
        <v>14.826698411622287</v>
      </c>
      <c r="O29" s="132">
        <f>WXWWSX!$AF$178</f>
        <v>14.954485633339491</v>
      </c>
      <c r="P29" s="132">
        <f>WXWWSX!$AK$178</f>
        <v>15.133222278572376</v>
      </c>
      <c r="Q29" s="199" t="s">
        <v>1080</v>
      </c>
      <c r="R29" s="141">
        <f t="shared" ref="R29:W29" si="4">K29</f>
        <v>14.443246182460813</v>
      </c>
      <c r="S29" s="141">
        <f t="shared" si="4"/>
        <v>14.556716186732338</v>
      </c>
      <c r="T29" s="141">
        <f t="shared" si="4"/>
        <v>14.686924721712321</v>
      </c>
      <c r="U29" s="141">
        <f t="shared" si="4"/>
        <v>14.826698411622287</v>
      </c>
      <c r="V29" s="141">
        <f t="shared" si="4"/>
        <v>14.954485633339491</v>
      </c>
      <c r="W29" s="141">
        <f t="shared" si="4"/>
        <v>15.133222278572376</v>
      </c>
      <c r="X29" s="1341" t="s">
        <v>1080</v>
      </c>
      <c r="Y29" s="159">
        <f t="shared" ref="Y29:AD29" si="5">R29</f>
        <v>14.443246182460813</v>
      </c>
      <c r="Z29" s="159">
        <f t="shared" si="5"/>
        <v>14.556716186732338</v>
      </c>
      <c r="AA29" s="159">
        <f t="shared" si="5"/>
        <v>14.686924721712321</v>
      </c>
      <c r="AB29" s="159">
        <f t="shared" si="5"/>
        <v>14.826698411622287</v>
      </c>
      <c r="AC29" s="160">
        <f t="shared" si="5"/>
        <v>14.954485633339491</v>
      </c>
      <c r="AD29" s="807">
        <f t="shared" si="5"/>
        <v>15.133222278572376</v>
      </c>
    </row>
    <row r="30" spans="2:30" x14ac:dyDescent="0.35">
      <c r="B30" s="42" t="s">
        <v>1161</v>
      </c>
      <c r="C30" s="43" t="s">
        <v>1162</v>
      </c>
      <c r="D30" s="740" t="s">
        <v>1163</v>
      </c>
      <c r="E30" s="50"/>
      <c r="F30" s="50"/>
      <c r="G30" s="129"/>
      <c r="H30" s="49" t="s">
        <v>111</v>
      </c>
      <c r="I30" s="157">
        <v>2</v>
      </c>
      <c r="J30" s="805"/>
      <c r="K30" s="806"/>
      <c r="L30" s="806"/>
      <c r="M30" s="806"/>
      <c r="N30" s="806"/>
      <c r="O30" s="806"/>
      <c r="P30" s="806"/>
      <c r="Q30" s="199" t="s">
        <v>1080</v>
      </c>
      <c r="R30" s="141"/>
      <c r="S30" s="142"/>
      <c r="T30" s="142"/>
      <c r="U30" s="143"/>
      <c r="V30" s="139"/>
      <c r="W30" s="140"/>
      <c r="X30" s="1341" t="s">
        <v>1080</v>
      </c>
      <c r="Y30" s="159"/>
      <c r="Z30" s="159"/>
      <c r="AA30" s="159"/>
      <c r="AB30" s="159"/>
      <c r="AC30" s="160"/>
      <c r="AD30" s="807"/>
    </row>
    <row r="31" spans="2:30" ht="15" customHeight="1" x14ac:dyDescent="0.35">
      <c r="B31" s="46" t="s">
        <v>1164</v>
      </c>
      <c r="C31" s="47" t="s">
        <v>469</v>
      </c>
      <c r="D31" s="48" t="s">
        <v>1165</v>
      </c>
      <c r="E31" s="48"/>
      <c r="F31" s="48"/>
      <c r="G31" s="128"/>
      <c r="H31" s="45" t="s">
        <v>111</v>
      </c>
      <c r="I31" s="156">
        <v>2</v>
      </c>
      <c r="J31" s="805"/>
      <c r="K31" s="132">
        <f>$K28-$K25</f>
        <v>56.627809976805054</v>
      </c>
      <c r="L31" s="132">
        <f>$L28-$L25</f>
        <v>66.802287008167411</v>
      </c>
      <c r="M31" s="132">
        <f>$M28-$M25</f>
        <v>97.743758468131887</v>
      </c>
      <c r="N31" s="132">
        <f>$N28-$N25</f>
        <v>62.821447734153878</v>
      </c>
      <c r="O31" s="132">
        <f>$O28-$O25</f>
        <v>61.926679520941832</v>
      </c>
      <c r="P31" s="132">
        <f>$P28-$P25</f>
        <v>68.289637326399941</v>
      </c>
      <c r="Q31" s="199" t="s">
        <v>1080</v>
      </c>
      <c r="R31" s="141">
        <f>R28-R25</f>
        <v>52.597809976805081</v>
      </c>
      <c r="S31" s="141">
        <f t="shared" ref="S31:W31" si="6">S28-S25</f>
        <v>71.297553562761323</v>
      </c>
      <c r="T31" s="141">
        <f t="shared" si="6"/>
        <v>98.922784309796441</v>
      </c>
      <c r="U31" s="141">
        <f t="shared" si="6"/>
        <v>66.63039315448998</v>
      </c>
      <c r="V31" s="141">
        <f t="shared" si="6"/>
        <v>65.893853870912551</v>
      </c>
      <c r="W31" s="141">
        <f t="shared" si="6"/>
        <v>72.308795293069068</v>
      </c>
      <c r="X31" s="1341" t="s">
        <v>1080</v>
      </c>
      <c r="Y31" s="159">
        <f>Y28-Y25</f>
        <v>52.597809976805081</v>
      </c>
      <c r="Z31" s="159">
        <f t="shared" ref="Z31:AD31" si="7">Z28-Z25</f>
        <v>71.297553562761323</v>
      </c>
      <c r="AA31" s="159">
        <f t="shared" si="7"/>
        <v>98.922784309796441</v>
      </c>
      <c r="AB31" s="159">
        <f t="shared" si="7"/>
        <v>66.63039315448998</v>
      </c>
      <c r="AC31" s="160">
        <f t="shared" si="7"/>
        <v>65.893853870912551</v>
      </c>
      <c r="AD31" s="807">
        <f t="shared" si="7"/>
        <v>72.308795293069068</v>
      </c>
    </row>
    <row r="32" spans="2:30" ht="15" customHeight="1" thickBot="1" x14ac:dyDescent="0.4">
      <c r="B32" s="136" t="s">
        <v>1166</v>
      </c>
      <c r="C32" s="137" t="s">
        <v>270</v>
      </c>
      <c r="D32" s="138" t="s">
        <v>1167</v>
      </c>
      <c r="E32" s="133"/>
      <c r="F32" s="133"/>
      <c r="G32" s="134"/>
      <c r="H32" s="135" t="s">
        <v>111</v>
      </c>
      <c r="I32" s="158">
        <v>2</v>
      </c>
      <c r="J32" s="808"/>
      <c r="K32" s="809">
        <f>$K31-($K29+$K30)</f>
        <v>42.184563794344243</v>
      </c>
      <c r="L32" s="809">
        <f>$L31-($L29+$L30)</f>
        <v>52.245570821435074</v>
      </c>
      <c r="M32" s="809">
        <f>$M31-($M29+$M30)</f>
        <v>83.056833746419571</v>
      </c>
      <c r="N32" s="809">
        <f>$N31-($N29+$N30)</f>
        <v>47.99474932253159</v>
      </c>
      <c r="O32" s="809">
        <f>$O31-($O29+$O30)</f>
        <v>46.972193887602344</v>
      </c>
      <c r="P32" s="809">
        <f>$P31-($P29+$P30)</f>
        <v>53.156415047827565</v>
      </c>
      <c r="Q32" s="743" t="s">
        <v>1080</v>
      </c>
      <c r="R32" s="141">
        <f>R31-R29-R30</f>
        <v>38.15456379434427</v>
      </c>
      <c r="S32" s="141">
        <f t="shared" ref="S32:AD32" si="8">S31-S29-S30</f>
        <v>56.740837376028985</v>
      </c>
      <c r="T32" s="141">
        <f t="shared" si="8"/>
        <v>84.235859588084125</v>
      </c>
      <c r="U32" s="141">
        <f t="shared" si="8"/>
        <v>51.803694742867691</v>
      </c>
      <c r="V32" s="141">
        <f t="shared" si="8"/>
        <v>50.939368237573063</v>
      </c>
      <c r="W32" s="141">
        <f t="shared" si="8"/>
        <v>57.175573014496692</v>
      </c>
      <c r="X32" s="1341"/>
      <c r="Y32" s="159">
        <f>Y31-Y29-Y30</f>
        <v>38.15456379434427</v>
      </c>
      <c r="Z32" s="159">
        <f t="shared" si="8"/>
        <v>56.740837376028985</v>
      </c>
      <c r="AA32" s="159">
        <f t="shared" si="8"/>
        <v>84.235859588084125</v>
      </c>
      <c r="AB32" s="159">
        <f t="shared" si="8"/>
        <v>51.803694742867691</v>
      </c>
      <c r="AC32" s="160">
        <f t="shared" si="8"/>
        <v>50.939368237573063</v>
      </c>
      <c r="AD32" s="807">
        <f t="shared" si="8"/>
        <v>57.175573014496692</v>
      </c>
    </row>
    <row r="33" spans="2:30" ht="14.5" thickTop="1" x14ac:dyDescent="0.35">
      <c r="B33" s="1521"/>
      <c r="C33" s="1521"/>
      <c r="D33" s="1521"/>
      <c r="E33" s="1521"/>
      <c r="F33" s="1521"/>
      <c r="G33" s="1521"/>
      <c r="H33" s="1521"/>
      <c r="I33" s="1521"/>
      <c r="J33" s="1362"/>
      <c r="K33" s="1362"/>
      <c r="L33" s="1362"/>
      <c r="M33" s="1362"/>
      <c r="N33" s="1362"/>
      <c r="O33" s="1362"/>
      <c r="P33" s="1362"/>
      <c r="Q33" s="1522"/>
      <c r="R33" s="1521"/>
      <c r="S33" s="1521"/>
      <c r="T33" s="1521"/>
      <c r="U33" s="1521"/>
      <c r="V33" s="1521"/>
      <c r="W33" s="1521"/>
      <c r="X33" s="1522"/>
      <c r="Y33" s="1521"/>
      <c r="Z33" s="1521"/>
      <c r="AA33" s="1521"/>
      <c r="AB33" s="1521"/>
      <c r="AC33" s="1521"/>
      <c r="AD33" s="1521"/>
    </row>
  </sheetData>
  <mergeCells count="3">
    <mergeCell ref="J11:P11"/>
    <mergeCell ref="Q11:W11"/>
    <mergeCell ref="X11:AD11"/>
  </mergeCells>
  <hyperlinks>
    <hyperlink ref="B2" location="'TITLE PAGE'!A1" display="Back to title page" xr:uid="{00000000-0004-0000-06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6A95B-4840-4125-8B49-449D29A4E201}">
  <dimension ref="B1:Z296"/>
  <sheetViews>
    <sheetView zoomScale="80" zoomScaleNormal="80" workbookViewId="0">
      <selection activeCell="K6" sqref="K6"/>
    </sheetView>
  </sheetViews>
  <sheetFormatPr defaultColWidth="8.69140625" defaultRowHeight="14" x14ac:dyDescent="0.35"/>
  <cols>
    <col min="1" max="1" width="2.07421875" style="879" customWidth="1"/>
    <col min="2" max="2" width="21.07421875" style="879" customWidth="1"/>
    <col min="3" max="3" width="23.69140625" style="879" customWidth="1"/>
    <col min="4" max="4" width="10.69140625" style="879" customWidth="1"/>
    <col min="5" max="5" width="9.69140625" style="879" customWidth="1"/>
    <col min="6" max="7" width="8.69140625" style="879"/>
    <col min="8" max="8" width="8.53515625" style="879" customWidth="1"/>
    <col min="9" max="9" width="11.07421875" style="879" customWidth="1"/>
    <col min="10" max="16384" width="8.69140625" style="879"/>
  </cols>
  <sheetData>
    <row r="1" spans="2:26" ht="14.5" thickBot="1" x14ac:dyDescent="0.4">
      <c r="B1" s="21"/>
      <c r="C1" s="21"/>
      <c r="D1" s="21"/>
      <c r="E1" s="21"/>
      <c r="F1" s="21"/>
      <c r="G1" s="21"/>
      <c r="H1" s="21"/>
      <c r="I1" s="21"/>
      <c r="J1" s="21"/>
      <c r="K1" s="21"/>
      <c r="L1" s="21"/>
      <c r="M1" s="21"/>
      <c r="N1" s="21"/>
      <c r="O1" s="21"/>
      <c r="P1" s="21"/>
      <c r="Q1" s="21"/>
      <c r="R1" s="21"/>
      <c r="S1" s="1362"/>
      <c r="T1" s="1362"/>
      <c r="U1" s="1362"/>
      <c r="V1" s="1362"/>
      <c r="W1" s="1362"/>
      <c r="X1" s="1362"/>
      <c r="Y1" s="1362"/>
      <c r="Z1" s="1362"/>
    </row>
    <row r="2" spans="2:26" ht="42.5" thickBot="1" x14ac:dyDescent="0.4">
      <c r="B2" s="1527" t="s">
        <v>62</v>
      </c>
      <c r="C2" s="1528" t="s">
        <v>17</v>
      </c>
      <c r="D2" s="1529" t="s">
        <v>1171</v>
      </c>
      <c r="E2" s="1518" t="s">
        <v>1172</v>
      </c>
      <c r="F2" s="1527" t="s">
        <v>1173</v>
      </c>
      <c r="G2" s="1265" t="s">
        <v>68</v>
      </c>
      <c r="H2" s="1530" t="s">
        <v>78</v>
      </c>
      <c r="I2" s="1518" t="s">
        <v>1174</v>
      </c>
      <c r="J2" s="1362"/>
      <c r="K2" s="774" t="s">
        <v>61</v>
      </c>
      <c r="L2" s="1362"/>
      <c r="M2" s="190"/>
      <c r="N2" s="1362"/>
      <c r="O2" s="21"/>
      <c r="P2" s="1362"/>
      <c r="Q2" s="1362"/>
      <c r="R2" s="1362"/>
      <c r="S2" s="190"/>
      <c r="T2" s="1362"/>
      <c r="U2" s="1362"/>
      <c r="V2" s="1362"/>
      <c r="W2" s="1362"/>
      <c r="X2" s="1362"/>
      <c r="Y2" s="1362"/>
      <c r="Z2" s="1362"/>
    </row>
    <row r="3" spans="2:26" ht="76.5" customHeight="1" thickBot="1" x14ac:dyDescent="0.4">
      <c r="B3" s="1529" t="s">
        <v>1175</v>
      </c>
      <c r="C3" s="1618" t="s">
        <v>1176</v>
      </c>
      <c r="D3" s="1619"/>
      <c r="E3" s="1619"/>
      <c r="F3" s="1619"/>
      <c r="G3" s="1619"/>
      <c r="H3" s="1619"/>
      <c r="I3" s="1620"/>
      <c r="J3" s="1362"/>
      <c r="K3" s="1362"/>
      <c r="L3" s="1362"/>
      <c r="M3" s="1362"/>
      <c r="N3" s="21"/>
      <c r="O3" s="1362"/>
      <c r="P3" s="1362"/>
      <c r="Q3" s="1362"/>
      <c r="R3" s="1362"/>
      <c r="S3" s="1362"/>
      <c r="T3" s="1362"/>
      <c r="U3" s="1362"/>
      <c r="V3" s="1362"/>
      <c r="W3" s="1362"/>
      <c r="X3" s="1362"/>
      <c r="Y3" s="1362"/>
      <c r="Z3" s="1362"/>
    </row>
    <row r="4" spans="2:26" ht="95.25" customHeight="1" thickBot="1" x14ac:dyDescent="0.4">
      <c r="B4" s="1529" t="s">
        <v>1177</v>
      </c>
      <c r="C4" s="1618" t="s">
        <v>1178</v>
      </c>
      <c r="D4" s="1629"/>
      <c r="E4" s="1629"/>
      <c r="F4" s="1629"/>
      <c r="G4" s="1629"/>
      <c r="H4" s="1629"/>
      <c r="I4" s="1630"/>
      <c r="J4" s="1362"/>
      <c r="K4" s="1362"/>
      <c r="L4" s="1362"/>
      <c r="M4" s="1362"/>
      <c r="N4" s="1631"/>
      <c r="O4" s="1632"/>
      <c r="P4" s="1632"/>
      <c r="Q4" s="1632"/>
      <c r="R4" s="1632"/>
      <c r="S4" s="1632"/>
      <c r="T4" s="1632"/>
      <c r="U4" s="1633"/>
      <c r="V4" s="1362"/>
      <c r="W4" s="1362"/>
      <c r="X4" s="1362"/>
      <c r="Y4" s="1362"/>
      <c r="Z4" s="1362"/>
    </row>
    <row r="5" spans="2:26" ht="78" customHeight="1" thickBot="1" x14ac:dyDescent="0.4">
      <c r="B5" s="1529" t="s">
        <v>1179</v>
      </c>
      <c r="C5" s="1626" t="s">
        <v>1180</v>
      </c>
      <c r="D5" s="1627"/>
      <c r="E5" s="1627"/>
      <c r="F5" s="1627"/>
      <c r="G5" s="1627"/>
      <c r="H5" s="1627"/>
      <c r="I5" s="1628"/>
      <c r="J5" s="1362"/>
      <c r="K5" s="1362"/>
      <c r="L5" s="1362"/>
      <c r="M5" s="1362"/>
      <c r="N5" s="21"/>
      <c r="O5" s="1362"/>
      <c r="P5" s="1362"/>
      <c r="Q5" s="1362"/>
      <c r="R5" s="1362"/>
      <c r="S5" s="1362"/>
      <c r="T5" s="1362"/>
      <c r="U5" s="1362"/>
      <c r="V5" s="1362"/>
      <c r="W5" s="1362"/>
      <c r="X5" s="1362"/>
      <c r="Y5" s="1362"/>
      <c r="Z5" s="1362"/>
    </row>
    <row r="6" spans="2:26" ht="60" customHeight="1" thickBot="1" x14ac:dyDescent="0.4">
      <c r="B6" s="20" t="s">
        <v>1181</v>
      </c>
      <c r="C6" s="1531">
        <v>834.32564654196983</v>
      </c>
      <c r="D6" s="1532" t="s">
        <v>1182</v>
      </c>
      <c r="E6" s="1533">
        <v>0.20999999999999996</v>
      </c>
      <c r="F6" s="1534" t="s">
        <v>1183</v>
      </c>
      <c r="G6" s="1535">
        <v>2030</v>
      </c>
      <c r="H6" s="1536" t="s">
        <v>2</v>
      </c>
      <c r="I6" s="1535">
        <v>1</v>
      </c>
      <c r="J6" s="1362"/>
      <c r="K6" s="21"/>
      <c r="L6" s="1362"/>
      <c r="M6" s="1362"/>
      <c r="N6" s="1362"/>
      <c r="O6" s="1362"/>
      <c r="P6" s="1362"/>
      <c r="Q6" s="1362"/>
      <c r="R6" s="1362"/>
      <c r="S6" s="1362"/>
      <c r="T6" s="1362"/>
      <c r="U6" s="1362"/>
      <c r="V6" s="1362"/>
      <c r="W6" s="1362"/>
      <c r="X6" s="1362"/>
      <c r="Y6" s="1362"/>
      <c r="Z6" s="1362"/>
    </row>
    <row r="7" spans="2:26" ht="36" customHeight="1" thickBot="1" x14ac:dyDescent="0.4">
      <c r="B7" s="1362"/>
      <c r="C7" s="1362"/>
      <c r="D7" s="1362"/>
      <c r="E7" s="1362"/>
      <c r="F7" s="1362"/>
      <c r="G7" s="1362"/>
      <c r="H7" s="1362"/>
      <c r="I7" s="1362"/>
      <c r="J7" s="1362"/>
      <c r="K7" s="1362"/>
      <c r="L7" s="1362"/>
      <c r="M7" s="1362"/>
      <c r="N7" s="1362"/>
      <c r="O7" s="1362"/>
      <c r="P7" s="21"/>
      <c r="Q7" s="1362"/>
      <c r="R7" s="1362"/>
      <c r="S7" s="1362"/>
      <c r="T7" s="1362"/>
      <c r="U7" s="1362"/>
      <c r="V7" s="1362"/>
      <c r="W7" s="1362"/>
      <c r="X7" s="1362"/>
      <c r="Y7" s="1362"/>
      <c r="Z7" s="1362"/>
    </row>
    <row r="8" spans="2:26" ht="56.5" thickBot="1" x14ac:dyDescent="0.4">
      <c r="B8" s="122" t="str">
        <f>CONCATENATE("Table 7a: WC level - Alternative Programme ",E2, " Baseline SDB")</f>
        <v>Table 7a: WC level - Alternative Programme Preferred “most likely” pathway Baseline SDB</v>
      </c>
      <c r="C8" s="1362"/>
      <c r="D8" s="1362"/>
      <c r="E8" s="1362"/>
      <c r="F8" s="1362"/>
      <c r="G8" s="1362"/>
      <c r="H8" s="1362"/>
      <c r="I8" s="1362"/>
      <c r="J8" s="1362"/>
      <c r="K8" s="1362"/>
      <c r="L8" s="1362"/>
      <c r="M8" s="1609" t="s">
        <v>1184</v>
      </c>
      <c r="N8" s="1610"/>
      <c r="O8" s="1610"/>
      <c r="P8" s="1610"/>
      <c r="Q8" s="1610"/>
      <c r="R8" s="1610"/>
      <c r="S8" s="1610"/>
      <c r="T8" s="1610"/>
      <c r="U8" s="1610"/>
      <c r="V8" s="1610"/>
      <c r="W8" s="1610"/>
      <c r="X8" s="1610"/>
      <c r="Y8" s="1610"/>
      <c r="Z8" s="1610"/>
    </row>
    <row r="9" spans="2:26" ht="28.5" thickBot="1" x14ac:dyDescent="0.4">
      <c r="B9" s="51" t="s">
        <v>65</v>
      </c>
      <c r="C9" s="52" t="s">
        <v>1185</v>
      </c>
      <c r="D9" s="1611" t="s">
        <v>82</v>
      </c>
      <c r="E9" s="1612"/>
      <c r="F9" s="53" t="s">
        <v>83</v>
      </c>
      <c r="G9" s="174" t="s">
        <v>1186</v>
      </c>
      <c r="H9" s="175" t="s">
        <v>1187</v>
      </c>
      <c r="I9" s="175" t="s">
        <v>1188</v>
      </c>
      <c r="J9" s="175" t="s">
        <v>1189</v>
      </c>
      <c r="K9" s="175" t="s">
        <v>1190</v>
      </c>
      <c r="L9" s="176" t="s">
        <v>1191</v>
      </c>
      <c r="M9" s="177" t="s">
        <v>1192</v>
      </c>
      <c r="N9" s="177" t="s">
        <v>1193</v>
      </c>
      <c r="O9" s="177" t="s">
        <v>1194</v>
      </c>
      <c r="P9" s="177" t="s">
        <v>1195</v>
      </c>
      <c r="Q9" s="174" t="s">
        <v>1196</v>
      </c>
      <c r="R9" s="175" t="s">
        <v>1197</v>
      </c>
      <c r="S9" s="175" t="s">
        <v>1198</v>
      </c>
      <c r="T9" s="175" t="s">
        <v>1199</v>
      </c>
      <c r="U9" s="175" t="s">
        <v>1200</v>
      </c>
      <c r="V9" s="176" t="s">
        <v>1201</v>
      </c>
      <c r="W9" s="60" t="s">
        <v>1202</v>
      </c>
      <c r="X9" s="60" t="s">
        <v>1203</v>
      </c>
      <c r="Y9" s="60" t="s">
        <v>1204</v>
      </c>
      <c r="Z9" s="60" t="s">
        <v>1205</v>
      </c>
    </row>
    <row r="10" spans="2:26" x14ac:dyDescent="0.3">
      <c r="B10" s="54" t="s">
        <v>1206</v>
      </c>
      <c r="C10" s="55" t="s">
        <v>1151</v>
      </c>
      <c r="D10" s="1613" t="s">
        <v>111</v>
      </c>
      <c r="E10" s="1614"/>
      <c r="F10" s="55">
        <v>2</v>
      </c>
      <c r="G10" s="1469">
        <v>345.29</v>
      </c>
      <c r="H10" s="1469">
        <v>345.64</v>
      </c>
      <c r="I10" s="1469">
        <v>346.11</v>
      </c>
      <c r="J10" s="1469">
        <v>346.68</v>
      </c>
      <c r="K10" s="1469">
        <v>347.37</v>
      </c>
      <c r="L10" s="1469">
        <v>348.01</v>
      </c>
      <c r="M10" s="1469">
        <v>351.12</v>
      </c>
      <c r="N10" s="1469">
        <v>354.46</v>
      </c>
      <c r="O10" s="1469">
        <v>357.52</v>
      </c>
      <c r="P10" s="1469">
        <v>361.79</v>
      </c>
      <c r="Q10" s="1469">
        <v>366.26</v>
      </c>
      <c r="R10" s="1469">
        <v>371.12</v>
      </c>
      <c r="S10" s="1469">
        <v>375.92</v>
      </c>
      <c r="T10" s="1469">
        <v>380.68</v>
      </c>
      <c r="U10" s="1469">
        <v>385.39</v>
      </c>
      <c r="V10" s="1469">
        <v>390.11</v>
      </c>
      <c r="W10" s="1537"/>
      <c r="X10" s="1538"/>
      <c r="Y10" s="1538"/>
      <c r="Z10" s="1538"/>
    </row>
    <row r="11" spans="2:26" ht="28.5" customHeight="1" x14ac:dyDescent="0.3">
      <c r="B11" s="56" t="s">
        <v>1207</v>
      </c>
      <c r="C11" s="57" t="s">
        <v>267</v>
      </c>
      <c r="D11" s="1605" t="s">
        <v>111</v>
      </c>
      <c r="E11" s="1606"/>
      <c r="F11" s="57">
        <v>2</v>
      </c>
      <c r="G11" s="1469">
        <v>382.9</v>
      </c>
      <c r="H11" s="1469">
        <v>375.36</v>
      </c>
      <c r="I11" s="1469">
        <v>374.97</v>
      </c>
      <c r="J11" s="1469">
        <v>374.68</v>
      </c>
      <c r="K11" s="1469">
        <v>374.39</v>
      </c>
      <c r="L11" s="1469">
        <v>374.13</v>
      </c>
      <c r="M11" s="1469">
        <v>366.18</v>
      </c>
      <c r="N11" s="1469">
        <v>316.61</v>
      </c>
      <c r="O11" s="1469">
        <v>311.7</v>
      </c>
      <c r="P11" s="1469">
        <v>311.39999999999998</v>
      </c>
      <c r="Q11" s="1469">
        <v>309.17</v>
      </c>
      <c r="R11" s="1469">
        <v>308.88</v>
      </c>
      <c r="S11" s="1469">
        <v>308.61</v>
      </c>
      <c r="T11" s="1469">
        <v>308.32</v>
      </c>
      <c r="U11" s="1469">
        <v>308.04000000000002</v>
      </c>
      <c r="V11" s="1469">
        <v>307.76</v>
      </c>
      <c r="W11" s="1539"/>
      <c r="X11" s="1540"/>
      <c r="Y11" s="1540"/>
      <c r="Z11" s="1540"/>
    </row>
    <row r="12" spans="2:26" ht="14.5" thickBot="1" x14ac:dyDescent="0.35">
      <c r="B12" s="124" t="s">
        <v>1208</v>
      </c>
      <c r="C12" s="125" t="s">
        <v>261</v>
      </c>
      <c r="D12" s="1605" t="s">
        <v>111</v>
      </c>
      <c r="E12" s="1606"/>
      <c r="F12" s="57">
        <v>2</v>
      </c>
      <c r="G12" s="1469">
        <v>14.44</v>
      </c>
      <c r="H12" s="1469">
        <v>14.46</v>
      </c>
      <c r="I12" s="1469">
        <v>14.48</v>
      </c>
      <c r="J12" s="1469">
        <v>14.5</v>
      </c>
      <c r="K12" s="1469">
        <v>14.53</v>
      </c>
      <c r="L12" s="1469">
        <v>14.56</v>
      </c>
      <c r="M12" s="1469">
        <v>14.69</v>
      </c>
      <c r="N12" s="1469">
        <v>14.83</v>
      </c>
      <c r="O12" s="1469">
        <v>14.95</v>
      </c>
      <c r="P12" s="1469">
        <v>15.13</v>
      </c>
      <c r="Q12" s="1469">
        <v>15.32</v>
      </c>
      <c r="R12" s="1469">
        <v>15.52</v>
      </c>
      <c r="S12" s="1469">
        <v>15.72</v>
      </c>
      <c r="T12" s="1469">
        <v>15.92</v>
      </c>
      <c r="U12" s="1469">
        <v>16.12</v>
      </c>
      <c r="V12" s="1469">
        <v>16.32</v>
      </c>
      <c r="W12" s="1541"/>
      <c r="X12" s="1542"/>
      <c r="Y12" s="1542"/>
      <c r="Z12" s="1542"/>
    </row>
    <row r="13" spans="2:26" ht="14.5" thickBot="1" x14ac:dyDescent="0.35">
      <c r="B13" s="58" t="s">
        <v>1209</v>
      </c>
      <c r="C13" s="59" t="s">
        <v>270</v>
      </c>
      <c r="D13" s="1607" t="s">
        <v>111</v>
      </c>
      <c r="E13" s="1608"/>
      <c r="F13" s="59">
        <v>2</v>
      </c>
      <c r="G13" s="1469">
        <v>23.16</v>
      </c>
      <c r="H13" s="1469">
        <v>15.26</v>
      </c>
      <c r="I13" s="1469">
        <v>14.38</v>
      </c>
      <c r="J13" s="1469">
        <v>13.5</v>
      </c>
      <c r="K13" s="1469">
        <v>12.5</v>
      </c>
      <c r="L13" s="1469">
        <v>11.56</v>
      </c>
      <c r="M13" s="1469">
        <v>0.38</v>
      </c>
      <c r="N13" s="1469">
        <v>-52.68</v>
      </c>
      <c r="O13" s="1469">
        <v>-60.77</v>
      </c>
      <c r="P13" s="1469">
        <v>-65.52</v>
      </c>
      <c r="Q13" s="1469">
        <v>-72.41</v>
      </c>
      <c r="R13" s="1469">
        <v>-77.760000000000005</v>
      </c>
      <c r="S13" s="1469">
        <v>-83.04</v>
      </c>
      <c r="T13" s="1469">
        <v>-88.29</v>
      </c>
      <c r="U13" s="1469">
        <v>-93.47</v>
      </c>
      <c r="V13" s="1469">
        <v>-98.67</v>
      </c>
      <c r="W13" s="1541"/>
      <c r="X13" s="1542"/>
      <c r="Y13" s="1542"/>
      <c r="Z13" s="1542"/>
    </row>
    <row r="14" spans="2:26" ht="14.5" thickBot="1" x14ac:dyDescent="0.4">
      <c r="B14" s="75"/>
      <c r="C14" s="26"/>
      <c r="D14" s="26"/>
      <c r="E14" s="26"/>
      <c r="F14" s="1362"/>
      <c r="G14" s="1362"/>
      <c r="H14" s="1362"/>
      <c r="I14" s="1362"/>
      <c r="J14" s="1362"/>
      <c r="K14" s="1362"/>
      <c r="L14" s="1362"/>
      <c r="M14" s="1362"/>
      <c r="N14" s="1362"/>
      <c r="O14" s="1362"/>
      <c r="P14" s="1362"/>
      <c r="Q14" s="21"/>
      <c r="R14" s="21"/>
      <c r="S14" s="1362"/>
      <c r="T14" s="1362"/>
      <c r="U14" s="1362"/>
      <c r="V14" s="1362"/>
      <c r="W14" s="1362"/>
      <c r="X14" s="1362"/>
      <c r="Y14" s="1362"/>
      <c r="Z14" s="1362"/>
    </row>
    <row r="15" spans="2:26" ht="56.5" thickBot="1" x14ac:dyDescent="0.4">
      <c r="B15" s="122" t="str">
        <f>CONCATENATE("Table 7b: WC level - Alternative Programme  ",E2, " Final Plan SDB")</f>
        <v>Table 7b: WC level - Alternative Programme  Preferred “most likely” pathway Final Plan SDB</v>
      </c>
      <c r="C15" s="77"/>
      <c r="D15" s="76"/>
      <c r="E15" s="76"/>
      <c r="F15" s="1520"/>
      <c r="G15" s="1520"/>
      <c r="H15" s="1520"/>
      <c r="I15" s="1520"/>
      <c r="J15" s="1520"/>
      <c r="K15" s="1520"/>
      <c r="L15" s="1520"/>
      <c r="M15" s="1609" t="s">
        <v>1184</v>
      </c>
      <c r="N15" s="1610"/>
      <c r="O15" s="1610"/>
      <c r="P15" s="1610"/>
      <c r="Q15" s="1610"/>
      <c r="R15" s="1610"/>
      <c r="S15" s="1610"/>
      <c r="T15" s="1610"/>
      <c r="U15" s="1610"/>
      <c r="V15" s="1610"/>
      <c r="W15" s="1610"/>
      <c r="X15" s="1610"/>
      <c r="Y15" s="1610"/>
      <c r="Z15" s="1610"/>
    </row>
    <row r="16" spans="2:26" ht="28.5" thickBot="1" x14ac:dyDescent="0.4">
      <c r="B16" s="171" t="s">
        <v>65</v>
      </c>
      <c r="C16" s="172" t="s">
        <v>1210</v>
      </c>
      <c r="D16" s="1611" t="s">
        <v>82</v>
      </c>
      <c r="E16" s="1612"/>
      <c r="F16" s="173" t="s">
        <v>83</v>
      </c>
      <c r="G16" s="174" t="s">
        <v>1186</v>
      </c>
      <c r="H16" s="175" t="s">
        <v>1187</v>
      </c>
      <c r="I16" s="175" t="s">
        <v>1188</v>
      </c>
      <c r="J16" s="175" t="s">
        <v>1189</v>
      </c>
      <c r="K16" s="175" t="s">
        <v>1190</v>
      </c>
      <c r="L16" s="176" t="s">
        <v>1191</v>
      </c>
      <c r="M16" s="177" t="s">
        <v>1192</v>
      </c>
      <c r="N16" s="177" t="s">
        <v>1193</v>
      </c>
      <c r="O16" s="177" t="s">
        <v>1194</v>
      </c>
      <c r="P16" s="177" t="s">
        <v>1195</v>
      </c>
      <c r="Q16" s="174" t="s">
        <v>1196</v>
      </c>
      <c r="R16" s="175" t="s">
        <v>1197</v>
      </c>
      <c r="S16" s="175" t="s">
        <v>1198</v>
      </c>
      <c r="T16" s="175" t="s">
        <v>1199</v>
      </c>
      <c r="U16" s="175" t="s">
        <v>1200</v>
      </c>
      <c r="V16" s="176" t="s">
        <v>1201</v>
      </c>
      <c r="W16" s="60" t="s">
        <v>1202</v>
      </c>
      <c r="X16" s="60" t="s">
        <v>1203</v>
      </c>
      <c r="Y16" s="60" t="s">
        <v>1204</v>
      </c>
      <c r="Z16" s="60" t="s">
        <v>1205</v>
      </c>
    </row>
    <row r="17" spans="2:26" x14ac:dyDescent="0.3">
      <c r="B17" s="165" t="s">
        <v>1211</v>
      </c>
      <c r="C17" s="166" t="s">
        <v>1151</v>
      </c>
      <c r="D17" s="1613" t="s">
        <v>111</v>
      </c>
      <c r="E17" s="1614"/>
      <c r="F17" s="166">
        <v>2</v>
      </c>
      <c r="G17" s="1469">
        <v>345.29</v>
      </c>
      <c r="H17" s="1469">
        <v>330.16</v>
      </c>
      <c r="I17" s="1469">
        <v>326.26</v>
      </c>
      <c r="J17" s="1469">
        <v>322.44</v>
      </c>
      <c r="K17" s="1469">
        <v>318.75</v>
      </c>
      <c r="L17" s="1469">
        <v>315.01</v>
      </c>
      <c r="M17" s="1469">
        <v>289.64</v>
      </c>
      <c r="N17" s="1469">
        <v>275.23</v>
      </c>
      <c r="O17" s="1469">
        <v>267.19</v>
      </c>
      <c r="P17" s="1469">
        <v>260.52</v>
      </c>
      <c r="Q17" s="1469">
        <v>266.14999999999998</v>
      </c>
      <c r="R17" s="1469">
        <v>270.18</v>
      </c>
      <c r="S17" s="1469">
        <v>272.02999999999997</v>
      </c>
      <c r="T17" s="1469">
        <v>272.36</v>
      </c>
      <c r="U17" s="1469">
        <v>271.57</v>
      </c>
      <c r="V17" s="1469">
        <v>272.58</v>
      </c>
      <c r="W17" s="1537"/>
      <c r="X17" s="1538"/>
      <c r="Y17" s="1538"/>
      <c r="Z17" s="1538"/>
    </row>
    <row r="18" spans="2:26" ht="28.5" customHeight="1" x14ac:dyDescent="0.3">
      <c r="B18" s="167" t="s">
        <v>1212</v>
      </c>
      <c r="C18" s="57" t="s">
        <v>267</v>
      </c>
      <c r="D18" s="1605" t="s">
        <v>111</v>
      </c>
      <c r="E18" s="1606"/>
      <c r="F18" s="57">
        <v>2</v>
      </c>
      <c r="G18" s="1469">
        <v>382.9</v>
      </c>
      <c r="H18" s="1469">
        <v>381.57</v>
      </c>
      <c r="I18" s="1469">
        <v>381.18</v>
      </c>
      <c r="J18" s="1469">
        <v>380.89</v>
      </c>
      <c r="K18" s="1469">
        <v>380.6</v>
      </c>
      <c r="L18" s="1469">
        <v>380.34</v>
      </c>
      <c r="M18" s="1469">
        <v>381.39</v>
      </c>
      <c r="N18" s="1469">
        <v>334.32</v>
      </c>
      <c r="O18" s="1469">
        <v>325.38</v>
      </c>
      <c r="P18" s="1469">
        <v>325.08</v>
      </c>
      <c r="Q18" s="1469">
        <v>320.67</v>
      </c>
      <c r="R18" s="1469">
        <v>320.38</v>
      </c>
      <c r="S18" s="1469">
        <v>323.02</v>
      </c>
      <c r="T18" s="1469">
        <v>322.73</v>
      </c>
      <c r="U18" s="1469">
        <v>322.45</v>
      </c>
      <c r="V18" s="1469">
        <v>322.17</v>
      </c>
      <c r="W18" s="1539"/>
      <c r="X18" s="1540"/>
      <c r="Y18" s="1540"/>
      <c r="Z18" s="1540"/>
    </row>
    <row r="19" spans="2:26" x14ac:dyDescent="0.3">
      <c r="B19" s="168" t="s">
        <v>1213</v>
      </c>
      <c r="C19" s="125" t="s">
        <v>261</v>
      </c>
      <c r="D19" s="1605" t="s">
        <v>111</v>
      </c>
      <c r="E19" s="1606"/>
      <c r="F19" s="57">
        <v>2</v>
      </c>
      <c r="G19" s="1469">
        <v>14.44</v>
      </c>
      <c r="H19" s="1469">
        <v>14.46</v>
      </c>
      <c r="I19" s="1469">
        <v>14.48</v>
      </c>
      <c r="J19" s="1469">
        <v>14.5</v>
      </c>
      <c r="K19" s="1469">
        <v>14.53</v>
      </c>
      <c r="L19" s="1469">
        <v>14.56</v>
      </c>
      <c r="M19" s="1469">
        <v>14.69</v>
      </c>
      <c r="N19" s="1469">
        <v>14.83</v>
      </c>
      <c r="O19" s="1469">
        <v>14.95</v>
      </c>
      <c r="P19" s="1469">
        <v>15.13</v>
      </c>
      <c r="Q19" s="1469">
        <v>15.32</v>
      </c>
      <c r="R19" s="1469">
        <v>15.52</v>
      </c>
      <c r="S19" s="1469">
        <v>15.72</v>
      </c>
      <c r="T19" s="1469">
        <v>15.92</v>
      </c>
      <c r="U19" s="1469">
        <v>16.12</v>
      </c>
      <c r="V19" s="1469">
        <v>16.32</v>
      </c>
      <c r="W19" s="1543"/>
      <c r="X19" s="1544"/>
      <c r="Y19" s="1544"/>
      <c r="Z19" s="1544"/>
    </row>
    <row r="20" spans="2:26" ht="14.5" thickBot="1" x14ac:dyDescent="0.35">
      <c r="B20" s="169" t="s">
        <v>1214</v>
      </c>
      <c r="C20" s="170" t="s">
        <v>270</v>
      </c>
      <c r="D20" s="1607" t="s">
        <v>111</v>
      </c>
      <c r="E20" s="1608"/>
      <c r="F20" s="170">
        <v>2</v>
      </c>
      <c r="G20" s="1469">
        <v>23.17</v>
      </c>
      <c r="H20" s="1469">
        <v>36.950000000000003</v>
      </c>
      <c r="I20" s="1469">
        <v>40.44</v>
      </c>
      <c r="J20" s="1469">
        <v>43.95</v>
      </c>
      <c r="K20" s="1469">
        <v>47.32</v>
      </c>
      <c r="L20" s="1469">
        <v>50.77</v>
      </c>
      <c r="M20" s="1469">
        <v>77.06</v>
      </c>
      <c r="N20" s="1469">
        <v>44.26</v>
      </c>
      <c r="O20" s="1469">
        <v>43.24</v>
      </c>
      <c r="P20" s="1469">
        <v>49.43</v>
      </c>
      <c r="Q20" s="1469">
        <v>39.200000000000003</v>
      </c>
      <c r="R20" s="1469">
        <v>34.68</v>
      </c>
      <c r="S20" s="1469">
        <v>35.270000000000003</v>
      </c>
      <c r="T20" s="1469">
        <v>34.450000000000003</v>
      </c>
      <c r="U20" s="1469">
        <v>34.76</v>
      </c>
      <c r="V20" s="1469">
        <v>33.270000000000003</v>
      </c>
      <c r="W20" s="1541"/>
      <c r="X20" s="1542"/>
      <c r="Y20" s="1542"/>
      <c r="Z20" s="1542"/>
    </row>
    <row r="21" spans="2:26" ht="14.5" thickBot="1" x14ac:dyDescent="0.4">
      <c r="B21" s="21"/>
      <c r="C21" s="1362"/>
      <c r="D21" s="1362"/>
      <c r="E21" s="1362"/>
      <c r="F21" s="1362"/>
      <c r="G21" s="1362"/>
      <c r="H21" s="1362"/>
      <c r="I21" s="1362"/>
      <c r="J21" s="1362"/>
      <c r="K21" s="1362"/>
      <c r="L21" s="1362"/>
      <c r="M21" s="1362"/>
      <c r="N21" s="1362"/>
      <c r="O21" s="1362"/>
      <c r="P21" s="1362"/>
      <c r="Q21" s="21"/>
      <c r="R21" s="21"/>
      <c r="S21" s="1362"/>
      <c r="T21" s="1362"/>
      <c r="U21" s="1362"/>
      <c r="V21" s="1362"/>
      <c r="W21" s="1362"/>
      <c r="X21" s="1362"/>
      <c r="Y21" s="1362"/>
      <c r="Z21" s="1362"/>
    </row>
    <row r="22" spans="2:26" ht="60.75" customHeight="1" thickBot="1" x14ac:dyDescent="0.4">
      <c r="B22" s="122" t="str">
        <f>CONCATENATE("Table 7c: WC level - Alternative Programme  ",E2, " Totex")</f>
        <v>Table 7c: WC level - Alternative Programme  Preferred “most likely” pathway Totex</v>
      </c>
      <c r="C22" s="77"/>
      <c r="D22" s="76"/>
      <c r="E22" s="1520"/>
      <c r="F22" s="1520"/>
      <c r="G22" s="1520"/>
      <c r="H22" s="1520"/>
      <c r="I22" s="1520"/>
      <c r="J22" s="1520"/>
      <c r="K22" s="1520"/>
      <c r="L22" s="1520"/>
      <c r="M22" s="1609" t="s">
        <v>1184</v>
      </c>
      <c r="N22" s="1610"/>
      <c r="O22" s="1610"/>
      <c r="P22" s="1610"/>
      <c r="Q22" s="1610"/>
      <c r="R22" s="1610"/>
      <c r="S22" s="1610"/>
      <c r="T22" s="1610"/>
      <c r="U22" s="1610"/>
      <c r="V22" s="1610"/>
      <c r="W22" s="1610"/>
      <c r="X22" s="1610"/>
      <c r="Y22" s="1610"/>
      <c r="Z22" s="1610"/>
    </row>
    <row r="23" spans="2:26" ht="28.5" thickBot="1" x14ac:dyDescent="0.4">
      <c r="B23" s="51" t="s">
        <v>65</v>
      </c>
      <c r="C23" s="52" t="s">
        <v>1215</v>
      </c>
      <c r="D23" s="52" t="s">
        <v>1216</v>
      </c>
      <c r="E23" s="52" t="s">
        <v>82</v>
      </c>
      <c r="F23" s="53" t="s">
        <v>83</v>
      </c>
      <c r="G23" s="174" t="s">
        <v>1186</v>
      </c>
      <c r="H23" s="175" t="s">
        <v>1187</v>
      </c>
      <c r="I23" s="175" t="s">
        <v>1188</v>
      </c>
      <c r="J23" s="175" t="s">
        <v>1189</v>
      </c>
      <c r="K23" s="175" t="s">
        <v>1190</v>
      </c>
      <c r="L23" s="176" t="s">
        <v>1191</v>
      </c>
      <c r="M23" s="177" t="s">
        <v>1192</v>
      </c>
      <c r="N23" s="177" t="s">
        <v>1193</v>
      </c>
      <c r="O23" s="177" t="s">
        <v>1194</v>
      </c>
      <c r="P23" s="177" t="s">
        <v>1195</v>
      </c>
      <c r="Q23" s="174" t="s">
        <v>1196</v>
      </c>
      <c r="R23" s="175" t="s">
        <v>1197</v>
      </c>
      <c r="S23" s="175" t="s">
        <v>1198</v>
      </c>
      <c r="T23" s="175" t="s">
        <v>1199</v>
      </c>
      <c r="U23" s="175" t="s">
        <v>1200</v>
      </c>
      <c r="V23" s="176" t="s">
        <v>1201</v>
      </c>
      <c r="W23" s="60" t="s">
        <v>1202</v>
      </c>
      <c r="X23" s="60" t="s">
        <v>1203</v>
      </c>
      <c r="Y23" s="60" t="s">
        <v>1204</v>
      </c>
      <c r="Z23" s="60" t="s">
        <v>1205</v>
      </c>
    </row>
    <row r="24" spans="2:26" ht="14.5" thickBot="1" x14ac:dyDescent="0.35">
      <c r="B24" s="146" t="s">
        <v>1217</v>
      </c>
      <c r="C24" s="147" t="s">
        <v>1218</v>
      </c>
      <c r="D24" s="147" t="s">
        <v>1219</v>
      </c>
      <c r="E24" s="147" t="s">
        <v>1220</v>
      </c>
      <c r="F24" s="1259">
        <v>3</v>
      </c>
      <c r="G24" s="1262">
        <v>9.9000000000000005E-2</v>
      </c>
      <c r="H24" s="1262">
        <v>22.666</v>
      </c>
      <c r="I24" s="1262">
        <v>24.812000000000001</v>
      </c>
      <c r="J24" s="1262">
        <v>26.097999999999999</v>
      </c>
      <c r="K24" s="1262">
        <v>31.106000000000002</v>
      </c>
      <c r="L24" s="1262">
        <v>40.012</v>
      </c>
      <c r="M24" s="1262">
        <v>86.093000000000004</v>
      </c>
      <c r="N24" s="1262">
        <v>22.734999999999999</v>
      </c>
      <c r="O24" s="1262">
        <v>39.837000000000003</v>
      </c>
      <c r="P24" s="1262">
        <v>47.201999999999998</v>
      </c>
      <c r="Q24" s="1262">
        <v>33.499000000000002</v>
      </c>
      <c r="R24" s="1262">
        <v>29.027000000000001</v>
      </c>
      <c r="S24" s="1262">
        <v>31.172000000000001</v>
      </c>
      <c r="T24" s="1262">
        <v>24.254999999999999</v>
      </c>
      <c r="U24" s="1262">
        <v>39.817999999999998</v>
      </c>
      <c r="V24" s="1262">
        <v>31.646999999999998</v>
      </c>
      <c r="W24" s="1545"/>
      <c r="X24" s="1546"/>
      <c r="Y24" s="1546"/>
      <c r="Z24" s="1546"/>
    </row>
    <row r="25" spans="2:26" ht="14.5" thickBot="1" x14ac:dyDescent="0.35">
      <c r="B25" s="56" t="s">
        <v>1221</v>
      </c>
      <c r="C25" s="57" t="s">
        <v>1222</v>
      </c>
      <c r="D25" s="57" t="s">
        <v>1219</v>
      </c>
      <c r="E25" s="57" t="s">
        <v>1220</v>
      </c>
      <c r="F25" s="1260">
        <v>3</v>
      </c>
      <c r="G25" s="1262">
        <v>0</v>
      </c>
      <c r="H25" s="1262">
        <v>0</v>
      </c>
      <c r="I25" s="1262">
        <v>0</v>
      </c>
      <c r="J25" s="1262">
        <v>0</v>
      </c>
      <c r="K25" s="1262">
        <v>0</v>
      </c>
      <c r="L25" s="1262">
        <v>0</v>
      </c>
      <c r="M25" s="1262">
        <v>0</v>
      </c>
      <c r="N25" s="1262">
        <v>0</v>
      </c>
      <c r="O25" s="1262">
        <v>0</v>
      </c>
      <c r="P25" s="1262">
        <v>0</v>
      </c>
      <c r="Q25" s="1262">
        <v>0</v>
      </c>
      <c r="R25" s="1262">
        <v>0</v>
      </c>
      <c r="S25" s="1262">
        <v>0</v>
      </c>
      <c r="T25" s="1262">
        <v>0</v>
      </c>
      <c r="U25" s="1262">
        <v>0</v>
      </c>
      <c r="V25" s="1262">
        <v>0</v>
      </c>
      <c r="W25" s="1545"/>
      <c r="X25" s="1546"/>
      <c r="Y25" s="1546"/>
      <c r="Z25" s="1546"/>
    </row>
    <row r="26" spans="2:26" ht="14.5" thickBot="1" x14ac:dyDescent="0.35">
      <c r="B26" s="58" t="s">
        <v>1223</v>
      </c>
      <c r="C26" s="59" t="s">
        <v>1224</v>
      </c>
      <c r="D26" s="59" t="s">
        <v>1219</v>
      </c>
      <c r="E26" s="57" t="s">
        <v>1220</v>
      </c>
      <c r="F26" s="1261">
        <v>3</v>
      </c>
      <c r="G26" s="1262">
        <v>9.9000000000000005E-2</v>
      </c>
      <c r="H26" s="1262">
        <v>22.666</v>
      </c>
      <c r="I26" s="1262">
        <v>24.812000000000001</v>
      </c>
      <c r="J26" s="1262">
        <v>26.097999999999999</v>
      </c>
      <c r="K26" s="1262">
        <v>31.106000000000002</v>
      </c>
      <c r="L26" s="1262">
        <v>40.012</v>
      </c>
      <c r="M26" s="1262">
        <v>86.093000000000004</v>
      </c>
      <c r="N26" s="1262">
        <v>22.734999999999999</v>
      </c>
      <c r="O26" s="1262">
        <v>39.837000000000003</v>
      </c>
      <c r="P26" s="1262">
        <v>47.201999999999998</v>
      </c>
      <c r="Q26" s="1262">
        <v>33.499000000000002</v>
      </c>
      <c r="R26" s="1262">
        <v>29.027000000000001</v>
      </c>
      <c r="S26" s="1262">
        <v>31.172000000000001</v>
      </c>
      <c r="T26" s="1262">
        <v>24.254999999999999</v>
      </c>
      <c r="U26" s="1262">
        <v>39.817999999999998</v>
      </c>
      <c r="V26" s="1262">
        <v>31.646999999999998</v>
      </c>
      <c r="W26" s="1545"/>
      <c r="X26" s="1546"/>
      <c r="Y26" s="1546"/>
      <c r="Z26" s="1546"/>
    </row>
    <row r="27" spans="2:26" ht="14.5" thickBot="1" x14ac:dyDescent="0.4">
      <c r="B27" s="1362"/>
      <c r="C27" s="1362"/>
      <c r="D27" s="1362"/>
      <c r="E27" s="1362"/>
      <c r="F27" s="1362"/>
      <c r="G27" s="1362"/>
      <c r="H27" s="1362"/>
      <c r="I27" s="1362"/>
      <c r="J27" s="1362"/>
      <c r="K27" s="1362"/>
      <c r="L27" s="1362"/>
      <c r="M27" s="1362"/>
      <c r="N27" s="1362"/>
      <c r="O27" s="1362"/>
      <c r="P27" s="1362"/>
      <c r="Q27" s="1362"/>
      <c r="R27" s="21"/>
      <c r="S27" s="21"/>
      <c r="T27" s="1362"/>
      <c r="U27" s="1362"/>
      <c r="V27" s="1362"/>
      <c r="W27" s="1362"/>
      <c r="X27" s="1362"/>
      <c r="Y27" s="1362"/>
      <c r="Z27" s="1362"/>
    </row>
    <row r="28" spans="2:26" ht="70.5" thickBot="1" x14ac:dyDescent="0.4">
      <c r="B28" s="122" t="str">
        <f>CONCATENATE("Table 7d: WC level - Alternative Programme  ",E2, " Enhancement Expenditure")</f>
        <v>Table 7d: WC level - Alternative Programme  Preferred “most likely” pathway Enhancement Expenditure</v>
      </c>
      <c r="C28" s="77"/>
      <c r="D28" s="76"/>
      <c r="E28" s="76"/>
      <c r="F28" s="1520"/>
      <c r="G28" s="1520"/>
      <c r="H28" s="1520"/>
      <c r="I28" s="1520"/>
      <c r="J28" s="1520"/>
      <c r="K28" s="1520"/>
      <c r="L28" s="1520"/>
      <c r="M28" s="1609" t="s">
        <v>1184</v>
      </c>
      <c r="N28" s="1610"/>
      <c r="O28" s="1610"/>
      <c r="P28" s="1610"/>
      <c r="Q28" s="1610"/>
      <c r="R28" s="1610"/>
      <c r="S28" s="1610"/>
      <c r="T28" s="1610"/>
      <c r="U28" s="1610"/>
      <c r="V28" s="1610"/>
      <c r="W28" s="1610"/>
      <c r="X28" s="1610"/>
      <c r="Y28" s="1610"/>
      <c r="Z28" s="1610"/>
    </row>
    <row r="29" spans="2:26" ht="28.5" thickBot="1" x14ac:dyDescent="0.4">
      <c r="B29" s="51" t="s">
        <v>65</v>
      </c>
      <c r="C29" s="52" t="s">
        <v>1215</v>
      </c>
      <c r="D29" s="52" t="s">
        <v>1216</v>
      </c>
      <c r="E29" s="52" t="s">
        <v>82</v>
      </c>
      <c r="F29" s="53" t="s">
        <v>83</v>
      </c>
      <c r="G29" s="174" t="s">
        <v>1186</v>
      </c>
      <c r="H29" s="175" t="s">
        <v>1187</v>
      </c>
      <c r="I29" s="175" t="s">
        <v>1188</v>
      </c>
      <c r="J29" s="175" t="s">
        <v>1189</v>
      </c>
      <c r="K29" s="175" t="s">
        <v>1190</v>
      </c>
      <c r="L29" s="176" t="s">
        <v>1191</v>
      </c>
      <c r="M29" s="177" t="s">
        <v>1192</v>
      </c>
      <c r="N29" s="177" t="s">
        <v>1193</v>
      </c>
      <c r="O29" s="177" t="s">
        <v>1194</v>
      </c>
      <c r="P29" s="177" t="s">
        <v>1195</v>
      </c>
      <c r="Q29" s="174" t="s">
        <v>1196</v>
      </c>
      <c r="R29" s="175" t="s">
        <v>1197</v>
      </c>
      <c r="S29" s="175" t="s">
        <v>1198</v>
      </c>
      <c r="T29" s="175" t="s">
        <v>1199</v>
      </c>
      <c r="U29" s="175" t="s">
        <v>1200</v>
      </c>
      <c r="V29" s="176" t="s">
        <v>1201</v>
      </c>
      <c r="W29" s="60" t="s">
        <v>1202</v>
      </c>
      <c r="X29" s="60" t="s">
        <v>1203</v>
      </c>
      <c r="Y29" s="60" t="s">
        <v>1204</v>
      </c>
      <c r="Z29" s="60" t="s">
        <v>1205</v>
      </c>
    </row>
    <row r="30" spans="2:26" ht="14.15" customHeight="1" thickBot="1" x14ac:dyDescent="0.35">
      <c r="B30" s="146" t="s">
        <v>1225</v>
      </c>
      <c r="C30" s="147" t="s">
        <v>1226</v>
      </c>
      <c r="D30" s="147" t="s">
        <v>1170</v>
      </c>
      <c r="E30" s="57" t="s">
        <v>1220</v>
      </c>
      <c r="F30" s="1259">
        <v>3</v>
      </c>
      <c r="G30" s="1262">
        <v>9.9000000000000005E-2</v>
      </c>
      <c r="H30" s="1262">
        <v>19.925000000000001</v>
      </c>
      <c r="I30" s="1262">
        <v>21.483000000000001</v>
      </c>
      <c r="J30" s="1262">
        <v>22.268999999999998</v>
      </c>
      <c r="K30" s="1262">
        <v>26.427</v>
      </c>
      <c r="L30" s="1262">
        <v>35.127000000000002</v>
      </c>
      <c r="M30" s="1262">
        <v>75.003</v>
      </c>
      <c r="N30" s="1262">
        <v>12.851000000000001</v>
      </c>
      <c r="O30" s="1262">
        <v>29.242999999999999</v>
      </c>
      <c r="P30" s="1262">
        <v>36.029000000000003</v>
      </c>
      <c r="Q30" s="1262">
        <v>24.187999999999999</v>
      </c>
      <c r="R30" s="1262">
        <v>19.536000000000001</v>
      </c>
      <c r="S30" s="1262">
        <v>21.324999999999999</v>
      </c>
      <c r="T30" s="1262">
        <v>14.228999999999999</v>
      </c>
      <c r="U30" s="1262">
        <v>29.611999999999998</v>
      </c>
      <c r="V30" s="1262">
        <v>21.260999999999999</v>
      </c>
      <c r="W30" s="1545"/>
      <c r="X30" s="1546"/>
      <c r="Y30" s="1546"/>
      <c r="Z30" s="1546"/>
    </row>
    <row r="31" spans="2:26" ht="14.15" customHeight="1" thickBot="1" x14ac:dyDescent="0.35">
      <c r="B31" s="56" t="s">
        <v>1227</v>
      </c>
      <c r="C31" s="57" t="s">
        <v>1226</v>
      </c>
      <c r="D31" s="57" t="s">
        <v>1169</v>
      </c>
      <c r="E31" s="57" t="s">
        <v>1220</v>
      </c>
      <c r="F31" s="1260">
        <v>3</v>
      </c>
      <c r="G31" s="1262">
        <v>0</v>
      </c>
      <c r="H31" s="1262">
        <v>2.7410000000000001</v>
      </c>
      <c r="I31" s="1262">
        <v>3.3290000000000002</v>
      </c>
      <c r="J31" s="1262">
        <v>3.8290000000000002</v>
      </c>
      <c r="K31" s="1262">
        <v>4.6790000000000003</v>
      </c>
      <c r="L31" s="1262">
        <v>4.8849999999999998</v>
      </c>
      <c r="M31" s="1262">
        <v>11.09</v>
      </c>
      <c r="N31" s="1262">
        <v>9.8840000000000003</v>
      </c>
      <c r="O31" s="1262">
        <v>10.593999999999999</v>
      </c>
      <c r="P31" s="1262">
        <v>11.173999999999999</v>
      </c>
      <c r="Q31" s="1262">
        <v>9.3109999999999999</v>
      </c>
      <c r="R31" s="1262">
        <v>9.4909999999999997</v>
      </c>
      <c r="S31" s="1262">
        <v>9.8469999999999995</v>
      </c>
      <c r="T31" s="1262">
        <v>10.026</v>
      </c>
      <c r="U31" s="1262">
        <v>10.206</v>
      </c>
      <c r="V31" s="1262">
        <v>10.385999999999999</v>
      </c>
      <c r="W31" s="1545"/>
      <c r="X31" s="1546"/>
      <c r="Y31" s="1546"/>
      <c r="Z31" s="1546"/>
    </row>
    <row r="32" spans="2:26" ht="14.15" customHeight="1" thickBot="1" x14ac:dyDescent="0.35">
      <c r="B32" s="58" t="s">
        <v>1228</v>
      </c>
      <c r="C32" s="59" t="s">
        <v>1226</v>
      </c>
      <c r="D32" s="59" t="s">
        <v>1219</v>
      </c>
      <c r="E32" s="57" t="s">
        <v>1220</v>
      </c>
      <c r="F32" s="1261">
        <v>3</v>
      </c>
      <c r="G32" s="1262">
        <v>9.9000000000000005E-2</v>
      </c>
      <c r="H32" s="1262">
        <v>22.666</v>
      </c>
      <c r="I32" s="1262">
        <v>24.812000000000001</v>
      </c>
      <c r="J32" s="1262">
        <v>26.097999999999999</v>
      </c>
      <c r="K32" s="1262">
        <v>31.106000000000002</v>
      </c>
      <c r="L32" s="1262">
        <v>40.012</v>
      </c>
      <c r="M32" s="1262">
        <v>86.093000000000004</v>
      </c>
      <c r="N32" s="1262">
        <v>22.734999999999999</v>
      </c>
      <c r="O32" s="1262">
        <v>39.836999999999996</v>
      </c>
      <c r="P32" s="1262">
        <v>47.203000000000003</v>
      </c>
      <c r="Q32" s="1262">
        <v>33.498999999999995</v>
      </c>
      <c r="R32" s="1262">
        <v>29.027000000000001</v>
      </c>
      <c r="S32" s="1262">
        <v>31.171999999999997</v>
      </c>
      <c r="T32" s="1262">
        <v>24.254999999999999</v>
      </c>
      <c r="U32" s="1262">
        <v>39.817999999999998</v>
      </c>
      <c r="V32" s="1262">
        <v>31.646999999999998</v>
      </c>
      <c r="W32" s="1545"/>
      <c r="X32" s="1546"/>
      <c r="Y32" s="1546"/>
      <c r="Z32" s="1546"/>
    </row>
    <row r="33" spans="2:26" x14ac:dyDescent="0.35">
      <c r="B33" s="1362"/>
      <c r="C33" s="1362"/>
      <c r="D33" s="1362"/>
      <c r="E33" s="1362"/>
      <c r="F33" s="1362"/>
      <c r="G33" s="1362"/>
      <c r="H33" s="1362"/>
      <c r="I33" s="1362"/>
      <c r="J33" s="1362"/>
      <c r="K33" s="1362"/>
      <c r="L33" s="1362"/>
      <c r="M33" s="1362"/>
      <c r="N33" s="1362"/>
      <c r="O33" s="1362"/>
      <c r="P33" s="1362"/>
      <c r="Q33" s="21"/>
      <c r="R33" s="21"/>
      <c r="S33" s="1362"/>
      <c r="T33" s="1362"/>
      <c r="U33" s="1362"/>
      <c r="V33" s="1362"/>
      <c r="W33" s="1362"/>
      <c r="X33" s="1362"/>
      <c r="Y33" s="1362"/>
      <c r="Z33" s="1362"/>
    </row>
    <row r="34" spans="2:26" ht="14.5" thickBot="1" x14ac:dyDescent="0.4">
      <c r="B34" s="1362"/>
      <c r="C34" s="1362"/>
      <c r="D34" s="1362"/>
      <c r="E34" s="1362"/>
      <c r="F34" s="1362"/>
      <c r="G34" s="1362"/>
      <c r="H34" s="1362"/>
      <c r="I34" s="1362"/>
      <c r="J34" s="1362"/>
      <c r="K34" s="1362"/>
      <c r="L34" s="1362"/>
      <c r="M34" s="1362"/>
      <c r="N34" s="1362"/>
      <c r="O34" s="1362"/>
      <c r="P34" s="1362"/>
      <c r="Q34" s="21"/>
      <c r="R34" s="21"/>
      <c r="S34" s="1362"/>
      <c r="T34" s="1362"/>
      <c r="U34" s="1362"/>
      <c r="V34" s="1362"/>
      <c r="W34" s="1362"/>
      <c r="X34" s="1362"/>
      <c r="Y34" s="1362"/>
      <c r="Z34" s="1362"/>
    </row>
    <row r="35" spans="2:26" ht="42.65" customHeight="1" thickBot="1" x14ac:dyDescent="0.4">
      <c r="B35" s="1527" t="s">
        <v>62</v>
      </c>
      <c r="C35" s="1528" t="s">
        <v>17</v>
      </c>
      <c r="D35" s="1529" t="s">
        <v>1171</v>
      </c>
      <c r="E35" s="1518" t="s">
        <v>1095</v>
      </c>
      <c r="F35" s="1527" t="s">
        <v>1173</v>
      </c>
      <c r="G35" s="1518" t="s">
        <v>68</v>
      </c>
      <c r="H35" s="1530" t="s">
        <v>78</v>
      </c>
      <c r="I35" s="1518" t="s">
        <v>1174</v>
      </c>
      <c r="J35" s="1362"/>
      <c r="K35" s="1362"/>
      <c r="L35" s="1362"/>
      <c r="M35" s="1362"/>
      <c r="N35" s="1362"/>
      <c r="O35" s="1362"/>
      <c r="P35" s="1362"/>
      <c r="Q35" s="21"/>
      <c r="R35" s="21"/>
      <c r="S35" s="1362"/>
      <c r="T35" s="1362"/>
      <c r="U35" s="1362"/>
      <c r="V35" s="1362"/>
      <c r="W35" s="1362"/>
      <c r="X35" s="1362"/>
      <c r="Y35" s="1362"/>
      <c r="Z35" s="1362"/>
    </row>
    <row r="36" spans="2:26" ht="81.75" customHeight="1" thickBot="1" x14ac:dyDescent="0.4">
      <c r="B36" s="1529" t="s">
        <v>1175</v>
      </c>
      <c r="C36" s="1618" t="s">
        <v>1229</v>
      </c>
      <c r="D36" s="1619"/>
      <c r="E36" s="1619"/>
      <c r="F36" s="1619"/>
      <c r="G36" s="1619"/>
      <c r="H36" s="1619"/>
      <c r="I36" s="1620"/>
      <c r="J36" s="1362"/>
      <c r="K36" s="1362"/>
      <c r="L36" s="1362"/>
      <c r="M36" s="1362"/>
      <c r="N36" s="1362"/>
      <c r="O36" s="1362"/>
      <c r="P36" s="1362"/>
      <c r="Q36" s="21"/>
      <c r="R36" s="21"/>
      <c r="S36" s="1362"/>
      <c r="T36" s="1362"/>
      <c r="U36" s="1362"/>
      <c r="V36" s="1362"/>
      <c r="W36" s="1362"/>
      <c r="X36" s="1362"/>
      <c r="Y36" s="1362"/>
      <c r="Z36" s="1362"/>
    </row>
    <row r="37" spans="2:26" ht="95.25" customHeight="1" thickBot="1" x14ac:dyDescent="0.4">
      <c r="B37" s="1529" t="s">
        <v>1177</v>
      </c>
      <c r="C37" s="1618" t="s">
        <v>1230</v>
      </c>
      <c r="D37" s="1629"/>
      <c r="E37" s="1629"/>
      <c r="F37" s="1629"/>
      <c r="G37" s="1629"/>
      <c r="H37" s="1629"/>
      <c r="I37" s="1630"/>
      <c r="J37" s="1362"/>
      <c r="K37" s="1362"/>
      <c r="L37" s="1362"/>
      <c r="M37" s="1362"/>
      <c r="N37" s="1362"/>
      <c r="O37" s="1362"/>
      <c r="P37" s="1362"/>
      <c r="Q37" s="21"/>
      <c r="R37" s="21"/>
      <c r="S37" s="1362"/>
      <c r="T37" s="1362"/>
      <c r="U37" s="1362"/>
      <c r="V37" s="1362"/>
      <c r="W37" s="1362"/>
      <c r="X37" s="1362"/>
      <c r="Y37" s="1362"/>
      <c r="Z37" s="1362"/>
    </row>
    <row r="38" spans="2:26" ht="105" customHeight="1" thickBot="1" x14ac:dyDescent="0.4">
      <c r="B38" s="1529" t="s">
        <v>1179</v>
      </c>
      <c r="C38" s="1626" t="s">
        <v>1231</v>
      </c>
      <c r="D38" s="1627"/>
      <c r="E38" s="1627"/>
      <c r="F38" s="1627"/>
      <c r="G38" s="1627"/>
      <c r="H38" s="1627"/>
      <c r="I38" s="1628"/>
      <c r="J38" s="1362"/>
      <c r="K38" s="1362"/>
      <c r="L38" s="1362"/>
      <c r="M38" s="1362"/>
      <c r="N38" s="1362"/>
      <c r="O38" s="1362"/>
      <c r="P38" s="1362"/>
      <c r="Q38" s="1362"/>
      <c r="R38" s="1362"/>
      <c r="S38" s="1362"/>
      <c r="T38" s="1362"/>
      <c r="U38" s="1362"/>
      <c r="V38" s="1362"/>
      <c r="W38" s="1362"/>
      <c r="X38" s="1362"/>
      <c r="Y38" s="1362"/>
      <c r="Z38" s="1362"/>
    </row>
    <row r="39" spans="2:26" ht="56.5" thickBot="1" x14ac:dyDescent="0.4">
      <c r="B39" s="20" t="s">
        <v>1181</v>
      </c>
      <c r="C39" s="1547">
        <v>754.21345324680533</v>
      </c>
      <c r="D39" s="1532" t="s">
        <v>1182</v>
      </c>
      <c r="E39" s="1533">
        <v>0.2</v>
      </c>
      <c r="F39" s="1534" t="s">
        <v>1183</v>
      </c>
      <c r="G39" s="1548">
        <v>2025</v>
      </c>
      <c r="H39" s="1534" t="s">
        <v>2</v>
      </c>
      <c r="I39" s="1549">
        <v>1</v>
      </c>
      <c r="J39" s="1362"/>
      <c r="K39" s="1362"/>
      <c r="L39" s="1362"/>
      <c r="M39" s="1362"/>
      <c r="N39" s="1362"/>
      <c r="O39" s="1362"/>
      <c r="P39" s="1362"/>
      <c r="Q39" s="1362"/>
      <c r="R39" s="1362"/>
      <c r="S39" s="1362"/>
      <c r="T39" s="1362"/>
      <c r="U39" s="1362"/>
      <c r="V39" s="1362"/>
      <c r="W39" s="1362"/>
      <c r="X39" s="1362"/>
      <c r="Y39" s="1362"/>
      <c r="Z39" s="1362"/>
    </row>
    <row r="40" spans="2:26" ht="14.5" thickBot="1" x14ac:dyDescent="0.4">
      <c r="B40" s="1362"/>
      <c r="C40" s="1362"/>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row>
    <row r="41" spans="2:26" ht="56.5" thickBot="1" x14ac:dyDescent="0.4">
      <c r="B41" s="122" t="str">
        <f>CONCATENATE("Table 7a: WC level - Alternative Programme ",E35, " Baseline SDB")</f>
        <v>Table 7a: WC level - Alternative Programme Ofwat Core Programme  Baseline SDB</v>
      </c>
      <c r="C41" s="1362"/>
      <c r="D41" s="1362"/>
      <c r="E41" s="1362"/>
      <c r="F41" s="1362"/>
      <c r="G41" s="1362"/>
      <c r="H41" s="1362"/>
      <c r="I41" s="1362"/>
      <c r="J41" s="1362"/>
      <c r="K41" s="1362"/>
      <c r="L41" s="1362"/>
      <c r="M41" s="1609" t="s">
        <v>1184</v>
      </c>
      <c r="N41" s="1610"/>
      <c r="O41" s="1610"/>
      <c r="P41" s="1610"/>
      <c r="Q41" s="1610"/>
      <c r="R41" s="1610"/>
      <c r="S41" s="1610"/>
      <c r="T41" s="1610"/>
      <c r="U41" s="1610"/>
      <c r="V41" s="1610"/>
      <c r="W41" s="1610"/>
      <c r="X41" s="1610"/>
      <c r="Y41" s="1610"/>
      <c r="Z41" s="1610"/>
    </row>
    <row r="42" spans="2:26" ht="28.5" thickBot="1" x14ac:dyDescent="0.4">
      <c r="B42" s="51" t="s">
        <v>65</v>
      </c>
      <c r="C42" s="52" t="s">
        <v>1185</v>
      </c>
      <c r="D42" s="1611" t="s">
        <v>82</v>
      </c>
      <c r="E42" s="1612"/>
      <c r="F42" s="53" t="s">
        <v>83</v>
      </c>
      <c r="G42" s="174" t="s">
        <v>1186</v>
      </c>
      <c r="H42" s="175" t="s">
        <v>1187</v>
      </c>
      <c r="I42" s="175" t="s">
        <v>1188</v>
      </c>
      <c r="J42" s="175" t="s">
        <v>1189</v>
      </c>
      <c r="K42" s="175" t="s">
        <v>1190</v>
      </c>
      <c r="L42" s="176" t="s">
        <v>1191</v>
      </c>
      <c r="M42" s="177" t="s">
        <v>1192</v>
      </c>
      <c r="N42" s="177" t="s">
        <v>1193</v>
      </c>
      <c r="O42" s="177" t="s">
        <v>1194</v>
      </c>
      <c r="P42" s="177" t="s">
        <v>1195</v>
      </c>
      <c r="Q42" s="174" t="s">
        <v>1196</v>
      </c>
      <c r="R42" s="175" t="s">
        <v>1197</v>
      </c>
      <c r="S42" s="175" t="s">
        <v>1198</v>
      </c>
      <c r="T42" s="175" t="s">
        <v>1199</v>
      </c>
      <c r="U42" s="175" t="s">
        <v>1200</v>
      </c>
      <c r="V42" s="176" t="s">
        <v>1201</v>
      </c>
      <c r="W42" s="60" t="s">
        <v>1202</v>
      </c>
      <c r="X42" s="60" t="s">
        <v>1203</v>
      </c>
      <c r="Y42" s="60" t="s">
        <v>1204</v>
      </c>
      <c r="Z42" s="60" t="s">
        <v>1205</v>
      </c>
    </row>
    <row r="43" spans="2:26" x14ac:dyDescent="0.3">
      <c r="B43" s="54" t="s">
        <v>1206</v>
      </c>
      <c r="C43" s="55" t="s">
        <v>1151</v>
      </c>
      <c r="D43" s="1613" t="s">
        <v>111</v>
      </c>
      <c r="E43" s="1614"/>
      <c r="F43" s="55">
        <v>2</v>
      </c>
      <c r="G43" s="1469">
        <v>345.29</v>
      </c>
      <c r="H43" s="1469">
        <v>345.64</v>
      </c>
      <c r="I43" s="1469">
        <v>346.11</v>
      </c>
      <c r="J43" s="1469">
        <v>346.68</v>
      </c>
      <c r="K43" s="1469">
        <v>347.37</v>
      </c>
      <c r="L43" s="1469">
        <v>348.01</v>
      </c>
      <c r="M43" s="1469">
        <v>351.12</v>
      </c>
      <c r="N43" s="1469">
        <v>354.46</v>
      </c>
      <c r="O43" s="1469">
        <v>357.52</v>
      </c>
      <c r="P43" s="1469">
        <v>361.79</v>
      </c>
      <c r="Q43" s="1469">
        <v>366.26</v>
      </c>
      <c r="R43" s="1469">
        <v>371.12</v>
      </c>
      <c r="S43" s="1469">
        <v>375.92</v>
      </c>
      <c r="T43" s="1469">
        <v>380.68</v>
      </c>
      <c r="U43" s="1469">
        <v>385.39</v>
      </c>
      <c r="V43" s="1469">
        <v>390.11</v>
      </c>
      <c r="W43" s="1537"/>
      <c r="X43" s="1538"/>
      <c r="Y43" s="1538"/>
      <c r="Z43" s="1538"/>
    </row>
    <row r="44" spans="2:26" x14ac:dyDescent="0.3">
      <c r="B44" s="56" t="s">
        <v>1207</v>
      </c>
      <c r="C44" s="57" t="s">
        <v>267</v>
      </c>
      <c r="D44" s="1605" t="s">
        <v>111</v>
      </c>
      <c r="E44" s="1606"/>
      <c r="F44" s="57">
        <v>2</v>
      </c>
      <c r="G44" s="1469">
        <v>382.9</v>
      </c>
      <c r="H44" s="1469">
        <v>375.36</v>
      </c>
      <c r="I44" s="1469">
        <v>374.97</v>
      </c>
      <c r="J44" s="1469">
        <v>374.68</v>
      </c>
      <c r="K44" s="1469">
        <v>374.39</v>
      </c>
      <c r="L44" s="1469">
        <v>374.13</v>
      </c>
      <c r="M44" s="1469">
        <v>366.18</v>
      </c>
      <c r="N44" s="1469">
        <v>316.61</v>
      </c>
      <c r="O44" s="1469">
        <v>311.7</v>
      </c>
      <c r="P44" s="1469">
        <v>311.39999999999998</v>
      </c>
      <c r="Q44" s="1469">
        <v>309.17</v>
      </c>
      <c r="R44" s="1469">
        <v>308.88</v>
      </c>
      <c r="S44" s="1469">
        <v>308.61</v>
      </c>
      <c r="T44" s="1469">
        <v>308.32</v>
      </c>
      <c r="U44" s="1469">
        <v>308.04000000000002</v>
      </c>
      <c r="V44" s="1469">
        <v>307.76</v>
      </c>
      <c r="W44" s="1539"/>
      <c r="X44" s="1540"/>
      <c r="Y44" s="1540"/>
      <c r="Z44" s="1540"/>
    </row>
    <row r="45" spans="2:26" x14ac:dyDescent="0.3">
      <c r="B45" s="124" t="s">
        <v>1208</v>
      </c>
      <c r="C45" s="125" t="s">
        <v>261</v>
      </c>
      <c r="D45" s="1605" t="s">
        <v>111</v>
      </c>
      <c r="E45" s="1606"/>
      <c r="F45" s="57">
        <v>2</v>
      </c>
      <c r="G45" s="1469">
        <v>14.44</v>
      </c>
      <c r="H45" s="1469">
        <v>14.46</v>
      </c>
      <c r="I45" s="1469">
        <v>14.48</v>
      </c>
      <c r="J45" s="1469">
        <v>14.5</v>
      </c>
      <c r="K45" s="1469">
        <v>14.53</v>
      </c>
      <c r="L45" s="1469">
        <v>14.56</v>
      </c>
      <c r="M45" s="1469">
        <v>14.69</v>
      </c>
      <c r="N45" s="1469">
        <v>14.83</v>
      </c>
      <c r="O45" s="1469">
        <v>14.95</v>
      </c>
      <c r="P45" s="1469">
        <v>15.13</v>
      </c>
      <c r="Q45" s="1469">
        <v>15.32</v>
      </c>
      <c r="R45" s="1469">
        <v>15.52</v>
      </c>
      <c r="S45" s="1469">
        <v>15.72</v>
      </c>
      <c r="T45" s="1469">
        <v>15.92</v>
      </c>
      <c r="U45" s="1469">
        <v>16.12</v>
      </c>
      <c r="V45" s="1469">
        <v>16.32</v>
      </c>
      <c r="W45" s="1543"/>
      <c r="X45" s="1544"/>
      <c r="Y45" s="1544"/>
      <c r="Z45" s="1544"/>
    </row>
    <row r="46" spans="2:26" ht="14.5" thickBot="1" x14ac:dyDescent="0.35">
      <c r="B46" s="58" t="s">
        <v>1209</v>
      </c>
      <c r="C46" s="59" t="s">
        <v>270</v>
      </c>
      <c r="D46" s="1607" t="s">
        <v>111</v>
      </c>
      <c r="E46" s="1608"/>
      <c r="F46" s="59">
        <v>2</v>
      </c>
      <c r="G46" s="1469">
        <v>23.16</v>
      </c>
      <c r="H46" s="1469">
        <v>15.26</v>
      </c>
      <c r="I46" s="1469">
        <v>14.38</v>
      </c>
      <c r="J46" s="1469">
        <v>13.5</v>
      </c>
      <c r="K46" s="1469">
        <v>12.5</v>
      </c>
      <c r="L46" s="1469">
        <v>11.56</v>
      </c>
      <c r="M46" s="1469">
        <v>0.38</v>
      </c>
      <c r="N46" s="1469">
        <v>-52.68</v>
      </c>
      <c r="O46" s="1469">
        <v>-60.77</v>
      </c>
      <c r="P46" s="1469">
        <v>-65.52</v>
      </c>
      <c r="Q46" s="1469">
        <v>-72.41</v>
      </c>
      <c r="R46" s="1469">
        <v>-77.760000000000005</v>
      </c>
      <c r="S46" s="1469">
        <v>-83.04</v>
      </c>
      <c r="T46" s="1469">
        <v>-88.29</v>
      </c>
      <c r="U46" s="1469">
        <v>-93.47</v>
      </c>
      <c r="V46" s="1469">
        <v>-98.67</v>
      </c>
      <c r="W46" s="1541"/>
      <c r="X46" s="1542"/>
      <c r="Y46" s="1542"/>
      <c r="Z46" s="1542"/>
    </row>
    <row r="47" spans="2:26" ht="14.5" thickBot="1" x14ac:dyDescent="0.4">
      <c r="B47" s="75"/>
      <c r="C47" s="26"/>
      <c r="D47" s="26"/>
      <c r="E47" s="26"/>
      <c r="F47" s="1362"/>
      <c r="G47" s="1362"/>
      <c r="H47" s="1362"/>
      <c r="I47" s="1362"/>
      <c r="J47" s="1362"/>
      <c r="K47" s="1362"/>
      <c r="L47" s="1362"/>
      <c r="M47" s="1362"/>
      <c r="N47" s="1362"/>
      <c r="O47" s="1362"/>
      <c r="P47" s="1362"/>
      <c r="Q47" s="21"/>
      <c r="R47" s="21"/>
      <c r="S47" s="1362"/>
      <c r="T47" s="1362"/>
      <c r="U47" s="1362"/>
      <c r="V47" s="1362"/>
      <c r="W47" s="1362"/>
      <c r="X47" s="1362"/>
      <c r="Y47" s="1362"/>
      <c r="Z47" s="1362"/>
    </row>
    <row r="48" spans="2:26" ht="56.5" thickBot="1" x14ac:dyDescent="0.4">
      <c r="B48" s="122" t="str">
        <f>CONCATENATE("Table 7b: WC level - Alternative Programme  ",E35, " Final Plan SDB")</f>
        <v>Table 7b: WC level - Alternative Programme  Ofwat Core Programme  Final Plan SDB</v>
      </c>
      <c r="C48" s="77"/>
      <c r="D48" s="76"/>
      <c r="E48" s="76"/>
      <c r="F48" s="1520"/>
      <c r="G48" s="1520"/>
      <c r="H48" s="1520"/>
      <c r="I48" s="1520"/>
      <c r="J48" s="1520"/>
      <c r="K48" s="1520"/>
      <c r="L48" s="1520"/>
      <c r="M48" s="1609" t="s">
        <v>1184</v>
      </c>
      <c r="N48" s="1610"/>
      <c r="O48" s="1610"/>
      <c r="P48" s="1610"/>
      <c r="Q48" s="1610"/>
      <c r="R48" s="1610"/>
      <c r="S48" s="1610"/>
      <c r="T48" s="1610"/>
      <c r="U48" s="1610"/>
      <c r="V48" s="1610"/>
      <c r="W48" s="1610"/>
      <c r="X48" s="1610"/>
      <c r="Y48" s="1610"/>
      <c r="Z48" s="1610"/>
    </row>
    <row r="49" spans="2:26" ht="28.5" thickBot="1" x14ac:dyDescent="0.4">
      <c r="B49" s="171" t="s">
        <v>65</v>
      </c>
      <c r="C49" s="172" t="s">
        <v>1210</v>
      </c>
      <c r="D49" s="1611" t="s">
        <v>82</v>
      </c>
      <c r="E49" s="1612"/>
      <c r="F49" s="173" t="s">
        <v>83</v>
      </c>
      <c r="G49" s="174" t="s">
        <v>1186</v>
      </c>
      <c r="H49" s="175" t="s">
        <v>1187</v>
      </c>
      <c r="I49" s="175" t="s">
        <v>1188</v>
      </c>
      <c r="J49" s="175" t="s">
        <v>1189</v>
      </c>
      <c r="K49" s="175" t="s">
        <v>1190</v>
      </c>
      <c r="L49" s="176" t="s">
        <v>1191</v>
      </c>
      <c r="M49" s="177" t="s">
        <v>1192</v>
      </c>
      <c r="N49" s="177" t="s">
        <v>1193</v>
      </c>
      <c r="O49" s="177" t="s">
        <v>1194</v>
      </c>
      <c r="P49" s="177" t="s">
        <v>1195</v>
      </c>
      <c r="Q49" s="174" t="s">
        <v>1196</v>
      </c>
      <c r="R49" s="175" t="s">
        <v>1197</v>
      </c>
      <c r="S49" s="175" t="s">
        <v>1198</v>
      </c>
      <c r="T49" s="175" t="s">
        <v>1199</v>
      </c>
      <c r="U49" s="175" t="s">
        <v>1200</v>
      </c>
      <c r="V49" s="176" t="s">
        <v>1201</v>
      </c>
      <c r="W49" s="60" t="s">
        <v>1202</v>
      </c>
      <c r="X49" s="60" t="s">
        <v>1203</v>
      </c>
      <c r="Y49" s="60" t="s">
        <v>1204</v>
      </c>
      <c r="Z49" s="60" t="s">
        <v>1205</v>
      </c>
    </row>
    <row r="50" spans="2:26" x14ac:dyDescent="0.3">
      <c r="B50" s="165" t="s">
        <v>1211</v>
      </c>
      <c r="C50" s="166" t="s">
        <v>1151</v>
      </c>
      <c r="D50" s="1613" t="s">
        <v>111</v>
      </c>
      <c r="E50" s="1614"/>
      <c r="F50" s="166">
        <v>2</v>
      </c>
      <c r="G50" s="1145">
        <v>345.29</v>
      </c>
      <c r="H50" s="1145">
        <v>330.16</v>
      </c>
      <c r="I50" s="1145">
        <v>326.26</v>
      </c>
      <c r="J50" s="1145">
        <v>322.44</v>
      </c>
      <c r="K50" s="1145">
        <v>318.75</v>
      </c>
      <c r="L50" s="1145">
        <v>315.01</v>
      </c>
      <c r="M50" s="1145">
        <v>289.64</v>
      </c>
      <c r="N50" s="1145">
        <v>275.23</v>
      </c>
      <c r="O50" s="1145">
        <v>267.19</v>
      </c>
      <c r="P50" s="1145">
        <v>260.52</v>
      </c>
      <c r="Q50" s="1145">
        <v>266.14999999999998</v>
      </c>
      <c r="R50" s="1145">
        <v>270.18</v>
      </c>
      <c r="S50" s="1145">
        <v>272.02999999999997</v>
      </c>
      <c r="T50" s="1145">
        <v>272.36</v>
      </c>
      <c r="U50" s="1145">
        <v>271.57</v>
      </c>
      <c r="V50" s="1145">
        <v>272.58</v>
      </c>
      <c r="W50" s="1537"/>
      <c r="X50" s="1538"/>
      <c r="Y50" s="1538"/>
      <c r="Z50" s="1538"/>
    </row>
    <row r="51" spans="2:26" x14ac:dyDescent="0.3">
      <c r="B51" s="167" t="s">
        <v>1212</v>
      </c>
      <c r="C51" s="57" t="s">
        <v>267</v>
      </c>
      <c r="D51" s="1605" t="s">
        <v>111</v>
      </c>
      <c r="E51" s="1606"/>
      <c r="F51" s="57">
        <v>2</v>
      </c>
      <c r="G51" s="1145">
        <v>382.9</v>
      </c>
      <c r="H51" s="1145">
        <v>381.57</v>
      </c>
      <c r="I51" s="1145">
        <v>381.18</v>
      </c>
      <c r="J51" s="1145">
        <v>380.89</v>
      </c>
      <c r="K51" s="1145">
        <v>380.6</v>
      </c>
      <c r="L51" s="1145">
        <v>380.34</v>
      </c>
      <c r="M51" s="1145">
        <v>377.39</v>
      </c>
      <c r="N51" s="1145">
        <v>327.82</v>
      </c>
      <c r="O51" s="1145">
        <v>318.88</v>
      </c>
      <c r="P51" s="1145">
        <v>318.58</v>
      </c>
      <c r="Q51" s="1145">
        <v>314.17</v>
      </c>
      <c r="R51" s="1145">
        <v>313.88</v>
      </c>
      <c r="S51" s="1145">
        <v>313.61</v>
      </c>
      <c r="T51" s="1145">
        <v>313.32</v>
      </c>
      <c r="U51" s="1145">
        <v>313.04000000000002</v>
      </c>
      <c r="V51" s="1145">
        <v>312.76</v>
      </c>
      <c r="W51" s="1539"/>
      <c r="X51" s="1540"/>
      <c r="Y51" s="1540"/>
      <c r="Z51" s="1540"/>
    </row>
    <row r="52" spans="2:26" x14ac:dyDescent="0.3">
      <c r="B52" s="168" t="s">
        <v>1213</v>
      </c>
      <c r="C52" s="125" t="s">
        <v>261</v>
      </c>
      <c r="D52" s="1605" t="s">
        <v>111</v>
      </c>
      <c r="E52" s="1606"/>
      <c r="F52" s="57">
        <v>2</v>
      </c>
      <c r="G52" s="1145">
        <v>14.44</v>
      </c>
      <c r="H52" s="1145">
        <v>14.46</v>
      </c>
      <c r="I52" s="1145">
        <v>14.48</v>
      </c>
      <c r="J52" s="1145">
        <v>14.5</v>
      </c>
      <c r="K52" s="1145">
        <v>14.53</v>
      </c>
      <c r="L52" s="1145">
        <v>14.56</v>
      </c>
      <c r="M52" s="1145">
        <v>14.69</v>
      </c>
      <c r="N52" s="1145">
        <v>14.83</v>
      </c>
      <c r="O52" s="1145">
        <v>14.95</v>
      </c>
      <c r="P52" s="1145">
        <v>15.13</v>
      </c>
      <c r="Q52" s="1145">
        <v>15.32</v>
      </c>
      <c r="R52" s="1145">
        <v>15.52</v>
      </c>
      <c r="S52" s="1145">
        <v>15.72</v>
      </c>
      <c r="T52" s="1145">
        <v>15.92</v>
      </c>
      <c r="U52" s="1145">
        <v>16.12</v>
      </c>
      <c r="V52" s="1145">
        <v>16.32</v>
      </c>
      <c r="W52" s="1543"/>
      <c r="X52" s="1544"/>
      <c r="Y52" s="1544"/>
      <c r="Z52" s="1544"/>
    </row>
    <row r="53" spans="2:26" ht="14.5" thickBot="1" x14ac:dyDescent="0.35">
      <c r="B53" s="169" t="s">
        <v>1214</v>
      </c>
      <c r="C53" s="170" t="s">
        <v>270</v>
      </c>
      <c r="D53" s="1607" t="s">
        <v>111</v>
      </c>
      <c r="E53" s="1608"/>
      <c r="F53" s="170">
        <v>2</v>
      </c>
      <c r="G53" s="1145">
        <v>23.17</v>
      </c>
      <c r="H53" s="1145">
        <v>36.950000000000003</v>
      </c>
      <c r="I53" s="1145">
        <v>40.44</v>
      </c>
      <c r="J53" s="1145">
        <v>43.95</v>
      </c>
      <c r="K53" s="1145">
        <v>47.32</v>
      </c>
      <c r="L53" s="1145">
        <v>50.77</v>
      </c>
      <c r="M53" s="1145">
        <v>73.06</v>
      </c>
      <c r="N53" s="1145">
        <v>37.76</v>
      </c>
      <c r="O53" s="1145">
        <v>36.74</v>
      </c>
      <c r="P53" s="1145">
        <v>42.93</v>
      </c>
      <c r="Q53" s="1145">
        <v>32.700000000000003</v>
      </c>
      <c r="R53" s="1145">
        <v>28.18</v>
      </c>
      <c r="S53" s="1145">
        <v>25.86</v>
      </c>
      <c r="T53" s="1145">
        <v>25.04</v>
      </c>
      <c r="U53" s="1145">
        <v>25.35</v>
      </c>
      <c r="V53" s="1145">
        <v>23.86</v>
      </c>
      <c r="W53" s="1541"/>
      <c r="X53" s="1542"/>
      <c r="Y53" s="1542"/>
      <c r="Z53" s="1542"/>
    </row>
    <row r="54" spans="2:26" ht="14.5" thickBot="1" x14ac:dyDescent="0.4">
      <c r="B54" s="21"/>
      <c r="C54" s="1362"/>
      <c r="D54" s="1362"/>
      <c r="E54" s="1362"/>
      <c r="F54" s="1362"/>
      <c r="G54" s="1362"/>
      <c r="H54" s="1362"/>
      <c r="I54" s="1362"/>
      <c r="J54" s="1362"/>
      <c r="K54" s="1362"/>
      <c r="L54" s="1362"/>
      <c r="M54" s="1362"/>
      <c r="N54" s="1362"/>
      <c r="O54" s="1362"/>
      <c r="P54" s="1362"/>
      <c r="Q54" s="21"/>
      <c r="R54" s="21"/>
      <c r="S54" s="1362"/>
      <c r="T54" s="1362"/>
      <c r="U54" s="1362"/>
      <c r="V54" s="1362"/>
      <c r="W54" s="1362"/>
      <c r="X54" s="1362"/>
      <c r="Y54" s="1362"/>
      <c r="Z54" s="1362"/>
    </row>
    <row r="55" spans="2:26" ht="56.5" thickBot="1" x14ac:dyDescent="0.4">
      <c r="B55" s="122" t="str">
        <f>CONCATENATE("Table 7c: WC level - Alternative Programme  ",E35, " Totex")</f>
        <v>Table 7c: WC level - Alternative Programme  Ofwat Core Programme  Totex</v>
      </c>
      <c r="C55" s="77"/>
      <c r="D55" s="76"/>
      <c r="E55" s="1520"/>
      <c r="F55" s="1520"/>
      <c r="G55" s="1520"/>
      <c r="H55" s="1520"/>
      <c r="I55" s="1520"/>
      <c r="J55" s="1520"/>
      <c r="K55" s="1520"/>
      <c r="L55" s="1520"/>
      <c r="M55" s="1609" t="s">
        <v>1184</v>
      </c>
      <c r="N55" s="1610"/>
      <c r="O55" s="1610"/>
      <c r="P55" s="1610"/>
      <c r="Q55" s="1610"/>
      <c r="R55" s="1610"/>
      <c r="S55" s="1610"/>
      <c r="T55" s="1610"/>
      <c r="U55" s="1610"/>
      <c r="V55" s="1610"/>
      <c r="W55" s="1610"/>
      <c r="X55" s="1610"/>
      <c r="Y55" s="1610"/>
      <c r="Z55" s="1610"/>
    </row>
    <row r="56" spans="2:26" ht="28.5" thickBot="1" x14ac:dyDescent="0.4">
      <c r="B56" s="51" t="s">
        <v>65</v>
      </c>
      <c r="C56" s="52" t="s">
        <v>1215</v>
      </c>
      <c r="D56" s="52" t="s">
        <v>1216</v>
      </c>
      <c r="E56" s="52" t="s">
        <v>82</v>
      </c>
      <c r="F56" s="53" t="s">
        <v>83</v>
      </c>
      <c r="G56" s="174" t="s">
        <v>1186</v>
      </c>
      <c r="H56" s="175" t="s">
        <v>1187</v>
      </c>
      <c r="I56" s="175" t="s">
        <v>1188</v>
      </c>
      <c r="J56" s="175" t="s">
        <v>1189</v>
      </c>
      <c r="K56" s="175" t="s">
        <v>1190</v>
      </c>
      <c r="L56" s="176" t="s">
        <v>1191</v>
      </c>
      <c r="M56" s="177" t="s">
        <v>1192</v>
      </c>
      <c r="N56" s="177" t="s">
        <v>1193</v>
      </c>
      <c r="O56" s="177" t="s">
        <v>1194</v>
      </c>
      <c r="P56" s="177" t="s">
        <v>1195</v>
      </c>
      <c r="Q56" s="174" t="s">
        <v>1196</v>
      </c>
      <c r="R56" s="175" t="s">
        <v>1197</v>
      </c>
      <c r="S56" s="175" t="s">
        <v>1198</v>
      </c>
      <c r="T56" s="175" t="s">
        <v>1199</v>
      </c>
      <c r="U56" s="175" t="s">
        <v>1200</v>
      </c>
      <c r="V56" s="176" t="s">
        <v>1201</v>
      </c>
      <c r="W56" s="60" t="s">
        <v>1202</v>
      </c>
      <c r="X56" s="60" t="s">
        <v>1203</v>
      </c>
      <c r="Y56" s="60" t="s">
        <v>1204</v>
      </c>
      <c r="Z56" s="60" t="s">
        <v>1205</v>
      </c>
    </row>
    <row r="57" spans="2:26" x14ac:dyDescent="0.3">
      <c r="B57" s="146" t="s">
        <v>1217</v>
      </c>
      <c r="C57" s="147" t="s">
        <v>1218</v>
      </c>
      <c r="D57" s="147" t="s">
        <v>1219</v>
      </c>
      <c r="E57" s="57" t="s">
        <v>1220</v>
      </c>
      <c r="F57" s="1259">
        <v>3</v>
      </c>
      <c r="G57" s="1262">
        <v>0</v>
      </c>
      <c r="H57" s="1262">
        <v>20.765000000000001</v>
      </c>
      <c r="I57" s="1262">
        <v>21.658999999999999</v>
      </c>
      <c r="J57" s="1262">
        <v>22.379000000000001</v>
      </c>
      <c r="K57" s="1262">
        <v>21.46</v>
      </c>
      <c r="L57" s="1262">
        <v>30.274999999999999</v>
      </c>
      <c r="M57" s="1262">
        <v>100.58</v>
      </c>
      <c r="N57" s="1262">
        <v>50.180999999999997</v>
      </c>
      <c r="O57" s="1262">
        <v>15.06</v>
      </c>
      <c r="P57" s="1262">
        <v>8.3040000000000003</v>
      </c>
      <c r="Q57" s="1262">
        <v>62.274000000000001</v>
      </c>
      <c r="R57" s="1262">
        <v>20.744</v>
      </c>
      <c r="S57" s="1262">
        <v>11.161</v>
      </c>
      <c r="T57" s="1262">
        <v>8.9280000000000008</v>
      </c>
      <c r="U57" s="1262">
        <v>50.661000000000001</v>
      </c>
      <c r="V57" s="1262">
        <v>9.1289999999999996</v>
      </c>
      <c r="W57" s="1537"/>
      <c r="X57" s="1538"/>
      <c r="Y57" s="1538"/>
      <c r="Z57" s="1538"/>
    </row>
    <row r="58" spans="2:26" x14ac:dyDescent="0.3">
      <c r="B58" s="56" t="s">
        <v>1221</v>
      </c>
      <c r="C58" s="57" t="s">
        <v>1222</v>
      </c>
      <c r="D58" s="57" t="s">
        <v>1219</v>
      </c>
      <c r="E58" s="57" t="s">
        <v>1220</v>
      </c>
      <c r="F58" s="1260">
        <v>3</v>
      </c>
      <c r="G58" s="1262">
        <v>0</v>
      </c>
      <c r="H58" s="1262">
        <v>0</v>
      </c>
      <c r="I58" s="1262">
        <v>0</v>
      </c>
      <c r="J58" s="1262">
        <v>0</v>
      </c>
      <c r="K58" s="1262">
        <v>0</v>
      </c>
      <c r="L58" s="1262">
        <v>0</v>
      </c>
      <c r="M58" s="1262">
        <v>0</v>
      </c>
      <c r="N58" s="1262">
        <v>0</v>
      </c>
      <c r="O58" s="1262">
        <v>0</v>
      </c>
      <c r="P58" s="1262">
        <v>0</v>
      </c>
      <c r="Q58" s="1262">
        <v>0</v>
      </c>
      <c r="R58" s="1262">
        <v>0</v>
      </c>
      <c r="S58" s="1262">
        <v>0</v>
      </c>
      <c r="T58" s="1262">
        <v>0</v>
      </c>
      <c r="U58" s="1262">
        <v>0</v>
      </c>
      <c r="V58" s="1262">
        <v>0</v>
      </c>
      <c r="W58" s="1539"/>
      <c r="X58" s="1540"/>
      <c r="Y58" s="1540"/>
      <c r="Z58" s="1540"/>
    </row>
    <row r="59" spans="2:26" ht="14.5" thickBot="1" x14ac:dyDescent="0.35">
      <c r="B59" s="58" t="s">
        <v>1223</v>
      </c>
      <c r="C59" s="59" t="s">
        <v>1224</v>
      </c>
      <c r="D59" s="59" t="s">
        <v>1219</v>
      </c>
      <c r="E59" s="57" t="s">
        <v>1220</v>
      </c>
      <c r="F59" s="1261">
        <v>3</v>
      </c>
      <c r="G59" s="1262">
        <v>0</v>
      </c>
      <c r="H59" s="1262">
        <v>20.765000000000001</v>
      </c>
      <c r="I59" s="1262">
        <v>21.658999999999999</v>
      </c>
      <c r="J59" s="1262">
        <v>22.379000000000001</v>
      </c>
      <c r="K59" s="1262">
        <v>21.46</v>
      </c>
      <c r="L59" s="1262">
        <v>30.274999999999999</v>
      </c>
      <c r="M59" s="1262">
        <v>100.58</v>
      </c>
      <c r="N59" s="1262">
        <v>50.180999999999997</v>
      </c>
      <c r="O59" s="1262">
        <v>15.06</v>
      </c>
      <c r="P59" s="1262">
        <v>8.3040000000000003</v>
      </c>
      <c r="Q59" s="1262">
        <v>62.274000000000001</v>
      </c>
      <c r="R59" s="1262">
        <v>20.744</v>
      </c>
      <c r="S59" s="1262">
        <v>11.161</v>
      </c>
      <c r="T59" s="1262">
        <v>8.9280000000000008</v>
      </c>
      <c r="U59" s="1262">
        <v>50.661000000000001</v>
      </c>
      <c r="V59" s="1262">
        <v>9.1289999999999996</v>
      </c>
      <c r="W59" s="1541"/>
      <c r="X59" s="1542"/>
      <c r="Y59" s="1542"/>
      <c r="Z59" s="1542"/>
    </row>
    <row r="60" spans="2:26" ht="14.5" thickBot="1" x14ac:dyDescent="0.4">
      <c r="B60" s="1362"/>
      <c r="C60" s="1362"/>
      <c r="D60" s="1362"/>
      <c r="E60" s="1362"/>
      <c r="F60" s="1362"/>
      <c r="G60" s="1362"/>
      <c r="H60" s="1362"/>
      <c r="I60" s="1362"/>
      <c r="J60" s="1362"/>
      <c r="K60" s="1362"/>
      <c r="L60" s="1362"/>
      <c r="M60" s="1362"/>
      <c r="N60" s="1362"/>
      <c r="O60" s="1362"/>
      <c r="P60" s="1362"/>
      <c r="Q60" s="1362"/>
      <c r="R60" s="21"/>
      <c r="S60" s="21"/>
      <c r="T60" s="1362"/>
      <c r="U60" s="1362"/>
      <c r="V60" s="1362"/>
      <c r="W60" s="1362"/>
      <c r="X60" s="1362"/>
      <c r="Y60" s="1362"/>
      <c r="Z60" s="1362"/>
    </row>
    <row r="61" spans="2:26" ht="70.5" thickBot="1" x14ac:dyDescent="0.4">
      <c r="B61" s="122" t="str">
        <f>CONCATENATE("Table 7d: WC level - Alternative Programme  ",E35, " Enhancement Expenditure")</f>
        <v>Table 7d: WC level - Alternative Programme  Ofwat Core Programme  Enhancement Expenditure</v>
      </c>
      <c r="C61" s="77"/>
      <c r="D61" s="76"/>
      <c r="E61" s="76"/>
      <c r="F61" s="1520"/>
      <c r="G61" s="1520"/>
      <c r="H61" s="1520"/>
      <c r="I61" s="1520"/>
      <c r="J61" s="1520"/>
      <c r="K61" s="1520"/>
      <c r="L61" s="1520"/>
      <c r="M61" s="1609" t="s">
        <v>1184</v>
      </c>
      <c r="N61" s="1610"/>
      <c r="O61" s="1610"/>
      <c r="P61" s="1610"/>
      <c r="Q61" s="1610"/>
      <c r="R61" s="1610"/>
      <c r="S61" s="1610"/>
      <c r="T61" s="1610"/>
      <c r="U61" s="1610"/>
      <c r="V61" s="1610"/>
      <c r="W61" s="1610"/>
      <c r="X61" s="1610"/>
      <c r="Y61" s="1610"/>
      <c r="Z61" s="1610"/>
    </row>
    <row r="62" spans="2:26" ht="28.5" thickBot="1" x14ac:dyDescent="0.4">
      <c r="B62" s="51" t="s">
        <v>65</v>
      </c>
      <c r="C62" s="52" t="s">
        <v>1215</v>
      </c>
      <c r="D62" s="52" t="s">
        <v>1216</v>
      </c>
      <c r="E62" s="52" t="s">
        <v>82</v>
      </c>
      <c r="F62" s="53" t="s">
        <v>83</v>
      </c>
      <c r="G62" s="174" t="s">
        <v>1186</v>
      </c>
      <c r="H62" s="175" t="s">
        <v>1187</v>
      </c>
      <c r="I62" s="175" t="s">
        <v>1188</v>
      </c>
      <c r="J62" s="175" t="s">
        <v>1189</v>
      </c>
      <c r="K62" s="175" t="s">
        <v>1190</v>
      </c>
      <c r="L62" s="176" t="s">
        <v>1191</v>
      </c>
      <c r="M62" s="177" t="s">
        <v>1192</v>
      </c>
      <c r="N62" s="177" t="s">
        <v>1193</v>
      </c>
      <c r="O62" s="177" t="s">
        <v>1194</v>
      </c>
      <c r="P62" s="177" t="s">
        <v>1195</v>
      </c>
      <c r="Q62" s="174" t="s">
        <v>1196</v>
      </c>
      <c r="R62" s="175" t="s">
        <v>1197</v>
      </c>
      <c r="S62" s="175" t="s">
        <v>1198</v>
      </c>
      <c r="T62" s="175" t="s">
        <v>1199</v>
      </c>
      <c r="U62" s="175" t="s">
        <v>1200</v>
      </c>
      <c r="V62" s="176" t="s">
        <v>1201</v>
      </c>
      <c r="W62" s="60" t="s">
        <v>1202</v>
      </c>
      <c r="X62" s="60" t="s">
        <v>1203</v>
      </c>
      <c r="Y62" s="60" t="s">
        <v>1204</v>
      </c>
      <c r="Z62" s="60" t="s">
        <v>1205</v>
      </c>
    </row>
    <row r="63" spans="2:26" ht="28" x14ac:dyDescent="0.3">
      <c r="B63" s="146" t="s">
        <v>1225</v>
      </c>
      <c r="C63" s="147" t="s">
        <v>1226</v>
      </c>
      <c r="D63" s="147" t="s">
        <v>1170</v>
      </c>
      <c r="E63" s="57" t="s">
        <v>1220</v>
      </c>
      <c r="F63" s="1259">
        <v>3</v>
      </c>
      <c r="G63" s="1550">
        <v>0</v>
      </c>
      <c r="H63" s="1550">
        <v>25.777000000000001</v>
      </c>
      <c r="I63" s="1550">
        <v>26.901</v>
      </c>
      <c r="J63" s="1550">
        <v>27.553000000000001</v>
      </c>
      <c r="K63" s="1550">
        <v>27.439</v>
      </c>
      <c r="L63" s="1550">
        <v>34.244</v>
      </c>
      <c r="M63" s="1550">
        <v>103.857</v>
      </c>
      <c r="N63" s="1550">
        <v>51.531999999999996</v>
      </c>
      <c r="O63" s="1550">
        <v>17.193999999999999</v>
      </c>
      <c r="P63" s="1550">
        <v>10.263999999999999</v>
      </c>
      <c r="Q63" s="1550">
        <v>60.518999999999998</v>
      </c>
      <c r="R63" s="1550">
        <v>20.445</v>
      </c>
      <c r="S63" s="1550">
        <v>10.602</v>
      </c>
      <c r="T63" s="1550">
        <v>6.9740000000000002</v>
      </c>
      <c r="U63" s="1550">
        <v>50.167999999999999</v>
      </c>
      <c r="V63" s="1550">
        <v>8.3800000000000008</v>
      </c>
      <c r="W63" s="1537"/>
      <c r="X63" s="1538"/>
      <c r="Y63" s="1538"/>
      <c r="Z63" s="1538"/>
    </row>
    <row r="64" spans="2:26" ht="28" x14ac:dyDescent="0.3">
      <c r="B64" s="56" t="s">
        <v>1227</v>
      </c>
      <c r="C64" s="57" t="s">
        <v>1226</v>
      </c>
      <c r="D64" s="57" t="s">
        <v>1169</v>
      </c>
      <c r="E64" s="57" t="s">
        <v>1220</v>
      </c>
      <c r="F64" s="1260">
        <v>3</v>
      </c>
      <c r="G64" s="1550">
        <v>0</v>
      </c>
      <c r="H64" s="1550">
        <v>2.484</v>
      </c>
      <c r="I64" s="1550">
        <v>2.7629999999999999</v>
      </c>
      <c r="J64" s="1550">
        <v>2.9420000000000002</v>
      </c>
      <c r="K64" s="1550">
        <v>3.5249999999999999</v>
      </c>
      <c r="L64" s="1550">
        <v>3.3660000000000001</v>
      </c>
      <c r="M64" s="1550">
        <v>4.1260000000000003</v>
      </c>
      <c r="N64" s="1550">
        <v>5.6840000000000002</v>
      </c>
      <c r="O64" s="1550">
        <v>6.5529999999999999</v>
      </c>
      <c r="P64" s="1550">
        <v>7.5209999999999999</v>
      </c>
      <c r="Q64" s="1550">
        <v>7.8220000000000001</v>
      </c>
      <c r="R64" s="1550">
        <v>8.0239999999999991</v>
      </c>
      <c r="S64" s="1550">
        <v>8.2260000000000009</v>
      </c>
      <c r="T64" s="1550">
        <v>8.4280000000000008</v>
      </c>
      <c r="U64" s="1550">
        <v>8.6289999999999996</v>
      </c>
      <c r="V64" s="1550">
        <v>8.8290000000000006</v>
      </c>
      <c r="W64" s="1539"/>
      <c r="X64" s="1540"/>
      <c r="Y64" s="1540"/>
      <c r="Z64" s="1540"/>
    </row>
    <row r="65" spans="2:26" ht="28.5" thickBot="1" x14ac:dyDescent="0.35">
      <c r="B65" s="58" t="s">
        <v>1228</v>
      </c>
      <c r="C65" s="59" t="s">
        <v>1226</v>
      </c>
      <c r="D65" s="59" t="s">
        <v>1219</v>
      </c>
      <c r="E65" s="57" t="s">
        <v>1220</v>
      </c>
      <c r="F65" s="1261">
        <v>3</v>
      </c>
      <c r="G65" s="1550">
        <v>0</v>
      </c>
      <c r="H65" s="1550">
        <v>28.261000000000003</v>
      </c>
      <c r="I65" s="1550">
        <v>29.664000000000001</v>
      </c>
      <c r="J65" s="1550">
        <v>30.495000000000001</v>
      </c>
      <c r="K65" s="1550">
        <v>30.963999999999999</v>
      </c>
      <c r="L65" s="1550">
        <v>37.61</v>
      </c>
      <c r="M65" s="1550">
        <v>107.983</v>
      </c>
      <c r="N65" s="1550">
        <v>57.215999999999994</v>
      </c>
      <c r="O65" s="1550">
        <v>23.747</v>
      </c>
      <c r="P65" s="1550">
        <v>17.785</v>
      </c>
      <c r="Q65" s="1550">
        <v>68.340999999999994</v>
      </c>
      <c r="R65" s="1550">
        <v>28.469000000000001</v>
      </c>
      <c r="S65" s="1550">
        <v>18.828000000000003</v>
      </c>
      <c r="T65" s="1550">
        <v>15.402000000000001</v>
      </c>
      <c r="U65" s="1550">
        <v>58.796999999999997</v>
      </c>
      <c r="V65" s="1550">
        <v>17.209000000000003</v>
      </c>
      <c r="W65" s="1541"/>
      <c r="X65" s="1542"/>
      <c r="Y65" s="1542"/>
      <c r="Z65" s="1542"/>
    </row>
    <row r="67" spans="2:26" ht="14.5" thickBot="1" x14ac:dyDescent="0.4">
      <c r="B67" s="1362"/>
      <c r="C67" s="1362"/>
      <c r="D67" s="1362"/>
      <c r="E67" s="1362"/>
      <c r="F67" s="1362"/>
      <c r="G67" s="1362"/>
      <c r="H67" s="1362"/>
      <c r="I67" s="1362"/>
      <c r="J67" s="1362"/>
      <c r="K67" s="1362"/>
      <c r="L67" s="1362"/>
      <c r="M67" s="1362"/>
      <c r="N67" s="1362"/>
      <c r="O67" s="1362"/>
      <c r="P67" s="1362"/>
      <c r="Q67" s="1362"/>
      <c r="R67" s="1362"/>
      <c r="S67" s="1362"/>
      <c r="T67" s="1362"/>
      <c r="U67" s="1362"/>
      <c r="V67" s="1362"/>
      <c r="W67" s="1362"/>
      <c r="X67" s="1362"/>
      <c r="Y67" s="1362"/>
      <c r="Z67" s="1362"/>
    </row>
    <row r="68" spans="2:26" ht="28.5" thickBot="1" x14ac:dyDescent="0.4">
      <c r="B68" s="1527" t="s">
        <v>62</v>
      </c>
      <c r="C68" s="1528" t="s">
        <v>17</v>
      </c>
      <c r="D68" s="1529" t="s">
        <v>1171</v>
      </c>
      <c r="E68" s="1518" t="s">
        <v>1232</v>
      </c>
      <c r="F68" s="1527" t="s">
        <v>1173</v>
      </c>
      <c r="G68" s="1518" t="s">
        <v>68</v>
      </c>
      <c r="H68" s="1530" t="s">
        <v>78</v>
      </c>
      <c r="I68" s="1518" t="s">
        <v>1174</v>
      </c>
      <c r="J68" s="1362"/>
      <c r="K68" s="1362"/>
      <c r="L68" s="1362"/>
      <c r="M68" s="1362"/>
      <c r="N68" s="1362"/>
      <c r="O68" s="1362"/>
      <c r="P68" s="1362"/>
      <c r="Q68" s="1362"/>
      <c r="R68" s="1362"/>
      <c r="S68" s="1362"/>
      <c r="T68" s="1362"/>
      <c r="U68" s="1362"/>
      <c r="V68" s="1362"/>
      <c r="W68" s="1362"/>
      <c r="X68" s="1362"/>
      <c r="Y68" s="1362"/>
      <c r="Z68" s="1362"/>
    </row>
    <row r="69" spans="2:26" ht="42.5" thickBot="1" x14ac:dyDescent="0.4">
      <c r="B69" s="1529" t="s">
        <v>1175</v>
      </c>
      <c r="C69" s="1615" t="s">
        <v>1233</v>
      </c>
      <c r="D69" s="1616"/>
      <c r="E69" s="1616"/>
      <c r="F69" s="1616"/>
      <c r="G69" s="1616"/>
      <c r="H69" s="1616"/>
      <c r="I69" s="1617"/>
      <c r="J69" s="1362"/>
      <c r="K69" s="1362"/>
      <c r="L69" s="1362"/>
      <c r="M69" s="1362"/>
      <c r="N69" s="1362"/>
      <c r="O69" s="1362"/>
      <c r="P69" s="1362"/>
      <c r="Q69" s="1362"/>
      <c r="R69" s="1362"/>
      <c r="S69" s="1362"/>
      <c r="T69" s="1362"/>
      <c r="U69" s="1362"/>
      <c r="V69" s="1362"/>
      <c r="W69" s="1362"/>
      <c r="X69" s="1362"/>
      <c r="Y69" s="1362"/>
      <c r="Z69" s="1362"/>
    </row>
    <row r="70" spans="2:26" ht="42.5" thickBot="1" x14ac:dyDescent="0.4">
      <c r="B70" s="1529" t="s">
        <v>1177</v>
      </c>
      <c r="C70" s="1615" t="s">
        <v>1233</v>
      </c>
      <c r="D70" s="1616"/>
      <c r="E70" s="1616"/>
      <c r="F70" s="1616"/>
      <c r="G70" s="1616"/>
      <c r="H70" s="1616"/>
      <c r="I70" s="1617"/>
      <c r="J70" s="1362"/>
      <c r="K70" s="1362"/>
      <c r="L70" s="1362"/>
      <c r="M70" s="1362"/>
      <c r="N70" s="1362"/>
      <c r="O70" s="1362"/>
      <c r="P70" s="1362"/>
      <c r="Q70" s="1362"/>
      <c r="R70" s="1362"/>
      <c r="S70" s="1362"/>
      <c r="T70" s="1362"/>
      <c r="U70" s="1362"/>
      <c r="V70" s="1362"/>
      <c r="W70" s="1362"/>
      <c r="X70" s="1362"/>
      <c r="Y70" s="1362"/>
      <c r="Z70" s="1362"/>
    </row>
    <row r="71" spans="2:26" ht="75.650000000000006" customHeight="1" thickBot="1" x14ac:dyDescent="0.4">
      <c r="B71" s="1529" t="s">
        <v>1179</v>
      </c>
      <c r="C71" s="1626" t="s">
        <v>1234</v>
      </c>
      <c r="D71" s="1627"/>
      <c r="E71" s="1627"/>
      <c r="F71" s="1627"/>
      <c r="G71" s="1627"/>
      <c r="H71" s="1627"/>
      <c r="I71" s="1628"/>
      <c r="J71" s="1362"/>
      <c r="K71" s="1362"/>
      <c r="L71" s="1362"/>
      <c r="M71" s="1362"/>
      <c r="N71" s="1362"/>
      <c r="O71" s="1362"/>
      <c r="P71" s="1362"/>
      <c r="Q71" s="1362"/>
      <c r="R71" s="1362"/>
      <c r="S71" s="1362"/>
      <c r="T71" s="1362"/>
      <c r="U71" s="1362"/>
      <c r="V71" s="1362"/>
      <c r="W71" s="1362"/>
      <c r="X71" s="1362"/>
      <c r="Y71" s="1362"/>
      <c r="Z71" s="1362"/>
    </row>
    <row r="72" spans="2:26" ht="56.5" thickBot="1" x14ac:dyDescent="0.4">
      <c r="B72" s="20" t="s">
        <v>1181</v>
      </c>
      <c r="C72" s="1551">
        <v>550.24233026583727</v>
      </c>
      <c r="D72" s="1532" t="s">
        <v>1182</v>
      </c>
      <c r="E72" s="1552" t="s">
        <v>71</v>
      </c>
      <c r="F72" s="1534" t="s">
        <v>1183</v>
      </c>
      <c r="G72" s="1549" t="s">
        <v>71</v>
      </c>
      <c r="H72" s="1534" t="s">
        <v>2</v>
      </c>
      <c r="I72" s="1549">
        <v>1</v>
      </c>
      <c r="J72" s="1362"/>
      <c r="K72" s="1362"/>
      <c r="L72" s="1362"/>
      <c r="M72" s="1362"/>
      <c r="N72" s="1362"/>
      <c r="O72" s="1362"/>
      <c r="P72" s="1362"/>
      <c r="Q72" s="1362"/>
      <c r="R72" s="1362"/>
      <c r="S72" s="1362"/>
      <c r="T72" s="1362"/>
      <c r="U72" s="1362"/>
      <c r="V72" s="1362"/>
      <c r="W72" s="1362"/>
      <c r="X72" s="1362"/>
      <c r="Y72" s="1362"/>
      <c r="Z72" s="1362"/>
    </row>
    <row r="73" spans="2:26" ht="14.5" thickBot="1" x14ac:dyDescent="0.4">
      <c r="B73" s="1362"/>
      <c r="C73" s="1362"/>
      <c r="D73" s="1362"/>
      <c r="E73" s="1362"/>
      <c r="F73" s="1362"/>
      <c r="G73" s="1362"/>
      <c r="H73" s="1362"/>
      <c r="I73" s="1362"/>
      <c r="J73" s="1362"/>
      <c r="K73" s="1362"/>
      <c r="L73" s="1362"/>
      <c r="M73" s="1362"/>
      <c r="N73" s="1362"/>
      <c r="O73" s="1362"/>
      <c r="P73" s="1362"/>
      <c r="Q73" s="1362"/>
      <c r="R73" s="1362"/>
      <c r="S73" s="1362"/>
      <c r="T73" s="1362"/>
      <c r="U73" s="1362"/>
      <c r="V73" s="1362"/>
      <c r="W73" s="1362"/>
      <c r="X73" s="1362"/>
      <c r="Y73" s="1362"/>
      <c r="Z73" s="1362"/>
    </row>
    <row r="74" spans="2:26" ht="56.5" thickBot="1" x14ac:dyDescent="0.4">
      <c r="B74" s="122" t="str">
        <f>CONCATENATE("Table 7a: WC level - Alternative Programme ",E68, " Baseline SDB")</f>
        <v>Table 7a: WC level - Alternative Programme Least Cost Programme Baseline SDB</v>
      </c>
      <c r="C74" s="1362"/>
      <c r="D74" s="1362"/>
      <c r="E74" s="1362"/>
      <c r="F74" s="1362"/>
      <c r="G74" s="1362"/>
      <c r="H74" s="1362"/>
      <c r="I74" s="1362"/>
      <c r="J74" s="1362"/>
      <c r="K74" s="1362"/>
      <c r="L74" s="1362"/>
      <c r="M74" s="1609" t="s">
        <v>1184</v>
      </c>
      <c r="N74" s="1610"/>
      <c r="O74" s="1610"/>
      <c r="P74" s="1610"/>
      <c r="Q74" s="1610"/>
      <c r="R74" s="1610"/>
      <c r="S74" s="1610"/>
      <c r="T74" s="1610"/>
      <c r="U74" s="1610"/>
      <c r="V74" s="1610"/>
      <c r="W74" s="1610"/>
      <c r="X74" s="1610"/>
      <c r="Y74" s="1610"/>
      <c r="Z74" s="1610"/>
    </row>
    <row r="75" spans="2:26" ht="28.5" thickBot="1" x14ac:dyDescent="0.4">
      <c r="B75" s="51" t="s">
        <v>65</v>
      </c>
      <c r="C75" s="52" t="s">
        <v>1185</v>
      </c>
      <c r="D75" s="1611" t="s">
        <v>82</v>
      </c>
      <c r="E75" s="1612"/>
      <c r="F75" s="53" t="s">
        <v>83</v>
      </c>
      <c r="G75" s="174" t="s">
        <v>1186</v>
      </c>
      <c r="H75" s="175" t="s">
        <v>1187</v>
      </c>
      <c r="I75" s="175" t="s">
        <v>1188</v>
      </c>
      <c r="J75" s="175" t="s">
        <v>1189</v>
      </c>
      <c r="K75" s="175" t="s">
        <v>1190</v>
      </c>
      <c r="L75" s="176" t="s">
        <v>1191</v>
      </c>
      <c r="M75" s="177" t="s">
        <v>1192</v>
      </c>
      <c r="N75" s="177" t="s">
        <v>1193</v>
      </c>
      <c r="O75" s="177" t="s">
        <v>1194</v>
      </c>
      <c r="P75" s="177" t="s">
        <v>1195</v>
      </c>
      <c r="Q75" s="174" t="s">
        <v>1196</v>
      </c>
      <c r="R75" s="175" t="s">
        <v>1197</v>
      </c>
      <c r="S75" s="175" t="s">
        <v>1198</v>
      </c>
      <c r="T75" s="175" t="s">
        <v>1199</v>
      </c>
      <c r="U75" s="175" t="s">
        <v>1200</v>
      </c>
      <c r="V75" s="176" t="s">
        <v>1201</v>
      </c>
      <c r="W75" s="60" t="s">
        <v>1202</v>
      </c>
      <c r="X75" s="60" t="s">
        <v>1203</v>
      </c>
      <c r="Y75" s="60" t="s">
        <v>1204</v>
      </c>
      <c r="Z75" s="60" t="s">
        <v>1205</v>
      </c>
    </row>
    <row r="76" spans="2:26" x14ac:dyDescent="0.3">
      <c r="B76" s="54" t="s">
        <v>1206</v>
      </c>
      <c r="C76" s="55" t="s">
        <v>1151</v>
      </c>
      <c r="D76" s="1613" t="s">
        <v>111</v>
      </c>
      <c r="E76" s="1614"/>
      <c r="F76" s="55">
        <v>2</v>
      </c>
      <c r="G76" s="1469">
        <v>345.29</v>
      </c>
      <c r="H76" s="1469">
        <v>345.64</v>
      </c>
      <c r="I76" s="1469">
        <v>346.11</v>
      </c>
      <c r="J76" s="1469">
        <v>346.68</v>
      </c>
      <c r="K76" s="1469">
        <v>347.37</v>
      </c>
      <c r="L76" s="1469">
        <v>348.01</v>
      </c>
      <c r="M76" s="1469">
        <v>351.12</v>
      </c>
      <c r="N76" s="1469">
        <v>354.46</v>
      </c>
      <c r="O76" s="1469">
        <v>357.52</v>
      </c>
      <c r="P76" s="1469">
        <v>361.79</v>
      </c>
      <c r="Q76" s="1469">
        <v>366.26</v>
      </c>
      <c r="R76" s="1469">
        <v>371.12</v>
      </c>
      <c r="S76" s="1469">
        <v>375.92</v>
      </c>
      <c r="T76" s="1469">
        <v>380.68</v>
      </c>
      <c r="U76" s="1469">
        <v>385.39</v>
      </c>
      <c r="V76" s="1469">
        <v>390.11</v>
      </c>
      <c r="W76" s="1537"/>
      <c r="X76" s="1538"/>
      <c r="Y76" s="1538"/>
      <c r="Z76" s="1538"/>
    </row>
    <row r="77" spans="2:26" x14ac:dyDescent="0.3">
      <c r="B77" s="56" t="s">
        <v>1207</v>
      </c>
      <c r="C77" s="57" t="s">
        <v>267</v>
      </c>
      <c r="D77" s="1605" t="s">
        <v>111</v>
      </c>
      <c r="E77" s="1606"/>
      <c r="F77" s="57">
        <v>2</v>
      </c>
      <c r="G77" s="1469">
        <v>382.9</v>
      </c>
      <c r="H77" s="1469">
        <v>375.36</v>
      </c>
      <c r="I77" s="1469">
        <v>374.97</v>
      </c>
      <c r="J77" s="1469">
        <v>374.68</v>
      </c>
      <c r="K77" s="1469">
        <v>374.39</v>
      </c>
      <c r="L77" s="1469">
        <v>374.13</v>
      </c>
      <c r="M77" s="1469">
        <v>366.18</v>
      </c>
      <c r="N77" s="1469">
        <v>316.61</v>
      </c>
      <c r="O77" s="1469">
        <v>311.7</v>
      </c>
      <c r="P77" s="1469">
        <v>311.39999999999998</v>
      </c>
      <c r="Q77" s="1469">
        <v>309.17</v>
      </c>
      <c r="R77" s="1469">
        <v>308.88</v>
      </c>
      <c r="S77" s="1469">
        <v>308.61</v>
      </c>
      <c r="T77" s="1469">
        <v>308.32</v>
      </c>
      <c r="U77" s="1469">
        <v>308.04000000000002</v>
      </c>
      <c r="V77" s="1469">
        <v>307.76</v>
      </c>
      <c r="W77" s="1539"/>
      <c r="X77" s="1540"/>
      <c r="Y77" s="1540"/>
      <c r="Z77" s="1540"/>
    </row>
    <row r="78" spans="2:26" x14ac:dyDescent="0.3">
      <c r="B78" s="124" t="s">
        <v>1208</v>
      </c>
      <c r="C78" s="125" t="s">
        <v>261</v>
      </c>
      <c r="D78" s="1605" t="s">
        <v>111</v>
      </c>
      <c r="E78" s="1606"/>
      <c r="F78" s="57">
        <v>2</v>
      </c>
      <c r="G78" s="1469">
        <v>14.44</v>
      </c>
      <c r="H78" s="1469">
        <v>14.46</v>
      </c>
      <c r="I78" s="1469">
        <v>14.48</v>
      </c>
      <c r="J78" s="1469">
        <v>14.5</v>
      </c>
      <c r="K78" s="1469">
        <v>14.53</v>
      </c>
      <c r="L78" s="1469">
        <v>14.56</v>
      </c>
      <c r="M78" s="1469">
        <v>14.69</v>
      </c>
      <c r="N78" s="1469">
        <v>14.83</v>
      </c>
      <c r="O78" s="1469">
        <v>14.95</v>
      </c>
      <c r="P78" s="1469">
        <v>15.13</v>
      </c>
      <c r="Q78" s="1469">
        <v>15.32</v>
      </c>
      <c r="R78" s="1469">
        <v>15.52</v>
      </c>
      <c r="S78" s="1469">
        <v>15.72</v>
      </c>
      <c r="T78" s="1469">
        <v>15.92</v>
      </c>
      <c r="U78" s="1469">
        <v>16.12</v>
      </c>
      <c r="V78" s="1469">
        <v>16.32</v>
      </c>
      <c r="W78" s="1543"/>
      <c r="X78" s="1544"/>
      <c r="Y78" s="1544"/>
      <c r="Z78" s="1544"/>
    </row>
    <row r="79" spans="2:26" ht="14.5" thickBot="1" x14ac:dyDescent="0.35">
      <c r="B79" s="58" t="s">
        <v>1209</v>
      </c>
      <c r="C79" s="59" t="s">
        <v>270</v>
      </c>
      <c r="D79" s="1607" t="s">
        <v>111</v>
      </c>
      <c r="E79" s="1608"/>
      <c r="F79" s="59">
        <v>2</v>
      </c>
      <c r="G79" s="1469">
        <v>23.16</v>
      </c>
      <c r="H79" s="1469">
        <v>15.26</v>
      </c>
      <c r="I79" s="1469">
        <v>14.38</v>
      </c>
      <c r="J79" s="1469">
        <v>13.5</v>
      </c>
      <c r="K79" s="1469">
        <v>12.5</v>
      </c>
      <c r="L79" s="1469">
        <v>11.56</v>
      </c>
      <c r="M79" s="1469">
        <v>0.38</v>
      </c>
      <c r="N79" s="1469">
        <v>-52.68</v>
      </c>
      <c r="O79" s="1469">
        <v>-60.77</v>
      </c>
      <c r="P79" s="1469">
        <v>-65.52</v>
      </c>
      <c r="Q79" s="1469">
        <v>-72.41</v>
      </c>
      <c r="R79" s="1469">
        <v>-77.760000000000005</v>
      </c>
      <c r="S79" s="1469">
        <v>-83.04</v>
      </c>
      <c r="T79" s="1469">
        <v>-88.29</v>
      </c>
      <c r="U79" s="1469">
        <v>-93.47</v>
      </c>
      <c r="V79" s="1469">
        <v>-98.67</v>
      </c>
      <c r="W79" s="1541"/>
      <c r="X79" s="1542"/>
      <c r="Y79" s="1542"/>
      <c r="Z79" s="1542"/>
    </row>
    <row r="80" spans="2:26" ht="14.5" thickBot="1" x14ac:dyDescent="0.4">
      <c r="B80" s="75"/>
      <c r="C80" s="26"/>
      <c r="D80" s="26"/>
      <c r="E80" s="26"/>
      <c r="F80" s="1362"/>
      <c r="G80" s="1362"/>
      <c r="H80" s="1362"/>
      <c r="I80" s="1362"/>
      <c r="J80" s="1362"/>
      <c r="K80" s="1362"/>
      <c r="L80" s="1362"/>
      <c r="M80" s="1362"/>
      <c r="N80" s="1362"/>
      <c r="O80" s="1362"/>
      <c r="P80" s="1362"/>
      <c r="Q80" s="21"/>
      <c r="R80" s="21"/>
      <c r="S80" s="1362"/>
      <c r="T80" s="1362"/>
      <c r="U80" s="1362"/>
      <c r="V80" s="1362"/>
      <c r="W80" s="1362"/>
      <c r="X80" s="1362"/>
      <c r="Y80" s="1362"/>
      <c r="Z80" s="1362"/>
    </row>
    <row r="81" spans="2:26" ht="56.5" thickBot="1" x14ac:dyDescent="0.4">
      <c r="B81" s="122" t="str">
        <f>CONCATENATE("Table 7b: WC level - Alternative Programme  ",E68, " Final Plan SDB")</f>
        <v>Table 7b: WC level - Alternative Programme  Least Cost Programme Final Plan SDB</v>
      </c>
      <c r="C81" s="77"/>
      <c r="D81" s="76"/>
      <c r="E81" s="76"/>
      <c r="F81" s="1520"/>
      <c r="G81" s="1520"/>
      <c r="H81" s="1520"/>
      <c r="I81" s="1520"/>
      <c r="J81" s="1520"/>
      <c r="K81" s="1520"/>
      <c r="L81" s="1520"/>
      <c r="M81" s="1609" t="s">
        <v>1184</v>
      </c>
      <c r="N81" s="1610"/>
      <c r="O81" s="1610"/>
      <c r="P81" s="1610"/>
      <c r="Q81" s="1610"/>
      <c r="R81" s="1610"/>
      <c r="S81" s="1610"/>
      <c r="T81" s="1610"/>
      <c r="U81" s="1610"/>
      <c r="V81" s="1610"/>
      <c r="W81" s="1610"/>
      <c r="X81" s="1610"/>
      <c r="Y81" s="1610"/>
      <c r="Z81" s="1610"/>
    </row>
    <row r="82" spans="2:26" ht="28.5" thickBot="1" x14ac:dyDescent="0.4">
      <c r="B82" s="171" t="s">
        <v>65</v>
      </c>
      <c r="C82" s="172" t="s">
        <v>1210</v>
      </c>
      <c r="D82" s="1611" t="s">
        <v>82</v>
      </c>
      <c r="E82" s="1612"/>
      <c r="F82" s="173" t="s">
        <v>83</v>
      </c>
      <c r="G82" s="174" t="s">
        <v>1186</v>
      </c>
      <c r="H82" s="175" t="s">
        <v>1187</v>
      </c>
      <c r="I82" s="175" t="s">
        <v>1188</v>
      </c>
      <c r="J82" s="175" t="s">
        <v>1189</v>
      </c>
      <c r="K82" s="175" t="s">
        <v>1190</v>
      </c>
      <c r="L82" s="176" t="s">
        <v>1191</v>
      </c>
      <c r="M82" s="177" t="s">
        <v>1192</v>
      </c>
      <c r="N82" s="177" t="s">
        <v>1193</v>
      </c>
      <c r="O82" s="177" t="s">
        <v>1194</v>
      </c>
      <c r="P82" s="177" t="s">
        <v>1195</v>
      </c>
      <c r="Q82" s="174" t="s">
        <v>1196</v>
      </c>
      <c r="R82" s="175" t="s">
        <v>1197</v>
      </c>
      <c r="S82" s="175" t="s">
        <v>1198</v>
      </c>
      <c r="T82" s="175" t="s">
        <v>1199</v>
      </c>
      <c r="U82" s="175" t="s">
        <v>1200</v>
      </c>
      <c r="V82" s="176" t="s">
        <v>1201</v>
      </c>
      <c r="W82" s="60" t="s">
        <v>1202</v>
      </c>
      <c r="X82" s="60" t="s">
        <v>1203</v>
      </c>
      <c r="Y82" s="60" t="s">
        <v>1204</v>
      </c>
      <c r="Z82" s="60" t="s">
        <v>1205</v>
      </c>
    </row>
    <row r="83" spans="2:26" x14ac:dyDescent="0.3">
      <c r="B83" s="165" t="s">
        <v>1211</v>
      </c>
      <c r="C83" s="166" t="s">
        <v>1151</v>
      </c>
      <c r="D83" s="1613" t="s">
        <v>111</v>
      </c>
      <c r="E83" s="1614"/>
      <c r="F83" s="166">
        <v>2</v>
      </c>
      <c r="G83" s="1145">
        <v>345.29</v>
      </c>
      <c r="H83" s="1145">
        <v>331.61</v>
      </c>
      <c r="I83" s="1145">
        <v>330.64</v>
      </c>
      <c r="J83" s="1145">
        <v>329.74</v>
      </c>
      <c r="K83" s="1145">
        <v>328.94</v>
      </c>
      <c r="L83" s="1145">
        <v>328.08</v>
      </c>
      <c r="M83" s="1145">
        <v>324.70999999999998</v>
      </c>
      <c r="N83" s="1145">
        <v>317.8</v>
      </c>
      <c r="O83" s="1145">
        <v>310.37</v>
      </c>
      <c r="P83" s="1145">
        <v>304.31</v>
      </c>
      <c r="Q83" s="1145">
        <v>303.7</v>
      </c>
      <c r="R83" s="1145">
        <v>302.97000000000003</v>
      </c>
      <c r="S83" s="1145">
        <v>301.60000000000002</v>
      </c>
      <c r="T83" s="1145">
        <v>299.74</v>
      </c>
      <c r="U83" s="1145">
        <v>297.47000000000003</v>
      </c>
      <c r="V83" s="1145">
        <v>295.98</v>
      </c>
      <c r="W83" s="1537"/>
      <c r="X83" s="1538"/>
      <c r="Y83" s="1538"/>
      <c r="Z83" s="1538"/>
    </row>
    <row r="84" spans="2:26" x14ac:dyDescent="0.3">
      <c r="B84" s="167" t="s">
        <v>1212</v>
      </c>
      <c r="C84" s="57" t="s">
        <v>267</v>
      </c>
      <c r="D84" s="1605" t="s">
        <v>111</v>
      </c>
      <c r="E84" s="1606"/>
      <c r="F84" s="57">
        <v>2</v>
      </c>
      <c r="G84" s="1145">
        <v>382.9</v>
      </c>
      <c r="H84" s="1145">
        <v>381.57</v>
      </c>
      <c r="I84" s="1145">
        <v>381.18</v>
      </c>
      <c r="J84" s="1145">
        <v>380.89</v>
      </c>
      <c r="K84" s="1145">
        <v>380.6</v>
      </c>
      <c r="L84" s="1145">
        <v>380.34</v>
      </c>
      <c r="M84" s="1145">
        <v>381.39</v>
      </c>
      <c r="N84" s="1145">
        <v>353.98</v>
      </c>
      <c r="O84" s="1145">
        <v>347.54</v>
      </c>
      <c r="P84" s="1145">
        <v>347.24</v>
      </c>
      <c r="Q84" s="1145">
        <v>342.83</v>
      </c>
      <c r="R84" s="1145">
        <v>342.54</v>
      </c>
      <c r="S84" s="1145">
        <v>342.27</v>
      </c>
      <c r="T84" s="1145">
        <v>341.98</v>
      </c>
      <c r="U84" s="1145">
        <v>341.7</v>
      </c>
      <c r="V84" s="1145">
        <v>341.42</v>
      </c>
      <c r="W84" s="1539"/>
      <c r="X84" s="1540"/>
      <c r="Y84" s="1540"/>
      <c r="Z84" s="1540"/>
    </row>
    <row r="85" spans="2:26" x14ac:dyDescent="0.3">
      <c r="B85" s="168" t="s">
        <v>1213</v>
      </c>
      <c r="C85" s="125" t="s">
        <v>261</v>
      </c>
      <c r="D85" s="1605" t="s">
        <v>111</v>
      </c>
      <c r="E85" s="1606"/>
      <c r="F85" s="57">
        <v>2</v>
      </c>
      <c r="G85" s="1145">
        <v>14.44</v>
      </c>
      <c r="H85" s="1145">
        <v>14.46</v>
      </c>
      <c r="I85" s="1145">
        <v>14.48</v>
      </c>
      <c r="J85" s="1145">
        <v>14.5</v>
      </c>
      <c r="K85" s="1145">
        <v>14.53</v>
      </c>
      <c r="L85" s="1145">
        <v>14.56</v>
      </c>
      <c r="M85" s="1145">
        <v>14.69</v>
      </c>
      <c r="N85" s="1145">
        <v>14.83</v>
      </c>
      <c r="O85" s="1145">
        <v>14.95</v>
      </c>
      <c r="P85" s="1145">
        <v>15.13</v>
      </c>
      <c r="Q85" s="1145">
        <v>15.32</v>
      </c>
      <c r="R85" s="1145">
        <v>15.52</v>
      </c>
      <c r="S85" s="1145">
        <v>15.72</v>
      </c>
      <c r="T85" s="1145">
        <v>15.92</v>
      </c>
      <c r="U85" s="1145">
        <v>16.12</v>
      </c>
      <c r="V85" s="1145">
        <v>16.32</v>
      </c>
      <c r="W85" s="1543"/>
      <c r="X85" s="1544"/>
      <c r="Y85" s="1544"/>
      <c r="Z85" s="1544"/>
    </row>
    <row r="86" spans="2:26" ht="14.5" thickBot="1" x14ac:dyDescent="0.35">
      <c r="B86" s="169" t="s">
        <v>1214</v>
      </c>
      <c r="C86" s="170" t="s">
        <v>270</v>
      </c>
      <c r="D86" s="1607" t="s">
        <v>111</v>
      </c>
      <c r="E86" s="1608"/>
      <c r="F86" s="170">
        <v>2</v>
      </c>
      <c r="G86" s="1145">
        <v>23.17</v>
      </c>
      <c r="H86" s="1145">
        <v>35.5</v>
      </c>
      <c r="I86" s="1145">
        <v>36.06</v>
      </c>
      <c r="J86" s="1145">
        <v>36.65</v>
      </c>
      <c r="K86" s="1145">
        <v>37.130000000000003</v>
      </c>
      <c r="L86" s="1145">
        <v>37.700000000000003</v>
      </c>
      <c r="M86" s="1145">
        <v>41.99</v>
      </c>
      <c r="N86" s="1145">
        <v>21.35</v>
      </c>
      <c r="O86" s="1145">
        <v>22.22</v>
      </c>
      <c r="P86" s="1145">
        <v>27.8</v>
      </c>
      <c r="Q86" s="1145">
        <v>23.81</v>
      </c>
      <c r="R86" s="1145">
        <v>24.05</v>
      </c>
      <c r="S86" s="1145">
        <v>24.95</v>
      </c>
      <c r="T86" s="1145">
        <v>26.32</v>
      </c>
      <c r="U86" s="1145">
        <v>28.11</v>
      </c>
      <c r="V86" s="1145">
        <v>29.12</v>
      </c>
      <c r="W86" s="1541"/>
      <c r="X86" s="1542"/>
      <c r="Y86" s="1542"/>
      <c r="Z86" s="1542"/>
    </row>
    <row r="87" spans="2:26" ht="14.5" thickBot="1" x14ac:dyDescent="0.4">
      <c r="B87" s="21"/>
      <c r="C87" s="1362"/>
      <c r="D87" s="1362"/>
      <c r="E87" s="1362"/>
      <c r="F87" s="1362"/>
      <c r="G87" s="1362"/>
      <c r="H87" s="1362"/>
      <c r="I87" s="1362"/>
      <c r="J87" s="1362"/>
      <c r="K87" s="1362"/>
      <c r="L87" s="1362"/>
      <c r="M87" s="1362"/>
      <c r="N87" s="1362"/>
      <c r="O87" s="1362"/>
      <c r="P87" s="1362"/>
      <c r="Q87" s="21"/>
      <c r="R87" s="21"/>
      <c r="S87" s="1362"/>
      <c r="T87" s="1362"/>
      <c r="U87" s="1362"/>
      <c r="V87" s="1362"/>
      <c r="W87" s="1362"/>
      <c r="X87" s="1362"/>
      <c r="Y87" s="1362"/>
      <c r="Z87" s="1362"/>
    </row>
    <row r="88" spans="2:26" ht="56.5" thickBot="1" x14ac:dyDescent="0.4">
      <c r="B88" s="122" t="str">
        <f>CONCATENATE("Table 7c: WC level - Alternative Programme  ",E68, " Totex")</f>
        <v>Table 7c: WC level - Alternative Programme  Least Cost Programme Totex</v>
      </c>
      <c r="C88" s="77"/>
      <c r="D88" s="76"/>
      <c r="E88" s="1520"/>
      <c r="F88" s="1520"/>
      <c r="G88" s="1520"/>
      <c r="H88" s="1520"/>
      <c r="I88" s="1520"/>
      <c r="J88" s="1520"/>
      <c r="K88" s="1520"/>
      <c r="L88" s="1520"/>
      <c r="M88" s="1609" t="s">
        <v>1184</v>
      </c>
      <c r="N88" s="1610"/>
      <c r="O88" s="1610"/>
      <c r="P88" s="1610"/>
      <c r="Q88" s="1610"/>
      <c r="R88" s="1610"/>
      <c r="S88" s="1610"/>
      <c r="T88" s="1610"/>
      <c r="U88" s="1610"/>
      <c r="V88" s="1610"/>
      <c r="W88" s="1610"/>
      <c r="X88" s="1610"/>
      <c r="Y88" s="1610"/>
      <c r="Z88" s="1610"/>
    </row>
    <row r="89" spans="2:26" ht="28.5" thickBot="1" x14ac:dyDescent="0.4">
      <c r="B89" s="51" t="s">
        <v>65</v>
      </c>
      <c r="C89" s="52" t="s">
        <v>1215</v>
      </c>
      <c r="D89" s="52" t="s">
        <v>1216</v>
      </c>
      <c r="E89" s="52" t="s">
        <v>82</v>
      </c>
      <c r="F89" s="53" t="s">
        <v>83</v>
      </c>
      <c r="G89" s="174" t="s">
        <v>1186</v>
      </c>
      <c r="H89" s="175" t="s">
        <v>1187</v>
      </c>
      <c r="I89" s="175" t="s">
        <v>1188</v>
      </c>
      <c r="J89" s="175" t="s">
        <v>1189</v>
      </c>
      <c r="K89" s="175" t="s">
        <v>1190</v>
      </c>
      <c r="L89" s="176" t="s">
        <v>1191</v>
      </c>
      <c r="M89" s="177" t="s">
        <v>1192</v>
      </c>
      <c r="N89" s="177" t="s">
        <v>1193</v>
      </c>
      <c r="O89" s="177" t="s">
        <v>1194</v>
      </c>
      <c r="P89" s="177" t="s">
        <v>1195</v>
      </c>
      <c r="Q89" s="174" t="s">
        <v>1196</v>
      </c>
      <c r="R89" s="175" t="s">
        <v>1197</v>
      </c>
      <c r="S89" s="175" t="s">
        <v>1198</v>
      </c>
      <c r="T89" s="175" t="s">
        <v>1199</v>
      </c>
      <c r="U89" s="175" t="s">
        <v>1200</v>
      </c>
      <c r="V89" s="176" t="s">
        <v>1201</v>
      </c>
      <c r="W89" s="60" t="s">
        <v>1202</v>
      </c>
      <c r="X89" s="60" t="s">
        <v>1203</v>
      </c>
      <c r="Y89" s="60" t="s">
        <v>1204</v>
      </c>
      <c r="Z89" s="60" t="s">
        <v>1205</v>
      </c>
    </row>
    <row r="90" spans="2:26" x14ac:dyDescent="0.3">
      <c r="B90" s="146" t="s">
        <v>1217</v>
      </c>
      <c r="C90" s="147" t="s">
        <v>1218</v>
      </c>
      <c r="D90" s="147" t="s">
        <v>1219</v>
      </c>
      <c r="E90" s="57" t="s">
        <v>1220</v>
      </c>
      <c r="F90" s="1259">
        <v>3</v>
      </c>
      <c r="G90" s="1262">
        <v>0</v>
      </c>
      <c r="H90" s="1262">
        <v>1.51</v>
      </c>
      <c r="I90" s="1262">
        <v>3.262</v>
      </c>
      <c r="J90" s="1262">
        <v>3.839</v>
      </c>
      <c r="K90" s="1262">
        <v>4.6710000000000003</v>
      </c>
      <c r="L90" s="1262">
        <v>6.48</v>
      </c>
      <c r="M90" s="1262">
        <v>95.147999999999996</v>
      </c>
      <c r="N90" s="1262">
        <v>8.9290000000000003</v>
      </c>
      <c r="O90" s="1262">
        <v>8.2360000000000007</v>
      </c>
      <c r="P90" s="1262">
        <v>7.3109999999999999</v>
      </c>
      <c r="Q90" s="1262">
        <v>48.817</v>
      </c>
      <c r="R90" s="1262">
        <v>14.151999999999999</v>
      </c>
      <c r="S90" s="1262">
        <v>9.9090000000000007</v>
      </c>
      <c r="T90" s="1262">
        <v>8.218</v>
      </c>
      <c r="U90" s="1262">
        <v>49.624000000000002</v>
      </c>
      <c r="V90" s="1262">
        <v>14.957000000000001</v>
      </c>
      <c r="W90" s="1537"/>
      <c r="X90" s="1538"/>
      <c r="Y90" s="1538"/>
      <c r="Z90" s="1538"/>
    </row>
    <row r="91" spans="2:26" x14ac:dyDescent="0.3">
      <c r="B91" s="56" t="s">
        <v>1221</v>
      </c>
      <c r="C91" s="57" t="s">
        <v>1222</v>
      </c>
      <c r="D91" s="57" t="s">
        <v>1219</v>
      </c>
      <c r="E91" s="57" t="s">
        <v>1220</v>
      </c>
      <c r="F91" s="1260">
        <v>3</v>
      </c>
      <c r="G91" s="1262">
        <v>0</v>
      </c>
      <c r="H91" s="1262">
        <v>0</v>
      </c>
      <c r="I91" s="1262">
        <v>0</v>
      </c>
      <c r="J91" s="1262">
        <v>0</v>
      </c>
      <c r="K91" s="1262">
        <v>0</v>
      </c>
      <c r="L91" s="1262">
        <v>0</v>
      </c>
      <c r="M91" s="1262">
        <v>0</v>
      </c>
      <c r="N91" s="1262">
        <v>0</v>
      </c>
      <c r="O91" s="1262">
        <v>0</v>
      </c>
      <c r="P91" s="1262">
        <v>0</v>
      </c>
      <c r="Q91" s="1262">
        <v>0</v>
      </c>
      <c r="R91" s="1262">
        <v>0</v>
      </c>
      <c r="S91" s="1262">
        <v>0</v>
      </c>
      <c r="T91" s="1262">
        <v>0</v>
      </c>
      <c r="U91" s="1262">
        <v>0</v>
      </c>
      <c r="V91" s="1262">
        <v>0</v>
      </c>
      <c r="W91" s="1539"/>
      <c r="X91" s="1540"/>
      <c r="Y91" s="1540"/>
      <c r="Z91" s="1540"/>
    </row>
    <row r="92" spans="2:26" ht="14.5" thickBot="1" x14ac:dyDescent="0.35">
      <c r="B92" s="58" t="s">
        <v>1223</v>
      </c>
      <c r="C92" s="59" t="s">
        <v>1224</v>
      </c>
      <c r="D92" s="59" t="s">
        <v>1219</v>
      </c>
      <c r="E92" s="57" t="s">
        <v>1220</v>
      </c>
      <c r="F92" s="1261">
        <v>3</v>
      </c>
      <c r="G92" s="1262">
        <v>0</v>
      </c>
      <c r="H92" s="1262">
        <v>1.51</v>
      </c>
      <c r="I92" s="1262">
        <v>3.262</v>
      </c>
      <c r="J92" s="1262">
        <v>3.839</v>
      </c>
      <c r="K92" s="1262">
        <v>4.6710000000000003</v>
      </c>
      <c r="L92" s="1262">
        <v>6.48</v>
      </c>
      <c r="M92" s="1262">
        <v>95.147999999999996</v>
      </c>
      <c r="N92" s="1262">
        <v>8.9290000000000003</v>
      </c>
      <c r="O92" s="1262">
        <v>8.2360000000000007</v>
      </c>
      <c r="P92" s="1262">
        <v>7.3109999999999999</v>
      </c>
      <c r="Q92" s="1262">
        <v>48.817</v>
      </c>
      <c r="R92" s="1262">
        <v>14.151999999999999</v>
      </c>
      <c r="S92" s="1262">
        <v>9.9090000000000007</v>
      </c>
      <c r="T92" s="1262">
        <v>8.218</v>
      </c>
      <c r="U92" s="1262">
        <v>49.624000000000002</v>
      </c>
      <c r="V92" s="1262">
        <v>14.957000000000001</v>
      </c>
      <c r="W92" s="1541"/>
      <c r="X92" s="1542"/>
      <c r="Y92" s="1542"/>
      <c r="Z92" s="1542"/>
    </row>
    <row r="93" spans="2:26" ht="14.5" thickBot="1" x14ac:dyDescent="0.4">
      <c r="B93" s="1362"/>
      <c r="C93" s="1362"/>
      <c r="D93" s="1362"/>
      <c r="E93" s="1362"/>
      <c r="F93" s="1362"/>
      <c r="G93" s="1362"/>
      <c r="H93" s="1362"/>
      <c r="I93" s="1362"/>
      <c r="J93" s="1362"/>
      <c r="K93" s="1362"/>
      <c r="L93" s="1362"/>
      <c r="M93" s="1362"/>
      <c r="N93" s="1362"/>
      <c r="O93" s="1362"/>
      <c r="P93" s="1362"/>
      <c r="Q93" s="1362"/>
      <c r="R93" s="21"/>
      <c r="S93" s="21"/>
      <c r="T93" s="1362"/>
      <c r="U93" s="1362"/>
      <c r="V93" s="1362"/>
      <c r="W93" s="1362"/>
      <c r="X93" s="1362"/>
      <c r="Y93" s="1362"/>
      <c r="Z93" s="1362"/>
    </row>
    <row r="94" spans="2:26" ht="70.5" thickBot="1" x14ac:dyDescent="0.4">
      <c r="B94" s="122" t="str">
        <f>CONCATENATE("Table 7d: WC level - Alternative Programme  ",E68, " Enhancement Expenditure")</f>
        <v>Table 7d: WC level - Alternative Programme  Least Cost Programme Enhancement Expenditure</v>
      </c>
      <c r="C94" s="77"/>
      <c r="D94" s="76"/>
      <c r="E94" s="76"/>
      <c r="F94" s="1520"/>
      <c r="G94" s="1520"/>
      <c r="H94" s="1520"/>
      <c r="I94" s="1520"/>
      <c r="J94" s="1520"/>
      <c r="K94" s="1520"/>
      <c r="L94" s="1520"/>
      <c r="M94" s="1609" t="s">
        <v>1184</v>
      </c>
      <c r="N94" s="1610"/>
      <c r="O94" s="1610"/>
      <c r="P94" s="1610"/>
      <c r="Q94" s="1610"/>
      <c r="R94" s="1610"/>
      <c r="S94" s="1610"/>
      <c r="T94" s="1610"/>
      <c r="U94" s="1610"/>
      <c r="V94" s="1610"/>
      <c r="W94" s="1610"/>
      <c r="X94" s="1610"/>
      <c r="Y94" s="1610"/>
      <c r="Z94" s="1610"/>
    </row>
    <row r="95" spans="2:26" ht="28.5" thickBot="1" x14ac:dyDescent="0.4">
      <c r="B95" s="51" t="s">
        <v>65</v>
      </c>
      <c r="C95" s="52" t="s">
        <v>1215</v>
      </c>
      <c r="D95" s="52" t="s">
        <v>1216</v>
      </c>
      <c r="E95" s="52" t="s">
        <v>82</v>
      </c>
      <c r="F95" s="53" t="s">
        <v>83</v>
      </c>
      <c r="G95" s="174" t="s">
        <v>1186</v>
      </c>
      <c r="H95" s="175" t="s">
        <v>1187</v>
      </c>
      <c r="I95" s="175" t="s">
        <v>1188</v>
      </c>
      <c r="J95" s="175" t="s">
        <v>1189</v>
      </c>
      <c r="K95" s="175" t="s">
        <v>1190</v>
      </c>
      <c r="L95" s="176" t="s">
        <v>1191</v>
      </c>
      <c r="M95" s="177" t="s">
        <v>1192</v>
      </c>
      <c r="N95" s="177" t="s">
        <v>1193</v>
      </c>
      <c r="O95" s="177" t="s">
        <v>1194</v>
      </c>
      <c r="P95" s="177" t="s">
        <v>1195</v>
      </c>
      <c r="Q95" s="174" t="s">
        <v>1196</v>
      </c>
      <c r="R95" s="175" t="s">
        <v>1197</v>
      </c>
      <c r="S95" s="175" t="s">
        <v>1198</v>
      </c>
      <c r="T95" s="175" t="s">
        <v>1199</v>
      </c>
      <c r="U95" s="175" t="s">
        <v>1200</v>
      </c>
      <c r="V95" s="176" t="s">
        <v>1201</v>
      </c>
      <c r="W95" s="60" t="s">
        <v>1202</v>
      </c>
      <c r="X95" s="60" t="s">
        <v>1203</v>
      </c>
      <c r="Y95" s="60" t="s">
        <v>1204</v>
      </c>
      <c r="Z95" s="60" t="s">
        <v>1205</v>
      </c>
    </row>
    <row r="96" spans="2:26" ht="28" x14ac:dyDescent="0.3">
      <c r="B96" s="146" t="s">
        <v>1225</v>
      </c>
      <c r="C96" s="147" t="s">
        <v>1226</v>
      </c>
      <c r="D96" s="147" t="s">
        <v>1170</v>
      </c>
      <c r="E96" s="57" t="s">
        <v>1220</v>
      </c>
      <c r="F96" s="1259">
        <v>3</v>
      </c>
      <c r="G96" s="1262">
        <v>0</v>
      </c>
      <c r="H96" s="1262">
        <v>7.7750000000000004</v>
      </c>
      <c r="I96" s="1262">
        <v>9.7590000000000003</v>
      </c>
      <c r="J96" s="1262">
        <v>10.266</v>
      </c>
      <c r="K96" s="1262">
        <v>11.903</v>
      </c>
      <c r="L96" s="1262">
        <v>11.702999999999999</v>
      </c>
      <c r="M96" s="1262">
        <v>99.641999999999996</v>
      </c>
      <c r="N96" s="1262">
        <v>11.500999999999999</v>
      </c>
      <c r="O96" s="1262">
        <v>11.589</v>
      </c>
      <c r="P96" s="1262">
        <v>10.491</v>
      </c>
      <c r="Q96" s="1262">
        <v>48.281999999999996</v>
      </c>
      <c r="R96" s="1262">
        <v>15.073</v>
      </c>
      <c r="S96" s="1262">
        <v>10.57</v>
      </c>
      <c r="T96" s="1262">
        <v>7.484</v>
      </c>
      <c r="U96" s="1262">
        <v>50.350999999999999</v>
      </c>
      <c r="V96" s="1262">
        <v>15.428000000000001</v>
      </c>
      <c r="W96" s="1537"/>
      <c r="X96" s="1538"/>
      <c r="Y96" s="1538"/>
      <c r="Z96" s="1538"/>
    </row>
    <row r="97" spans="2:26" ht="28" x14ac:dyDescent="0.3">
      <c r="B97" s="56" t="s">
        <v>1227</v>
      </c>
      <c r="C97" s="57" t="s">
        <v>1226</v>
      </c>
      <c r="D97" s="57" t="s">
        <v>1169</v>
      </c>
      <c r="E97" s="57" t="s">
        <v>1220</v>
      </c>
      <c r="F97" s="1260">
        <v>3</v>
      </c>
      <c r="G97" s="1262">
        <v>0</v>
      </c>
      <c r="H97" s="1262">
        <v>1.23</v>
      </c>
      <c r="I97" s="1262">
        <v>1.5089999999999999</v>
      </c>
      <c r="J97" s="1262">
        <v>1.6879999999999999</v>
      </c>
      <c r="K97" s="1262">
        <v>2.2719999999999998</v>
      </c>
      <c r="L97" s="1262">
        <v>2.1120000000000001</v>
      </c>
      <c r="M97" s="1262">
        <v>2.9089999999999998</v>
      </c>
      <c r="N97" s="1262">
        <v>4.4640000000000004</v>
      </c>
      <c r="O97" s="1262">
        <v>5.3330000000000002</v>
      </c>
      <c r="P97" s="1262">
        <v>6.3</v>
      </c>
      <c r="Q97" s="1262">
        <v>6.6020000000000003</v>
      </c>
      <c r="R97" s="1262">
        <v>6.8040000000000003</v>
      </c>
      <c r="S97" s="1262">
        <v>7.0060000000000002</v>
      </c>
      <c r="T97" s="1262">
        <v>7.2080000000000002</v>
      </c>
      <c r="U97" s="1262">
        <v>7.4080000000000004</v>
      </c>
      <c r="V97" s="1262">
        <v>7.609</v>
      </c>
      <c r="W97" s="1539"/>
      <c r="X97" s="1540"/>
      <c r="Y97" s="1540"/>
      <c r="Z97" s="1540"/>
    </row>
    <row r="98" spans="2:26" ht="28.5" thickBot="1" x14ac:dyDescent="0.35">
      <c r="B98" s="58" t="s">
        <v>1228</v>
      </c>
      <c r="C98" s="59" t="s">
        <v>1226</v>
      </c>
      <c r="D98" s="59" t="s">
        <v>1219</v>
      </c>
      <c r="E98" s="57" t="s">
        <v>1220</v>
      </c>
      <c r="F98" s="1261">
        <v>3</v>
      </c>
      <c r="G98" s="1262">
        <v>0</v>
      </c>
      <c r="H98" s="1262">
        <v>9.0050000000000008</v>
      </c>
      <c r="I98" s="1262">
        <v>11.268000000000001</v>
      </c>
      <c r="J98" s="1262">
        <v>11.954000000000001</v>
      </c>
      <c r="K98" s="1262">
        <v>14.175000000000001</v>
      </c>
      <c r="L98" s="1262">
        <v>13.815</v>
      </c>
      <c r="M98" s="1262">
        <v>102.551</v>
      </c>
      <c r="N98" s="1262">
        <v>15.965</v>
      </c>
      <c r="O98" s="1262">
        <v>16.922000000000001</v>
      </c>
      <c r="P98" s="1262">
        <v>16.791</v>
      </c>
      <c r="Q98" s="1262">
        <v>54.884</v>
      </c>
      <c r="R98" s="1262">
        <v>21.877000000000002</v>
      </c>
      <c r="S98" s="1262">
        <v>17.576000000000001</v>
      </c>
      <c r="T98" s="1262">
        <v>14.692</v>
      </c>
      <c r="U98" s="1262">
        <v>57.759</v>
      </c>
      <c r="V98" s="1262">
        <v>23.036999999999999</v>
      </c>
      <c r="W98" s="1541"/>
      <c r="X98" s="1542"/>
      <c r="Y98" s="1542"/>
      <c r="Z98" s="1542"/>
    </row>
    <row r="100" spans="2:26" ht="14.5" thickBot="1" x14ac:dyDescent="0.4">
      <c r="B100" s="1362"/>
      <c r="C100" s="1362"/>
      <c r="D100" s="1362"/>
      <c r="E100" s="1362"/>
      <c r="F100" s="1362"/>
      <c r="G100" s="1362"/>
      <c r="H100" s="1362"/>
      <c r="I100" s="1362"/>
      <c r="J100" s="1362"/>
      <c r="K100" s="1362"/>
      <c r="L100" s="1362"/>
      <c r="M100" s="1362"/>
      <c r="N100" s="1362"/>
      <c r="O100" s="1362"/>
      <c r="P100" s="1362"/>
      <c r="Q100" s="1362"/>
      <c r="R100" s="1362"/>
      <c r="S100" s="1362"/>
      <c r="T100" s="1362"/>
      <c r="U100" s="1362"/>
      <c r="V100" s="1362"/>
      <c r="W100" s="1362"/>
      <c r="X100" s="1362"/>
      <c r="Y100" s="1362"/>
      <c r="Z100" s="1362"/>
    </row>
    <row r="101" spans="2:26" ht="91.5" customHeight="1" thickBot="1" x14ac:dyDescent="0.4">
      <c r="B101" s="1527" t="s">
        <v>62</v>
      </c>
      <c r="C101" s="1528" t="s">
        <v>17</v>
      </c>
      <c r="D101" s="1529" t="s">
        <v>1171</v>
      </c>
      <c r="E101" s="1518" t="s">
        <v>1087</v>
      </c>
      <c r="F101" s="1527" t="s">
        <v>1173</v>
      </c>
      <c r="G101" s="1518" t="s">
        <v>68</v>
      </c>
      <c r="H101" s="1530" t="s">
        <v>78</v>
      </c>
      <c r="I101" s="1518" t="s">
        <v>1174</v>
      </c>
      <c r="J101" s="1362"/>
      <c r="K101" s="1362"/>
      <c r="L101" s="1362"/>
      <c r="M101" s="1362"/>
      <c r="N101" s="1362"/>
      <c r="O101" s="1362"/>
      <c r="P101" s="1362"/>
      <c r="Q101" s="1362"/>
      <c r="R101" s="1362"/>
      <c r="S101" s="1362"/>
      <c r="T101" s="1362"/>
      <c r="U101" s="1362"/>
      <c r="V101" s="1362"/>
      <c r="W101" s="1362"/>
      <c r="X101" s="1362"/>
      <c r="Y101" s="1362"/>
      <c r="Z101" s="1362"/>
    </row>
    <row r="102" spans="2:26" ht="83.25" customHeight="1" thickBot="1" x14ac:dyDescent="0.4">
      <c r="B102" s="1529" t="s">
        <v>1175</v>
      </c>
      <c r="C102" s="1618" t="s">
        <v>1229</v>
      </c>
      <c r="D102" s="1619"/>
      <c r="E102" s="1619"/>
      <c r="F102" s="1619"/>
      <c r="G102" s="1619"/>
      <c r="H102" s="1619"/>
      <c r="I102" s="1620"/>
      <c r="J102" s="1362"/>
      <c r="K102" s="1362"/>
      <c r="L102" s="1362"/>
      <c r="M102" s="1362"/>
      <c r="N102" s="1362"/>
      <c r="O102" s="1362"/>
      <c r="P102" s="1362"/>
      <c r="Q102" s="1362"/>
      <c r="R102" s="1362"/>
      <c r="S102" s="1362"/>
      <c r="T102" s="1362"/>
      <c r="U102" s="1362"/>
      <c r="V102" s="1362"/>
      <c r="W102" s="1362"/>
      <c r="X102" s="1362"/>
      <c r="Y102" s="1362"/>
      <c r="Z102" s="1362"/>
    </row>
    <row r="103" spans="2:26" ht="94.5" customHeight="1" thickBot="1" x14ac:dyDescent="0.4">
      <c r="B103" s="1529" t="s">
        <v>1177</v>
      </c>
      <c r="C103" s="1621" t="s">
        <v>1230</v>
      </c>
      <c r="D103" s="1622"/>
      <c r="E103" s="1622"/>
      <c r="F103" s="1622"/>
      <c r="G103" s="1622"/>
      <c r="H103" s="1622"/>
      <c r="I103" s="1623"/>
      <c r="J103" s="1362"/>
      <c r="K103" s="1362"/>
      <c r="L103" s="1362"/>
      <c r="M103" s="1362"/>
      <c r="N103" s="1362"/>
      <c r="O103" s="1362"/>
      <c r="P103" s="1362"/>
      <c r="Q103" s="1362"/>
      <c r="R103" s="1362"/>
      <c r="S103" s="1362"/>
      <c r="T103" s="1362"/>
      <c r="U103" s="1362"/>
      <c r="V103" s="1362"/>
      <c r="W103" s="1362"/>
      <c r="X103" s="1362"/>
      <c r="Y103" s="1362"/>
      <c r="Z103" s="1362"/>
    </row>
    <row r="104" spans="2:26" ht="69.650000000000006" customHeight="1" thickBot="1" x14ac:dyDescent="0.4">
      <c r="B104" s="1529" t="s">
        <v>1179</v>
      </c>
      <c r="C104" s="1615" t="s">
        <v>1235</v>
      </c>
      <c r="D104" s="1616"/>
      <c r="E104" s="1616"/>
      <c r="F104" s="1616"/>
      <c r="G104" s="1616"/>
      <c r="H104" s="1616"/>
      <c r="I104" s="1617"/>
      <c r="J104" s="1362"/>
      <c r="K104" s="1362"/>
      <c r="L104" s="1362"/>
      <c r="M104" s="1362"/>
      <c r="N104" s="1362"/>
      <c r="O104" s="1362"/>
      <c r="P104" s="1362"/>
      <c r="Q104" s="1362"/>
      <c r="R104" s="1362"/>
      <c r="S104" s="1362"/>
      <c r="T104" s="1362"/>
      <c r="U104" s="1362"/>
      <c r="V104" s="1362"/>
      <c r="W104" s="1362"/>
      <c r="X104" s="1362"/>
      <c r="Y104" s="1362"/>
      <c r="Z104" s="1362"/>
    </row>
    <row r="105" spans="2:26" ht="56.5" thickBot="1" x14ac:dyDescent="0.4">
      <c r="B105" s="20" t="s">
        <v>1181</v>
      </c>
      <c r="C105" s="1551">
        <v>1258.8498717273912</v>
      </c>
      <c r="D105" s="1532" t="s">
        <v>1182</v>
      </c>
      <c r="E105" s="1553">
        <v>0.1</v>
      </c>
      <c r="F105" s="1534" t="s">
        <v>1183</v>
      </c>
      <c r="G105" s="1549">
        <v>2030</v>
      </c>
      <c r="H105" s="1534" t="s">
        <v>2</v>
      </c>
      <c r="I105" s="1549">
        <v>1</v>
      </c>
      <c r="J105" s="1362"/>
      <c r="K105" s="1362"/>
      <c r="L105" s="1362"/>
      <c r="M105" s="1362"/>
      <c r="N105" s="1362"/>
      <c r="O105" s="1362"/>
      <c r="P105" s="1362"/>
      <c r="Q105" s="1362"/>
      <c r="R105" s="1362"/>
      <c r="S105" s="1362"/>
      <c r="T105" s="1362"/>
      <c r="U105" s="1362"/>
      <c r="V105" s="1362"/>
      <c r="W105" s="1362"/>
      <c r="X105" s="1362"/>
      <c r="Y105" s="1362"/>
      <c r="Z105" s="1362"/>
    </row>
    <row r="106" spans="2:26" ht="14.5" thickBot="1" x14ac:dyDescent="0.4">
      <c r="B106" s="1362"/>
      <c r="C106" s="1362"/>
      <c r="D106" s="1362"/>
      <c r="E106" s="1362"/>
      <c r="F106" s="1362"/>
      <c r="G106" s="1362"/>
      <c r="H106" s="1362"/>
      <c r="I106" s="1362"/>
      <c r="J106" s="1362"/>
      <c r="K106" s="1362"/>
      <c r="L106" s="1362"/>
      <c r="M106" s="1362"/>
      <c r="N106" s="1362"/>
      <c r="O106" s="1362"/>
      <c r="P106" s="1362"/>
      <c r="Q106" s="1362"/>
      <c r="R106" s="1362"/>
      <c r="S106" s="1362"/>
      <c r="T106" s="1362"/>
      <c r="U106" s="1362"/>
      <c r="V106" s="1362"/>
      <c r="W106" s="1362"/>
      <c r="X106" s="1362"/>
      <c r="Y106" s="1362"/>
      <c r="Z106" s="1362"/>
    </row>
    <row r="107" spans="2:26" ht="70.5" thickBot="1" x14ac:dyDescent="0.4">
      <c r="B107" s="122" t="str">
        <f>CONCATENATE("Table 7a: WC level - Alternative Programme ",E101, " Baseline SDB")</f>
        <v>Table 7a: WC level - Alternative Programme Alternative Programme 2 (Higher Alternative Need Pathway) Baseline SDB</v>
      </c>
      <c r="C107" s="1362"/>
      <c r="D107" s="1362"/>
      <c r="E107" s="1362"/>
      <c r="F107" s="1362"/>
      <c r="G107" s="1362"/>
      <c r="H107" s="1362"/>
      <c r="I107" s="1362"/>
      <c r="J107" s="1362"/>
      <c r="K107" s="1362"/>
      <c r="L107" s="1362"/>
      <c r="M107" s="1609" t="s">
        <v>1184</v>
      </c>
      <c r="N107" s="1610"/>
      <c r="O107" s="1610"/>
      <c r="P107" s="1610"/>
      <c r="Q107" s="1610"/>
      <c r="R107" s="1610"/>
      <c r="S107" s="1610"/>
      <c r="T107" s="1610"/>
      <c r="U107" s="1610"/>
      <c r="V107" s="1610"/>
      <c r="W107" s="1610"/>
      <c r="X107" s="1610"/>
      <c r="Y107" s="1610"/>
      <c r="Z107" s="1610"/>
    </row>
    <row r="108" spans="2:26" ht="28.5" thickBot="1" x14ac:dyDescent="0.4">
      <c r="B108" s="51" t="s">
        <v>65</v>
      </c>
      <c r="C108" s="52" t="s">
        <v>1185</v>
      </c>
      <c r="D108" s="1611" t="s">
        <v>82</v>
      </c>
      <c r="E108" s="1612"/>
      <c r="F108" s="53" t="s">
        <v>83</v>
      </c>
      <c r="G108" s="174" t="s">
        <v>1186</v>
      </c>
      <c r="H108" s="175" t="s">
        <v>1187</v>
      </c>
      <c r="I108" s="175" t="s">
        <v>1188</v>
      </c>
      <c r="J108" s="175" t="s">
        <v>1189</v>
      </c>
      <c r="K108" s="175" t="s">
        <v>1190</v>
      </c>
      <c r="L108" s="176" t="s">
        <v>1191</v>
      </c>
      <c r="M108" s="177" t="s">
        <v>1192</v>
      </c>
      <c r="N108" s="177" t="s">
        <v>1193</v>
      </c>
      <c r="O108" s="177" t="s">
        <v>1194</v>
      </c>
      <c r="P108" s="177" t="s">
        <v>1195</v>
      </c>
      <c r="Q108" s="174" t="s">
        <v>1196</v>
      </c>
      <c r="R108" s="175" t="s">
        <v>1197</v>
      </c>
      <c r="S108" s="175" t="s">
        <v>1198</v>
      </c>
      <c r="T108" s="175" t="s">
        <v>1199</v>
      </c>
      <c r="U108" s="175" t="s">
        <v>1200</v>
      </c>
      <c r="V108" s="176" t="s">
        <v>1201</v>
      </c>
      <c r="W108" s="60" t="s">
        <v>1202</v>
      </c>
      <c r="X108" s="60" t="s">
        <v>1203</v>
      </c>
      <c r="Y108" s="60" t="s">
        <v>1204</v>
      </c>
      <c r="Z108" s="60" t="s">
        <v>1205</v>
      </c>
    </row>
    <row r="109" spans="2:26" ht="15.65" customHeight="1" x14ac:dyDescent="0.3">
      <c r="B109" s="54" t="s">
        <v>1206</v>
      </c>
      <c r="C109" s="55" t="s">
        <v>1151</v>
      </c>
      <c r="D109" s="1613" t="s">
        <v>111</v>
      </c>
      <c r="E109" s="1614"/>
      <c r="F109" s="55">
        <v>2</v>
      </c>
      <c r="G109" s="1145">
        <v>346.5</v>
      </c>
      <c r="H109" s="1145">
        <v>347.61</v>
      </c>
      <c r="I109" s="1145">
        <v>348.85</v>
      </c>
      <c r="J109" s="1145">
        <v>350.23</v>
      </c>
      <c r="K109" s="1145">
        <v>351.46</v>
      </c>
      <c r="L109" s="1145">
        <v>352.63</v>
      </c>
      <c r="M109" s="1145">
        <v>358.23</v>
      </c>
      <c r="N109" s="1145">
        <v>363.35</v>
      </c>
      <c r="O109" s="1145">
        <v>368.42</v>
      </c>
      <c r="P109" s="1145">
        <v>374.57</v>
      </c>
      <c r="Q109" s="1145">
        <v>380.96</v>
      </c>
      <c r="R109" s="1145">
        <v>387.76</v>
      </c>
      <c r="S109" s="1145">
        <v>394.54</v>
      </c>
      <c r="T109" s="1145">
        <v>401.28</v>
      </c>
      <c r="U109" s="1145">
        <v>407.99</v>
      </c>
      <c r="V109" s="1145">
        <v>414.7</v>
      </c>
      <c r="W109" s="1537"/>
      <c r="X109" s="1538"/>
      <c r="Y109" s="1538"/>
      <c r="Z109" s="1538"/>
    </row>
    <row r="110" spans="2:26" ht="15.65" customHeight="1" x14ac:dyDescent="0.3">
      <c r="B110" s="56" t="s">
        <v>1207</v>
      </c>
      <c r="C110" s="57" t="s">
        <v>267</v>
      </c>
      <c r="D110" s="1605" t="s">
        <v>111</v>
      </c>
      <c r="E110" s="1606"/>
      <c r="F110" s="57">
        <v>2</v>
      </c>
      <c r="G110" s="1145">
        <v>382.97</v>
      </c>
      <c r="H110" s="1145">
        <v>375.57</v>
      </c>
      <c r="I110" s="1145">
        <v>375.25</v>
      </c>
      <c r="J110" s="1145">
        <v>375.02</v>
      </c>
      <c r="K110" s="1145">
        <v>374.79</v>
      </c>
      <c r="L110" s="1145">
        <v>374.58</v>
      </c>
      <c r="M110" s="1145">
        <v>366.95</v>
      </c>
      <c r="N110" s="1145">
        <v>283.64999999999998</v>
      </c>
      <c r="O110" s="1145">
        <v>271.10000000000002</v>
      </c>
      <c r="P110" s="1145">
        <v>270.83</v>
      </c>
      <c r="Q110" s="1145">
        <v>267.98</v>
      </c>
      <c r="R110" s="1145">
        <v>267.7</v>
      </c>
      <c r="S110" s="1145">
        <v>267.42</v>
      </c>
      <c r="T110" s="1145">
        <v>267.13</v>
      </c>
      <c r="U110" s="1145">
        <v>266.85000000000002</v>
      </c>
      <c r="V110" s="1145">
        <v>266.57</v>
      </c>
      <c r="W110" s="1539"/>
      <c r="X110" s="1540"/>
      <c r="Y110" s="1540"/>
      <c r="Z110" s="1540"/>
    </row>
    <row r="111" spans="2:26" ht="15.65" customHeight="1" x14ac:dyDescent="0.3">
      <c r="B111" s="124" t="s">
        <v>1208</v>
      </c>
      <c r="C111" s="125" t="s">
        <v>261</v>
      </c>
      <c r="D111" s="1605" t="s">
        <v>111</v>
      </c>
      <c r="E111" s="1606"/>
      <c r="F111" s="57">
        <v>2</v>
      </c>
      <c r="G111" s="1145">
        <v>14.49</v>
      </c>
      <c r="H111" s="1145">
        <v>14.54</v>
      </c>
      <c r="I111" s="1145">
        <v>14.59</v>
      </c>
      <c r="J111" s="1145">
        <v>14.65</v>
      </c>
      <c r="K111" s="1145">
        <v>14.7</v>
      </c>
      <c r="L111" s="1145">
        <v>14.75</v>
      </c>
      <c r="M111" s="1145">
        <v>14.98</v>
      </c>
      <c r="N111" s="1145">
        <v>15.2</v>
      </c>
      <c r="O111" s="1145">
        <v>15.41</v>
      </c>
      <c r="P111" s="1145">
        <v>15.67</v>
      </c>
      <c r="Q111" s="1145">
        <v>15.94</v>
      </c>
      <c r="R111" s="1145">
        <v>16.22</v>
      </c>
      <c r="S111" s="1145">
        <v>16.5</v>
      </c>
      <c r="T111" s="1145">
        <v>16.79</v>
      </c>
      <c r="U111" s="1145">
        <v>17.07</v>
      </c>
      <c r="V111" s="1145">
        <v>17.350000000000001</v>
      </c>
      <c r="W111" s="1543"/>
      <c r="X111" s="1544"/>
      <c r="Y111" s="1544"/>
      <c r="Z111" s="1544"/>
    </row>
    <row r="112" spans="2:26" ht="16.399999999999999" customHeight="1" thickBot="1" x14ac:dyDescent="0.35">
      <c r="B112" s="58" t="s">
        <v>1209</v>
      </c>
      <c r="C112" s="59" t="s">
        <v>270</v>
      </c>
      <c r="D112" s="1607" t="s">
        <v>111</v>
      </c>
      <c r="E112" s="1608"/>
      <c r="F112" s="59">
        <v>2</v>
      </c>
      <c r="G112" s="1145">
        <v>21.98</v>
      </c>
      <c r="H112" s="1145">
        <v>13.41</v>
      </c>
      <c r="I112" s="1145">
        <v>11.81</v>
      </c>
      <c r="J112" s="1145">
        <v>10.14</v>
      </c>
      <c r="K112" s="1145">
        <v>8.6300000000000008</v>
      </c>
      <c r="L112" s="1145">
        <v>7.2</v>
      </c>
      <c r="M112" s="1145">
        <v>-6.27</v>
      </c>
      <c r="N112" s="1145">
        <v>-94.9</v>
      </c>
      <c r="O112" s="1145">
        <v>-112.72</v>
      </c>
      <c r="P112" s="1145">
        <v>-119.41</v>
      </c>
      <c r="Q112" s="1145">
        <v>-128.91</v>
      </c>
      <c r="R112" s="1145">
        <v>-136.28</v>
      </c>
      <c r="S112" s="1145">
        <v>-143.62</v>
      </c>
      <c r="T112" s="1145">
        <v>-150.94</v>
      </c>
      <c r="U112" s="1145">
        <v>-158.19999999999999</v>
      </c>
      <c r="V112" s="1145">
        <v>-165.47</v>
      </c>
      <c r="W112" s="1541"/>
      <c r="X112" s="1542"/>
      <c r="Y112" s="1542"/>
      <c r="Z112" s="1542"/>
    </row>
    <row r="113" spans="2:26" ht="14.5" thickBot="1" x14ac:dyDescent="0.4">
      <c r="B113" s="75"/>
      <c r="C113" s="26"/>
      <c r="D113" s="26"/>
      <c r="E113" s="26"/>
      <c r="F113" s="1362"/>
      <c r="G113" s="1362"/>
      <c r="H113" s="1362"/>
      <c r="I113" s="1362"/>
      <c r="J113" s="1362"/>
      <c r="K113" s="1362"/>
      <c r="L113" s="1362"/>
      <c r="M113" s="1362"/>
      <c r="N113" s="1362"/>
      <c r="O113" s="1362"/>
      <c r="P113" s="1362"/>
      <c r="Q113" s="21"/>
      <c r="R113" s="21"/>
      <c r="S113" s="1362"/>
      <c r="T113" s="1362"/>
      <c r="U113" s="1362"/>
      <c r="V113" s="1362"/>
      <c r="W113" s="1362"/>
      <c r="X113" s="1362"/>
      <c r="Y113" s="1362"/>
      <c r="Z113" s="1362"/>
    </row>
    <row r="114" spans="2:26" ht="70.5" thickBot="1" x14ac:dyDescent="0.4">
      <c r="B114" s="122" t="str">
        <f>CONCATENATE("Table 7b: WC level - Alternative Programme  ",E101, " Final Plan SDB")</f>
        <v>Table 7b: WC level - Alternative Programme  Alternative Programme 2 (Higher Alternative Need Pathway) Final Plan SDB</v>
      </c>
      <c r="C114" s="77"/>
      <c r="D114" s="76"/>
      <c r="E114" s="76"/>
      <c r="F114" s="1520"/>
      <c r="G114" s="1520"/>
      <c r="H114" s="1520"/>
      <c r="I114" s="1520"/>
      <c r="J114" s="1520"/>
      <c r="K114" s="1520"/>
      <c r="L114" s="1520"/>
      <c r="M114" s="1609" t="s">
        <v>1184</v>
      </c>
      <c r="N114" s="1610"/>
      <c r="O114" s="1610"/>
      <c r="P114" s="1610"/>
      <c r="Q114" s="1610"/>
      <c r="R114" s="1610"/>
      <c r="S114" s="1610"/>
      <c r="T114" s="1610"/>
      <c r="U114" s="1610"/>
      <c r="V114" s="1610"/>
      <c r="W114" s="1610"/>
      <c r="X114" s="1610"/>
      <c r="Y114" s="1610"/>
      <c r="Z114" s="1610"/>
    </row>
    <row r="115" spans="2:26" ht="28.5" thickBot="1" x14ac:dyDescent="0.4">
      <c r="B115" s="171" t="s">
        <v>65</v>
      </c>
      <c r="C115" s="172" t="s">
        <v>1210</v>
      </c>
      <c r="D115" s="1611" t="s">
        <v>82</v>
      </c>
      <c r="E115" s="1612"/>
      <c r="F115" s="173" t="s">
        <v>83</v>
      </c>
      <c r="G115" s="174" t="s">
        <v>1186</v>
      </c>
      <c r="H115" s="175" t="s">
        <v>1187</v>
      </c>
      <c r="I115" s="175" t="s">
        <v>1188</v>
      </c>
      <c r="J115" s="175" t="s">
        <v>1189</v>
      </c>
      <c r="K115" s="175" t="s">
        <v>1190</v>
      </c>
      <c r="L115" s="176" t="s">
        <v>1191</v>
      </c>
      <c r="M115" s="177" t="s">
        <v>1192</v>
      </c>
      <c r="N115" s="177" t="s">
        <v>1193</v>
      </c>
      <c r="O115" s="177" t="s">
        <v>1194</v>
      </c>
      <c r="P115" s="177" t="s">
        <v>1195</v>
      </c>
      <c r="Q115" s="174" t="s">
        <v>1196</v>
      </c>
      <c r="R115" s="175" t="s">
        <v>1197</v>
      </c>
      <c r="S115" s="175" t="s">
        <v>1198</v>
      </c>
      <c r="T115" s="175" t="s">
        <v>1199</v>
      </c>
      <c r="U115" s="175" t="s">
        <v>1200</v>
      </c>
      <c r="V115" s="176" t="s">
        <v>1201</v>
      </c>
      <c r="W115" s="60" t="s">
        <v>1202</v>
      </c>
      <c r="X115" s="60" t="s">
        <v>1203</v>
      </c>
      <c r="Y115" s="60" t="s">
        <v>1204</v>
      </c>
      <c r="Z115" s="60" t="s">
        <v>1205</v>
      </c>
    </row>
    <row r="116" spans="2:26" x14ac:dyDescent="0.3">
      <c r="B116" s="165" t="s">
        <v>1211</v>
      </c>
      <c r="C116" s="166" t="s">
        <v>1151</v>
      </c>
      <c r="D116" s="1613" t="s">
        <v>111</v>
      </c>
      <c r="E116" s="1614"/>
      <c r="F116" s="166">
        <v>2</v>
      </c>
      <c r="G116" s="1145">
        <v>346.5</v>
      </c>
      <c r="H116" s="1145">
        <v>332.13</v>
      </c>
      <c r="I116" s="1145">
        <v>329</v>
      </c>
      <c r="J116" s="1145">
        <v>325.99</v>
      </c>
      <c r="K116" s="1145">
        <v>322.83999999999997</v>
      </c>
      <c r="L116" s="1145">
        <v>319.63</v>
      </c>
      <c r="M116" s="1145">
        <v>296.75</v>
      </c>
      <c r="N116" s="1145">
        <v>284.12</v>
      </c>
      <c r="O116" s="1145">
        <v>278.08999999999997</v>
      </c>
      <c r="P116" s="1145">
        <v>273.3</v>
      </c>
      <c r="Q116" s="1145">
        <v>280.85000000000002</v>
      </c>
      <c r="R116" s="1145">
        <v>286.82</v>
      </c>
      <c r="S116" s="1145">
        <v>290.64999999999998</v>
      </c>
      <c r="T116" s="1145">
        <v>292.95999999999998</v>
      </c>
      <c r="U116" s="1145">
        <v>294.17</v>
      </c>
      <c r="V116" s="1145">
        <v>297.17</v>
      </c>
      <c r="W116" s="1537"/>
      <c r="X116" s="1538"/>
      <c r="Y116" s="1538"/>
      <c r="Z116" s="1538"/>
    </row>
    <row r="117" spans="2:26" x14ac:dyDescent="0.3">
      <c r="B117" s="167" t="s">
        <v>1212</v>
      </c>
      <c r="C117" s="57" t="s">
        <v>267</v>
      </c>
      <c r="D117" s="1605" t="s">
        <v>111</v>
      </c>
      <c r="E117" s="1606"/>
      <c r="F117" s="57">
        <v>2</v>
      </c>
      <c r="G117" s="1145">
        <v>382.97</v>
      </c>
      <c r="H117" s="1145">
        <v>381.78</v>
      </c>
      <c r="I117" s="1145">
        <v>381.46</v>
      </c>
      <c r="J117" s="1145">
        <v>381.23</v>
      </c>
      <c r="K117" s="1145">
        <v>381</v>
      </c>
      <c r="L117" s="1145">
        <v>380.79</v>
      </c>
      <c r="M117" s="1145">
        <v>382.16</v>
      </c>
      <c r="N117" s="1145">
        <v>320.61</v>
      </c>
      <c r="O117" s="1145">
        <v>308.48</v>
      </c>
      <c r="P117" s="1145">
        <v>308.20999999999998</v>
      </c>
      <c r="Q117" s="1145">
        <v>303.18</v>
      </c>
      <c r="R117" s="1145">
        <v>325.81</v>
      </c>
      <c r="S117" s="1145">
        <v>327.52999999999997</v>
      </c>
      <c r="T117" s="1145">
        <v>327.24</v>
      </c>
      <c r="U117" s="1145">
        <v>326.95999999999998</v>
      </c>
      <c r="V117" s="1145">
        <v>326.68</v>
      </c>
      <c r="W117" s="1539"/>
      <c r="X117" s="1540"/>
      <c r="Y117" s="1540"/>
      <c r="Z117" s="1540"/>
    </row>
    <row r="118" spans="2:26" x14ac:dyDescent="0.3">
      <c r="B118" s="168" t="s">
        <v>1213</v>
      </c>
      <c r="C118" s="125" t="s">
        <v>261</v>
      </c>
      <c r="D118" s="1605" t="s">
        <v>111</v>
      </c>
      <c r="E118" s="1606"/>
      <c r="F118" s="57">
        <v>2</v>
      </c>
      <c r="G118" s="1145">
        <v>14.49</v>
      </c>
      <c r="H118" s="1145">
        <v>14.54</v>
      </c>
      <c r="I118" s="1145">
        <v>14.59</v>
      </c>
      <c r="J118" s="1145">
        <v>14.65</v>
      </c>
      <c r="K118" s="1145">
        <v>14.7</v>
      </c>
      <c r="L118" s="1145">
        <v>14.75</v>
      </c>
      <c r="M118" s="1145">
        <v>14.98</v>
      </c>
      <c r="N118" s="1145">
        <v>15.2</v>
      </c>
      <c r="O118" s="1145">
        <v>15.41</v>
      </c>
      <c r="P118" s="1145">
        <v>15.67</v>
      </c>
      <c r="Q118" s="1145">
        <v>15.94</v>
      </c>
      <c r="R118" s="1145">
        <v>16.22</v>
      </c>
      <c r="S118" s="1145">
        <v>16.5</v>
      </c>
      <c r="T118" s="1145">
        <v>16.79</v>
      </c>
      <c r="U118" s="1145">
        <v>17.07</v>
      </c>
      <c r="V118" s="1145">
        <v>17.350000000000001</v>
      </c>
      <c r="W118" s="1543"/>
      <c r="X118" s="1544"/>
      <c r="Y118" s="1544"/>
      <c r="Z118" s="1544"/>
    </row>
    <row r="119" spans="2:26" ht="14.5" thickBot="1" x14ac:dyDescent="0.35">
      <c r="B119" s="169" t="s">
        <v>1214</v>
      </c>
      <c r="C119" s="170" t="s">
        <v>270</v>
      </c>
      <c r="D119" s="1607" t="s">
        <v>111</v>
      </c>
      <c r="E119" s="1608"/>
      <c r="F119" s="170">
        <v>2</v>
      </c>
      <c r="G119" s="1145">
        <v>21.98</v>
      </c>
      <c r="H119" s="1145">
        <v>35.11</v>
      </c>
      <c r="I119" s="1145">
        <v>37.869999999999997</v>
      </c>
      <c r="J119" s="1145">
        <v>40.590000000000003</v>
      </c>
      <c r="K119" s="1145">
        <v>43.46</v>
      </c>
      <c r="L119" s="1145">
        <v>46.41</v>
      </c>
      <c r="M119" s="1145">
        <v>70.430000000000007</v>
      </c>
      <c r="N119" s="1145">
        <v>21.29</v>
      </c>
      <c r="O119" s="1145">
        <v>14.98</v>
      </c>
      <c r="P119" s="1145">
        <v>19.239999999999998</v>
      </c>
      <c r="Q119" s="1145">
        <v>6.39</v>
      </c>
      <c r="R119" s="1145">
        <v>22.77</v>
      </c>
      <c r="S119" s="1145">
        <v>20.38</v>
      </c>
      <c r="T119" s="1145">
        <v>17.489999999999998</v>
      </c>
      <c r="U119" s="1145">
        <v>15.72</v>
      </c>
      <c r="V119" s="1145">
        <v>12.16</v>
      </c>
      <c r="W119" s="1541"/>
      <c r="X119" s="1542"/>
      <c r="Y119" s="1542"/>
      <c r="Z119" s="1542"/>
    </row>
    <row r="120" spans="2:26" ht="14.5" thickBot="1" x14ac:dyDescent="0.4">
      <c r="B120" s="21"/>
      <c r="C120" s="1362"/>
      <c r="D120" s="1362"/>
      <c r="E120" s="1362"/>
      <c r="F120" s="1362"/>
      <c r="G120" s="1362"/>
      <c r="H120" s="1362"/>
      <c r="I120" s="1362"/>
      <c r="J120" s="1362"/>
      <c r="K120" s="1362"/>
      <c r="L120" s="1362"/>
      <c r="M120" s="1362"/>
      <c r="N120" s="1362"/>
      <c r="O120" s="1362"/>
      <c r="P120" s="1362"/>
      <c r="Q120" s="21"/>
      <c r="R120" s="21"/>
      <c r="S120" s="1362"/>
      <c r="T120" s="1362"/>
      <c r="U120" s="1362"/>
      <c r="V120" s="1362"/>
      <c r="W120" s="1362"/>
      <c r="X120" s="1362"/>
      <c r="Y120" s="1362"/>
      <c r="Z120" s="1362"/>
    </row>
    <row r="121" spans="2:26" ht="70.5" thickBot="1" x14ac:dyDescent="0.4">
      <c r="B121" s="122" t="str">
        <f>CONCATENATE("Table 7c: WC level - Alternative Programme  ",E101, " Totex")</f>
        <v>Table 7c: WC level - Alternative Programme  Alternative Programme 2 (Higher Alternative Need Pathway) Totex</v>
      </c>
      <c r="C121" s="77"/>
      <c r="D121" s="76"/>
      <c r="E121" s="1520"/>
      <c r="F121" s="1520"/>
      <c r="G121" s="1520"/>
      <c r="H121" s="1520"/>
      <c r="I121" s="1520"/>
      <c r="J121" s="1520"/>
      <c r="K121" s="1520"/>
      <c r="L121" s="1520"/>
      <c r="M121" s="1609" t="s">
        <v>1184</v>
      </c>
      <c r="N121" s="1610"/>
      <c r="O121" s="1610"/>
      <c r="P121" s="1610"/>
      <c r="Q121" s="1610"/>
      <c r="R121" s="1610"/>
      <c r="S121" s="1610"/>
      <c r="T121" s="1610"/>
      <c r="U121" s="1610"/>
      <c r="V121" s="1610"/>
      <c r="W121" s="1610"/>
      <c r="X121" s="1610"/>
      <c r="Y121" s="1610"/>
      <c r="Z121" s="1610"/>
    </row>
    <row r="122" spans="2:26" ht="28.5" thickBot="1" x14ac:dyDescent="0.4">
      <c r="B122" s="51" t="s">
        <v>65</v>
      </c>
      <c r="C122" s="52" t="s">
        <v>1215</v>
      </c>
      <c r="D122" s="52" t="s">
        <v>1216</v>
      </c>
      <c r="E122" s="52" t="s">
        <v>82</v>
      </c>
      <c r="F122" s="53" t="s">
        <v>83</v>
      </c>
      <c r="G122" s="174" t="s">
        <v>1186</v>
      </c>
      <c r="H122" s="175" t="s">
        <v>1187</v>
      </c>
      <c r="I122" s="175" t="s">
        <v>1188</v>
      </c>
      <c r="J122" s="175" t="s">
        <v>1189</v>
      </c>
      <c r="K122" s="175" t="s">
        <v>1190</v>
      </c>
      <c r="L122" s="176" t="s">
        <v>1191</v>
      </c>
      <c r="M122" s="177" t="s">
        <v>1192</v>
      </c>
      <c r="N122" s="177" t="s">
        <v>1193</v>
      </c>
      <c r="O122" s="177" t="s">
        <v>1194</v>
      </c>
      <c r="P122" s="177" t="s">
        <v>1195</v>
      </c>
      <c r="Q122" s="174" t="s">
        <v>1196</v>
      </c>
      <c r="R122" s="175" t="s">
        <v>1197</v>
      </c>
      <c r="S122" s="175" t="s">
        <v>1198</v>
      </c>
      <c r="T122" s="175" t="s">
        <v>1199</v>
      </c>
      <c r="U122" s="175" t="s">
        <v>1200</v>
      </c>
      <c r="V122" s="176" t="s">
        <v>1201</v>
      </c>
      <c r="W122" s="60" t="s">
        <v>1202</v>
      </c>
      <c r="X122" s="60" t="s">
        <v>1203</v>
      </c>
      <c r="Y122" s="60" t="s">
        <v>1204</v>
      </c>
      <c r="Z122" s="60" t="s">
        <v>1205</v>
      </c>
    </row>
    <row r="123" spans="2:26" x14ac:dyDescent="0.3">
      <c r="B123" s="146" t="s">
        <v>1217</v>
      </c>
      <c r="C123" s="147" t="s">
        <v>1218</v>
      </c>
      <c r="D123" s="147" t="s">
        <v>1219</v>
      </c>
      <c r="E123" s="57" t="s">
        <v>1220</v>
      </c>
      <c r="F123" s="1259">
        <v>3</v>
      </c>
      <c r="G123" s="1262">
        <v>0</v>
      </c>
      <c r="H123" s="1262">
        <v>19.718</v>
      </c>
      <c r="I123" s="1262">
        <v>21.085000000000001</v>
      </c>
      <c r="J123" s="1262">
        <v>22.163</v>
      </c>
      <c r="K123" s="1262">
        <v>27.338999999999999</v>
      </c>
      <c r="L123" s="1262">
        <v>33.17</v>
      </c>
      <c r="M123" s="1262">
        <v>134.15700000000001</v>
      </c>
      <c r="N123" s="1262">
        <v>26.390999999999998</v>
      </c>
      <c r="O123" s="1262">
        <v>32.067</v>
      </c>
      <c r="P123" s="1262">
        <v>53.750999999999998</v>
      </c>
      <c r="Q123" s="1262">
        <v>90.957999999999998</v>
      </c>
      <c r="R123" s="1262">
        <v>42.146999999999998</v>
      </c>
      <c r="S123" s="1262">
        <v>25.795999999999999</v>
      </c>
      <c r="T123" s="1262">
        <v>15.872999999999999</v>
      </c>
      <c r="U123" s="1262">
        <v>97.046000000000006</v>
      </c>
      <c r="V123" s="1262">
        <v>43.533000000000001</v>
      </c>
      <c r="W123" s="1537"/>
      <c r="X123" s="1538"/>
      <c r="Y123" s="1538"/>
      <c r="Z123" s="1538"/>
    </row>
    <row r="124" spans="2:26" x14ac:dyDescent="0.3">
      <c r="B124" s="56" t="s">
        <v>1221</v>
      </c>
      <c r="C124" s="57" t="s">
        <v>1222</v>
      </c>
      <c r="D124" s="57" t="s">
        <v>1219</v>
      </c>
      <c r="E124" s="57" t="s">
        <v>1220</v>
      </c>
      <c r="F124" s="1260">
        <v>3</v>
      </c>
      <c r="G124" s="1262">
        <v>0</v>
      </c>
      <c r="H124" s="1262">
        <v>2.7410000000000001</v>
      </c>
      <c r="I124" s="1262">
        <v>3.3290000000000002</v>
      </c>
      <c r="J124" s="1262">
        <v>3.8290000000000002</v>
      </c>
      <c r="K124" s="1262">
        <v>4.6790000000000003</v>
      </c>
      <c r="L124" s="1262">
        <v>4.8849999999999998</v>
      </c>
      <c r="M124" s="1262">
        <v>11.09</v>
      </c>
      <c r="N124" s="1262">
        <v>13.734</v>
      </c>
      <c r="O124" s="1262">
        <v>14.856999999999999</v>
      </c>
      <c r="P124" s="1262">
        <v>15.436999999999999</v>
      </c>
      <c r="Q124" s="1262">
        <v>13.574</v>
      </c>
      <c r="R124" s="1262">
        <v>16.366</v>
      </c>
      <c r="S124" s="1262">
        <v>16.625</v>
      </c>
      <c r="T124" s="1262">
        <v>16.803999999999998</v>
      </c>
      <c r="U124" s="1262">
        <v>16.984000000000002</v>
      </c>
      <c r="V124" s="1262">
        <v>17.164000000000001</v>
      </c>
      <c r="W124" s="1539"/>
      <c r="X124" s="1540"/>
      <c r="Y124" s="1540"/>
      <c r="Z124" s="1540"/>
    </row>
    <row r="125" spans="2:26" ht="14.5" thickBot="1" x14ac:dyDescent="0.35">
      <c r="B125" s="58" t="s">
        <v>1223</v>
      </c>
      <c r="C125" s="59" t="s">
        <v>1224</v>
      </c>
      <c r="D125" s="59" t="s">
        <v>1219</v>
      </c>
      <c r="E125" s="57" t="s">
        <v>1220</v>
      </c>
      <c r="F125" s="1261">
        <v>3</v>
      </c>
      <c r="G125" s="1262">
        <v>0</v>
      </c>
      <c r="H125" s="1262">
        <v>22.459</v>
      </c>
      <c r="I125" s="1262">
        <v>24.414000000000001</v>
      </c>
      <c r="J125" s="1262">
        <v>25.992000000000001</v>
      </c>
      <c r="K125" s="1262">
        <v>32.018000000000001</v>
      </c>
      <c r="L125" s="1262">
        <v>38.055</v>
      </c>
      <c r="M125" s="1262">
        <v>145.24700000000001</v>
      </c>
      <c r="N125" s="1262">
        <v>40.125</v>
      </c>
      <c r="O125" s="1262">
        <v>46.923999999999999</v>
      </c>
      <c r="P125" s="1262">
        <v>69.188000000000002</v>
      </c>
      <c r="Q125" s="1262">
        <v>104.532</v>
      </c>
      <c r="R125" s="1262">
        <v>58.512999999999998</v>
      </c>
      <c r="S125" s="1262">
        <v>42.420999999999999</v>
      </c>
      <c r="T125" s="1262">
        <v>32.677</v>
      </c>
      <c r="U125" s="1262">
        <v>114.03</v>
      </c>
      <c r="V125" s="1262">
        <v>60.697000000000003</v>
      </c>
      <c r="W125" s="1541"/>
      <c r="X125" s="1542"/>
      <c r="Y125" s="1542"/>
      <c r="Z125" s="1542"/>
    </row>
    <row r="126" spans="2:26" ht="14.5" thickBot="1" x14ac:dyDescent="0.4">
      <c r="B126" s="1362"/>
      <c r="C126" s="1362"/>
      <c r="D126" s="1362"/>
      <c r="E126" s="1362"/>
      <c r="F126" s="1362"/>
      <c r="G126" s="1362"/>
      <c r="H126" s="1362"/>
      <c r="I126" s="1362"/>
      <c r="J126" s="1362"/>
      <c r="K126" s="1362"/>
      <c r="L126" s="1362"/>
      <c r="M126" s="1362"/>
      <c r="N126" s="1362"/>
      <c r="O126" s="1362"/>
      <c r="P126" s="1362"/>
      <c r="Q126" s="1362"/>
      <c r="R126" s="21"/>
      <c r="S126" s="21"/>
      <c r="T126" s="1362"/>
      <c r="U126" s="1362"/>
      <c r="V126" s="1362"/>
      <c r="W126" s="1362"/>
      <c r="X126" s="1362"/>
      <c r="Y126" s="1362"/>
      <c r="Z126" s="1362"/>
    </row>
    <row r="127" spans="2:26" ht="84.5" thickBot="1" x14ac:dyDescent="0.4">
      <c r="B127" s="122" t="str">
        <f>CONCATENATE("Table 7d: WC level - Alternative Programme  ",E101, " Enhancement Expenditure")</f>
        <v>Table 7d: WC level - Alternative Programme  Alternative Programme 2 (Higher Alternative Need Pathway) Enhancement Expenditure</v>
      </c>
      <c r="C127" s="77"/>
      <c r="D127" s="76"/>
      <c r="E127" s="76"/>
      <c r="F127" s="1520"/>
      <c r="G127" s="1520"/>
      <c r="H127" s="1520"/>
      <c r="I127" s="1520"/>
      <c r="J127" s="1520"/>
      <c r="K127" s="1520"/>
      <c r="L127" s="1520"/>
      <c r="M127" s="1609" t="s">
        <v>1184</v>
      </c>
      <c r="N127" s="1610"/>
      <c r="O127" s="1610"/>
      <c r="P127" s="1610"/>
      <c r="Q127" s="1610"/>
      <c r="R127" s="1610"/>
      <c r="S127" s="1610"/>
      <c r="T127" s="1610"/>
      <c r="U127" s="1610"/>
      <c r="V127" s="1610"/>
      <c r="W127" s="1610"/>
      <c r="X127" s="1610"/>
      <c r="Y127" s="1610"/>
      <c r="Z127" s="1610"/>
    </row>
    <row r="128" spans="2:26" ht="28.5" thickBot="1" x14ac:dyDescent="0.4">
      <c r="B128" s="51" t="s">
        <v>65</v>
      </c>
      <c r="C128" s="52" t="s">
        <v>1215</v>
      </c>
      <c r="D128" s="52" t="s">
        <v>1216</v>
      </c>
      <c r="E128" s="52" t="s">
        <v>82</v>
      </c>
      <c r="F128" s="53" t="s">
        <v>83</v>
      </c>
      <c r="G128" s="174" t="s">
        <v>1186</v>
      </c>
      <c r="H128" s="175" t="s">
        <v>1187</v>
      </c>
      <c r="I128" s="175" t="s">
        <v>1188</v>
      </c>
      <c r="J128" s="175" t="s">
        <v>1189</v>
      </c>
      <c r="K128" s="175" t="s">
        <v>1190</v>
      </c>
      <c r="L128" s="176" t="s">
        <v>1191</v>
      </c>
      <c r="M128" s="177" t="s">
        <v>1192</v>
      </c>
      <c r="N128" s="177" t="s">
        <v>1193</v>
      </c>
      <c r="O128" s="177" t="s">
        <v>1194</v>
      </c>
      <c r="P128" s="177" t="s">
        <v>1195</v>
      </c>
      <c r="Q128" s="174" t="s">
        <v>1196</v>
      </c>
      <c r="R128" s="175" t="s">
        <v>1197</v>
      </c>
      <c r="S128" s="175" t="s">
        <v>1198</v>
      </c>
      <c r="T128" s="175" t="s">
        <v>1199</v>
      </c>
      <c r="U128" s="175" t="s">
        <v>1200</v>
      </c>
      <c r="V128" s="176" t="s">
        <v>1201</v>
      </c>
      <c r="W128" s="60" t="s">
        <v>1202</v>
      </c>
      <c r="X128" s="60" t="s">
        <v>1203</v>
      </c>
      <c r="Y128" s="60" t="s">
        <v>1204</v>
      </c>
      <c r="Z128" s="60" t="s">
        <v>1205</v>
      </c>
    </row>
    <row r="129" spans="2:26" ht="28" x14ac:dyDescent="0.3">
      <c r="B129" s="146" t="s">
        <v>1225</v>
      </c>
      <c r="C129" s="147" t="s">
        <v>1226</v>
      </c>
      <c r="D129" s="147" t="s">
        <v>1170</v>
      </c>
      <c r="E129" s="57" t="s">
        <v>1220</v>
      </c>
      <c r="F129" s="1259">
        <v>3</v>
      </c>
      <c r="G129" s="1550">
        <v>0</v>
      </c>
      <c r="H129" s="1550">
        <v>19.718</v>
      </c>
      <c r="I129" s="1550">
        <v>21.085000000000001</v>
      </c>
      <c r="J129" s="1550">
        <v>22.163</v>
      </c>
      <c r="K129" s="1550">
        <v>27.338999999999999</v>
      </c>
      <c r="L129" s="1550">
        <v>33.17</v>
      </c>
      <c r="M129" s="1550">
        <v>134.15700000000001</v>
      </c>
      <c r="N129" s="1550">
        <v>26.390999999999998</v>
      </c>
      <c r="O129" s="1550">
        <v>32.067</v>
      </c>
      <c r="P129" s="1550">
        <v>53.750999999999998</v>
      </c>
      <c r="Q129" s="1550">
        <v>90.957999999999998</v>
      </c>
      <c r="R129" s="1550">
        <v>42.146999999999998</v>
      </c>
      <c r="S129" s="1550">
        <v>25.795999999999999</v>
      </c>
      <c r="T129" s="1550">
        <v>15.872999999999999</v>
      </c>
      <c r="U129" s="1550">
        <v>97.046000000000006</v>
      </c>
      <c r="V129" s="1550">
        <v>43.533000000000001</v>
      </c>
      <c r="W129" s="1537"/>
      <c r="X129" s="1538"/>
      <c r="Y129" s="1538"/>
      <c r="Z129" s="1538"/>
    </row>
    <row r="130" spans="2:26" ht="28" x14ac:dyDescent="0.3">
      <c r="B130" s="56" t="s">
        <v>1227</v>
      </c>
      <c r="C130" s="57" t="s">
        <v>1226</v>
      </c>
      <c r="D130" s="57" t="s">
        <v>1169</v>
      </c>
      <c r="E130" s="57" t="s">
        <v>1220</v>
      </c>
      <c r="F130" s="1260">
        <v>3</v>
      </c>
      <c r="G130" s="1550">
        <v>0</v>
      </c>
      <c r="H130" s="1550">
        <v>2.7410000000000001</v>
      </c>
      <c r="I130" s="1550">
        <v>3.3290000000000002</v>
      </c>
      <c r="J130" s="1550">
        <v>3.8290000000000002</v>
      </c>
      <c r="K130" s="1550">
        <v>4.6790000000000003</v>
      </c>
      <c r="L130" s="1550">
        <v>4.8849999999999998</v>
      </c>
      <c r="M130" s="1550">
        <v>11.09</v>
      </c>
      <c r="N130" s="1550">
        <v>13.734</v>
      </c>
      <c r="O130" s="1550">
        <v>14.856999999999999</v>
      </c>
      <c r="P130" s="1550">
        <v>15.436999999999999</v>
      </c>
      <c r="Q130" s="1550">
        <v>13.574</v>
      </c>
      <c r="R130" s="1550">
        <v>16.533000000000001</v>
      </c>
      <c r="S130" s="1550">
        <v>17.018000000000001</v>
      </c>
      <c r="T130" s="1550">
        <v>17.196999999999999</v>
      </c>
      <c r="U130" s="1550">
        <v>17.376999999999999</v>
      </c>
      <c r="V130" s="1550">
        <v>17.734000000000002</v>
      </c>
      <c r="W130" s="1539"/>
      <c r="X130" s="1540"/>
      <c r="Y130" s="1540"/>
      <c r="Z130" s="1540"/>
    </row>
    <row r="131" spans="2:26" ht="28.5" thickBot="1" x14ac:dyDescent="0.35">
      <c r="B131" s="58" t="s">
        <v>1228</v>
      </c>
      <c r="C131" s="59" t="s">
        <v>1226</v>
      </c>
      <c r="D131" s="59" t="s">
        <v>1219</v>
      </c>
      <c r="E131" s="57" t="s">
        <v>1220</v>
      </c>
      <c r="F131" s="1261">
        <v>3</v>
      </c>
      <c r="G131" s="1550">
        <v>0</v>
      </c>
      <c r="H131" s="1550">
        <v>22.459</v>
      </c>
      <c r="I131" s="1550">
        <v>24.414000000000001</v>
      </c>
      <c r="J131" s="1550">
        <v>25.992000000000001</v>
      </c>
      <c r="K131" s="1550">
        <v>32.018000000000001</v>
      </c>
      <c r="L131" s="1550">
        <v>38.055</v>
      </c>
      <c r="M131" s="1550">
        <v>145.24700000000001</v>
      </c>
      <c r="N131" s="1550">
        <v>40.125</v>
      </c>
      <c r="O131" s="1550">
        <v>46.923999999999999</v>
      </c>
      <c r="P131" s="1550">
        <v>69.188000000000002</v>
      </c>
      <c r="Q131" s="1550">
        <v>104.532</v>
      </c>
      <c r="R131" s="1550">
        <v>58.68</v>
      </c>
      <c r="S131" s="1550">
        <v>42.814</v>
      </c>
      <c r="T131" s="1550">
        <v>33.07</v>
      </c>
      <c r="U131" s="1550">
        <v>114.423</v>
      </c>
      <c r="V131" s="1550">
        <v>61.267000000000003</v>
      </c>
      <c r="W131" s="1541"/>
      <c r="X131" s="1542"/>
      <c r="Y131" s="1542"/>
      <c r="Z131" s="1542"/>
    </row>
    <row r="133" spans="2:26" ht="14.5" thickBot="1" x14ac:dyDescent="0.4">
      <c r="B133" s="1362"/>
      <c r="C133" s="1362"/>
      <c r="D133" s="1362"/>
      <c r="E133" s="1362"/>
      <c r="F133" s="1362"/>
      <c r="G133" s="1362"/>
      <c r="H133" s="1362"/>
      <c r="I133" s="1362"/>
      <c r="J133" s="1362"/>
      <c r="K133" s="1362"/>
      <c r="L133" s="1362"/>
      <c r="M133" s="1362"/>
      <c r="N133" s="1362"/>
      <c r="O133" s="1362"/>
      <c r="P133" s="1362"/>
      <c r="Q133" s="1362"/>
      <c r="R133" s="1362"/>
      <c r="S133" s="1362"/>
      <c r="T133" s="1362"/>
      <c r="U133" s="1362"/>
      <c r="V133" s="1362"/>
      <c r="W133" s="1362"/>
      <c r="X133" s="1362"/>
      <c r="Y133" s="1362"/>
      <c r="Z133" s="1362"/>
    </row>
    <row r="134" spans="2:26" ht="98.5" thickBot="1" x14ac:dyDescent="0.4">
      <c r="B134" s="1527" t="s">
        <v>62</v>
      </c>
      <c r="C134" s="1528" t="s">
        <v>17</v>
      </c>
      <c r="D134" s="1529" t="s">
        <v>1171</v>
      </c>
      <c r="E134" s="1518" t="s">
        <v>1093</v>
      </c>
      <c r="F134" s="1527" t="s">
        <v>1173</v>
      </c>
      <c r="G134" s="1518" t="s">
        <v>68</v>
      </c>
      <c r="H134" s="1530" t="s">
        <v>78</v>
      </c>
      <c r="I134" s="1518" t="s">
        <v>1174</v>
      </c>
      <c r="J134" s="1362"/>
      <c r="K134" s="1362"/>
      <c r="L134" s="1362"/>
      <c r="M134" s="1362"/>
      <c r="N134" s="1362"/>
      <c r="O134" s="1362"/>
      <c r="P134" s="1362"/>
      <c r="Q134" s="1362"/>
      <c r="R134" s="1362"/>
      <c r="S134" s="1362"/>
      <c r="T134" s="1362"/>
      <c r="U134" s="1362"/>
      <c r="V134" s="1362"/>
      <c r="W134" s="1362"/>
      <c r="X134" s="1362"/>
      <c r="Y134" s="1362"/>
      <c r="Z134" s="1362"/>
    </row>
    <row r="135" spans="2:26" ht="85.5" customHeight="1" thickBot="1" x14ac:dyDescent="0.4">
      <c r="B135" s="1529" t="s">
        <v>1175</v>
      </c>
      <c r="C135" s="1618" t="s">
        <v>1236</v>
      </c>
      <c r="D135" s="1619"/>
      <c r="E135" s="1619"/>
      <c r="F135" s="1619"/>
      <c r="G135" s="1619"/>
      <c r="H135" s="1619"/>
      <c r="I135" s="1620"/>
      <c r="J135" s="1362"/>
      <c r="K135" s="1362"/>
      <c r="L135" s="1362"/>
      <c r="M135" s="1362"/>
      <c r="N135" s="1362"/>
      <c r="O135" s="1362"/>
      <c r="P135" s="1362"/>
      <c r="Q135" s="1362"/>
      <c r="R135" s="1362"/>
      <c r="S135" s="1362"/>
      <c r="T135" s="1362"/>
      <c r="U135" s="1362"/>
      <c r="V135" s="1362"/>
      <c r="W135" s="1362"/>
      <c r="X135" s="1362"/>
      <c r="Y135" s="1362"/>
      <c r="Z135" s="1362"/>
    </row>
    <row r="136" spans="2:26" ht="62.25" customHeight="1" thickBot="1" x14ac:dyDescent="0.4">
      <c r="B136" s="1529" t="s">
        <v>1177</v>
      </c>
      <c r="C136" s="1621" t="s">
        <v>1237</v>
      </c>
      <c r="D136" s="1622"/>
      <c r="E136" s="1622"/>
      <c r="F136" s="1622"/>
      <c r="G136" s="1622"/>
      <c r="H136" s="1622"/>
      <c r="I136" s="1623"/>
      <c r="J136" s="1362"/>
      <c r="K136" s="1362"/>
      <c r="L136" s="1362"/>
      <c r="M136" s="1362"/>
      <c r="N136" s="1362"/>
      <c r="O136" s="1362"/>
      <c r="P136" s="1362"/>
      <c r="Q136" s="1362"/>
      <c r="R136" s="1362"/>
      <c r="S136" s="1362"/>
      <c r="T136" s="1362"/>
      <c r="U136" s="1362"/>
      <c r="V136" s="1362"/>
      <c r="W136" s="1362"/>
      <c r="X136" s="1362"/>
      <c r="Y136" s="1362"/>
      <c r="Z136" s="1362"/>
    </row>
    <row r="137" spans="2:26" ht="42.5" thickBot="1" x14ac:dyDescent="0.4">
      <c r="B137" s="1529" t="s">
        <v>1179</v>
      </c>
      <c r="C137" s="1615" t="s">
        <v>1238</v>
      </c>
      <c r="D137" s="1616"/>
      <c r="E137" s="1616"/>
      <c r="F137" s="1616"/>
      <c r="G137" s="1616"/>
      <c r="H137" s="1616"/>
      <c r="I137" s="1617"/>
      <c r="J137" s="1362"/>
      <c r="K137" s="1362"/>
      <c r="L137" s="1362"/>
      <c r="M137" s="1362"/>
      <c r="N137" s="1362"/>
      <c r="O137" s="1362"/>
      <c r="P137" s="1362"/>
      <c r="Q137" s="1362"/>
      <c r="R137" s="1362"/>
      <c r="S137" s="1362"/>
      <c r="T137" s="1362"/>
      <c r="U137" s="1362"/>
      <c r="V137" s="1362"/>
      <c r="W137" s="1362"/>
      <c r="X137" s="1362"/>
      <c r="Y137" s="1362"/>
      <c r="Z137" s="1362"/>
    </row>
    <row r="138" spans="2:26" ht="56.5" thickBot="1" x14ac:dyDescent="0.4">
      <c r="B138" s="20" t="s">
        <v>1181</v>
      </c>
      <c r="C138" s="1551">
        <v>1367.8109299301291</v>
      </c>
      <c r="D138" s="1532" t="s">
        <v>1182</v>
      </c>
      <c r="E138" s="1553">
        <v>0.1</v>
      </c>
      <c r="F138" s="1534" t="s">
        <v>1183</v>
      </c>
      <c r="G138" s="1549">
        <v>2030</v>
      </c>
      <c r="H138" s="1534" t="s">
        <v>2</v>
      </c>
      <c r="I138" s="1549">
        <v>1</v>
      </c>
      <c r="J138" s="1362"/>
      <c r="K138" s="1362"/>
      <c r="L138" s="1362"/>
      <c r="M138" s="1362"/>
      <c r="N138" s="1362"/>
      <c r="O138" s="1362"/>
      <c r="P138" s="1362"/>
      <c r="Q138" s="1362"/>
      <c r="R138" s="1362"/>
      <c r="S138" s="1362"/>
      <c r="T138" s="1362"/>
      <c r="U138" s="1362"/>
      <c r="V138" s="1362"/>
      <c r="W138" s="1362"/>
      <c r="X138" s="1362"/>
      <c r="Y138" s="1362"/>
      <c r="Z138" s="1362"/>
    </row>
    <row r="139" spans="2:26" ht="14.5" thickBot="1" x14ac:dyDescent="0.4">
      <c r="B139" s="1362"/>
      <c r="C139" s="1362"/>
      <c r="D139" s="1362"/>
      <c r="E139" s="1362"/>
      <c r="F139" s="1362"/>
      <c r="G139" s="1362"/>
      <c r="H139" s="1362"/>
      <c r="I139" s="1362"/>
      <c r="J139" s="1362"/>
      <c r="K139" s="1362"/>
      <c r="L139" s="1362"/>
      <c r="M139" s="1362"/>
      <c r="N139" s="1362"/>
      <c r="O139" s="1362"/>
      <c r="P139" s="1362"/>
      <c r="Q139" s="1362"/>
      <c r="R139" s="1362"/>
      <c r="S139" s="1362"/>
      <c r="T139" s="1362"/>
      <c r="U139" s="1362"/>
      <c r="V139" s="1362"/>
      <c r="W139" s="1362"/>
      <c r="X139" s="1362"/>
      <c r="Y139" s="1362"/>
      <c r="Z139" s="1362"/>
    </row>
    <row r="140" spans="2:26" ht="119.15" customHeight="1" thickBot="1" x14ac:dyDescent="0.4">
      <c r="B140" s="122" t="str">
        <f>CONCATENATE("Table 7a: WC level - Alternative Programme ",E134, " Baseline SDB")</f>
        <v>Table 7a: WC level - Alternative Programme Alternative Programme 3 (Higher Alternative Need - No HA options available) Baseline SDB</v>
      </c>
      <c r="C140" s="1362"/>
      <c r="D140" s="1362"/>
      <c r="E140" s="1362"/>
      <c r="F140" s="1362"/>
      <c r="G140" s="1362"/>
      <c r="H140" s="1362"/>
      <c r="I140" s="1362"/>
      <c r="J140" s="1362"/>
      <c r="K140" s="1362"/>
      <c r="L140" s="1362"/>
      <c r="M140" s="1609" t="s">
        <v>1184</v>
      </c>
      <c r="N140" s="1610"/>
      <c r="O140" s="1610"/>
      <c r="P140" s="1610"/>
      <c r="Q140" s="1610"/>
      <c r="R140" s="1610"/>
      <c r="S140" s="1610"/>
      <c r="T140" s="1610"/>
      <c r="U140" s="1610"/>
      <c r="V140" s="1610"/>
      <c r="W140" s="1610"/>
      <c r="X140" s="1610"/>
      <c r="Y140" s="1610"/>
      <c r="Z140" s="1610"/>
    </row>
    <row r="141" spans="2:26" ht="28.5" thickBot="1" x14ac:dyDescent="0.4">
      <c r="B141" s="51" t="s">
        <v>65</v>
      </c>
      <c r="C141" s="52" t="s">
        <v>1185</v>
      </c>
      <c r="D141" s="1611" t="s">
        <v>82</v>
      </c>
      <c r="E141" s="1612"/>
      <c r="F141" s="53" t="s">
        <v>83</v>
      </c>
      <c r="G141" s="174" t="s">
        <v>1186</v>
      </c>
      <c r="H141" s="175" t="s">
        <v>1187</v>
      </c>
      <c r="I141" s="175" t="s">
        <v>1188</v>
      </c>
      <c r="J141" s="175" t="s">
        <v>1189</v>
      </c>
      <c r="K141" s="175" t="s">
        <v>1190</v>
      </c>
      <c r="L141" s="176" t="s">
        <v>1191</v>
      </c>
      <c r="M141" s="177" t="s">
        <v>1192</v>
      </c>
      <c r="N141" s="177" t="s">
        <v>1193</v>
      </c>
      <c r="O141" s="177" t="s">
        <v>1194</v>
      </c>
      <c r="P141" s="177" t="s">
        <v>1195</v>
      </c>
      <c r="Q141" s="174" t="s">
        <v>1196</v>
      </c>
      <c r="R141" s="175" t="s">
        <v>1197</v>
      </c>
      <c r="S141" s="175" t="s">
        <v>1198</v>
      </c>
      <c r="T141" s="175" t="s">
        <v>1199</v>
      </c>
      <c r="U141" s="175" t="s">
        <v>1200</v>
      </c>
      <c r="V141" s="176" t="s">
        <v>1201</v>
      </c>
      <c r="W141" s="60" t="s">
        <v>1202</v>
      </c>
      <c r="X141" s="60" t="s">
        <v>1203</v>
      </c>
      <c r="Y141" s="60" t="s">
        <v>1204</v>
      </c>
      <c r="Z141" s="60" t="s">
        <v>1205</v>
      </c>
    </row>
    <row r="142" spans="2:26" x14ac:dyDescent="0.3">
      <c r="B142" s="54" t="s">
        <v>1206</v>
      </c>
      <c r="C142" s="55" t="s">
        <v>1151</v>
      </c>
      <c r="D142" s="1613" t="s">
        <v>111</v>
      </c>
      <c r="E142" s="1614"/>
      <c r="F142" s="55">
        <v>2</v>
      </c>
      <c r="G142" s="1145">
        <v>346.5</v>
      </c>
      <c r="H142" s="1145">
        <v>347.61</v>
      </c>
      <c r="I142" s="1145">
        <v>348.85</v>
      </c>
      <c r="J142" s="1145">
        <v>350.23</v>
      </c>
      <c r="K142" s="1145">
        <v>351.46</v>
      </c>
      <c r="L142" s="1145">
        <v>352.63</v>
      </c>
      <c r="M142" s="1145">
        <v>358.23</v>
      </c>
      <c r="N142" s="1145">
        <v>363.35</v>
      </c>
      <c r="O142" s="1145">
        <v>368.42</v>
      </c>
      <c r="P142" s="1145">
        <v>374.57</v>
      </c>
      <c r="Q142" s="1145">
        <v>380.96</v>
      </c>
      <c r="R142" s="1145">
        <v>387.76</v>
      </c>
      <c r="S142" s="1145">
        <v>394.54</v>
      </c>
      <c r="T142" s="1145">
        <v>401.28</v>
      </c>
      <c r="U142" s="1145">
        <v>407.99</v>
      </c>
      <c r="V142" s="1145">
        <v>414.7</v>
      </c>
      <c r="W142" s="1537"/>
      <c r="X142" s="1538"/>
      <c r="Y142" s="1538"/>
      <c r="Z142" s="1538"/>
    </row>
    <row r="143" spans="2:26" x14ac:dyDescent="0.3">
      <c r="B143" s="56" t="s">
        <v>1207</v>
      </c>
      <c r="C143" s="57" t="s">
        <v>267</v>
      </c>
      <c r="D143" s="1605" t="s">
        <v>111</v>
      </c>
      <c r="E143" s="1606"/>
      <c r="F143" s="57">
        <v>2</v>
      </c>
      <c r="G143" s="1145">
        <v>382.97</v>
      </c>
      <c r="H143" s="1145">
        <v>375.57</v>
      </c>
      <c r="I143" s="1145">
        <v>375.25</v>
      </c>
      <c r="J143" s="1145">
        <v>375.02</v>
      </c>
      <c r="K143" s="1145">
        <v>374.79</v>
      </c>
      <c r="L143" s="1145">
        <v>374.58</v>
      </c>
      <c r="M143" s="1145">
        <v>366.95</v>
      </c>
      <c r="N143" s="1145">
        <v>283.64999999999998</v>
      </c>
      <c r="O143" s="1145">
        <v>271.10000000000002</v>
      </c>
      <c r="P143" s="1145">
        <v>270.83</v>
      </c>
      <c r="Q143" s="1145">
        <v>267.98</v>
      </c>
      <c r="R143" s="1145">
        <v>267.7</v>
      </c>
      <c r="S143" s="1145">
        <v>267.42</v>
      </c>
      <c r="T143" s="1145">
        <v>267.13</v>
      </c>
      <c r="U143" s="1145">
        <v>266.85000000000002</v>
      </c>
      <c r="V143" s="1145">
        <v>266.57</v>
      </c>
      <c r="W143" s="1539"/>
      <c r="X143" s="1540"/>
      <c r="Y143" s="1540"/>
      <c r="Z143" s="1540"/>
    </row>
    <row r="144" spans="2:26" x14ac:dyDescent="0.3">
      <c r="B144" s="124" t="s">
        <v>1208</v>
      </c>
      <c r="C144" s="125" t="s">
        <v>261</v>
      </c>
      <c r="D144" s="1605" t="s">
        <v>111</v>
      </c>
      <c r="E144" s="1606"/>
      <c r="F144" s="57">
        <v>2</v>
      </c>
      <c r="G144" s="1145">
        <v>14.49</v>
      </c>
      <c r="H144" s="1145">
        <v>14.54</v>
      </c>
      <c r="I144" s="1145">
        <v>14.59</v>
      </c>
      <c r="J144" s="1145">
        <v>14.65</v>
      </c>
      <c r="K144" s="1145">
        <v>14.7</v>
      </c>
      <c r="L144" s="1145">
        <v>14.75</v>
      </c>
      <c r="M144" s="1145">
        <v>14.98</v>
      </c>
      <c r="N144" s="1145">
        <v>15.2</v>
      </c>
      <c r="O144" s="1145">
        <v>15.41</v>
      </c>
      <c r="P144" s="1145">
        <v>15.67</v>
      </c>
      <c r="Q144" s="1145">
        <v>15.94</v>
      </c>
      <c r="R144" s="1145">
        <v>16.22</v>
      </c>
      <c r="S144" s="1145">
        <v>16.5</v>
      </c>
      <c r="T144" s="1145">
        <v>16.79</v>
      </c>
      <c r="U144" s="1145">
        <v>17.07</v>
      </c>
      <c r="V144" s="1145">
        <v>17.350000000000001</v>
      </c>
      <c r="W144" s="1543"/>
      <c r="X144" s="1544"/>
      <c r="Y144" s="1544"/>
      <c r="Z144" s="1544"/>
    </row>
    <row r="145" spans="2:26" ht="14.5" thickBot="1" x14ac:dyDescent="0.35">
      <c r="B145" s="58" t="s">
        <v>1209</v>
      </c>
      <c r="C145" s="59" t="s">
        <v>270</v>
      </c>
      <c r="D145" s="1607" t="s">
        <v>111</v>
      </c>
      <c r="E145" s="1608"/>
      <c r="F145" s="59">
        <v>2</v>
      </c>
      <c r="G145" s="1145">
        <v>21.98</v>
      </c>
      <c r="H145" s="1145">
        <v>13.41</v>
      </c>
      <c r="I145" s="1145">
        <v>11.81</v>
      </c>
      <c r="J145" s="1145">
        <v>10.14</v>
      </c>
      <c r="K145" s="1145">
        <v>8.6300000000000008</v>
      </c>
      <c r="L145" s="1145">
        <v>7.2</v>
      </c>
      <c r="M145" s="1145">
        <v>-6.27</v>
      </c>
      <c r="N145" s="1145">
        <v>-94.9</v>
      </c>
      <c r="O145" s="1145">
        <v>-112.72</v>
      </c>
      <c r="P145" s="1145">
        <v>-119.41</v>
      </c>
      <c r="Q145" s="1145">
        <v>-128.91</v>
      </c>
      <c r="R145" s="1145">
        <v>-136.28</v>
      </c>
      <c r="S145" s="1145">
        <v>-143.62</v>
      </c>
      <c r="T145" s="1145">
        <v>-150.94</v>
      </c>
      <c r="U145" s="1145">
        <v>-158.19999999999999</v>
      </c>
      <c r="V145" s="1145">
        <v>-165.47</v>
      </c>
      <c r="W145" s="1541"/>
      <c r="X145" s="1542"/>
      <c r="Y145" s="1542"/>
      <c r="Z145" s="1542"/>
    </row>
    <row r="146" spans="2:26" ht="14.5" thickBot="1" x14ac:dyDescent="0.4">
      <c r="B146" s="75"/>
      <c r="C146" s="26"/>
      <c r="D146" s="26"/>
      <c r="E146" s="26"/>
      <c r="F146" s="1362"/>
      <c r="G146" s="1362"/>
      <c r="H146" s="1362"/>
      <c r="I146" s="1362"/>
      <c r="J146" s="1362"/>
      <c r="K146" s="1362"/>
      <c r="L146" s="1362"/>
      <c r="M146" s="1362"/>
      <c r="N146" s="1362"/>
      <c r="O146" s="1362"/>
      <c r="P146" s="1362"/>
      <c r="Q146" s="21"/>
      <c r="R146" s="21"/>
      <c r="S146" s="1362"/>
      <c r="T146" s="1362"/>
      <c r="U146" s="1362"/>
      <c r="V146" s="1362"/>
      <c r="W146" s="1362"/>
      <c r="X146" s="1362"/>
      <c r="Y146" s="1362"/>
      <c r="Z146" s="1362"/>
    </row>
    <row r="147" spans="2:26" ht="127.4" customHeight="1" thickBot="1" x14ac:dyDescent="0.4">
      <c r="B147" s="122" t="str">
        <f>CONCATENATE("Table 7b: WC level - Alternative Programme  ",E134, " Final Plan SDB")</f>
        <v>Table 7b: WC level - Alternative Programme  Alternative Programme 3 (Higher Alternative Need - No HA options available) Final Plan SDB</v>
      </c>
      <c r="C147" s="77"/>
      <c r="D147" s="76"/>
      <c r="E147" s="76"/>
      <c r="F147" s="1520"/>
      <c r="G147" s="1520"/>
      <c r="H147" s="1520"/>
      <c r="I147" s="1520"/>
      <c r="J147" s="1520"/>
      <c r="K147" s="1520"/>
      <c r="L147" s="1520"/>
      <c r="M147" s="1609" t="s">
        <v>1184</v>
      </c>
      <c r="N147" s="1610"/>
      <c r="O147" s="1610"/>
      <c r="P147" s="1610"/>
      <c r="Q147" s="1610"/>
      <c r="R147" s="1610"/>
      <c r="S147" s="1610"/>
      <c r="T147" s="1610"/>
      <c r="U147" s="1610"/>
      <c r="V147" s="1610"/>
      <c r="W147" s="1610"/>
      <c r="X147" s="1610"/>
      <c r="Y147" s="1610"/>
      <c r="Z147" s="1610"/>
    </row>
    <row r="148" spans="2:26" ht="28.5" thickBot="1" x14ac:dyDescent="0.4">
      <c r="B148" s="171" t="s">
        <v>65</v>
      </c>
      <c r="C148" s="172" t="s">
        <v>1210</v>
      </c>
      <c r="D148" s="1611" t="s">
        <v>82</v>
      </c>
      <c r="E148" s="1612"/>
      <c r="F148" s="173" t="s">
        <v>83</v>
      </c>
      <c r="G148" s="174" t="s">
        <v>1186</v>
      </c>
      <c r="H148" s="175" t="s">
        <v>1187</v>
      </c>
      <c r="I148" s="175" t="s">
        <v>1188</v>
      </c>
      <c r="J148" s="175" t="s">
        <v>1189</v>
      </c>
      <c r="K148" s="175" t="s">
        <v>1190</v>
      </c>
      <c r="L148" s="176" t="s">
        <v>1191</v>
      </c>
      <c r="M148" s="177" t="s">
        <v>1192</v>
      </c>
      <c r="N148" s="177" t="s">
        <v>1193</v>
      </c>
      <c r="O148" s="177" t="s">
        <v>1194</v>
      </c>
      <c r="P148" s="177" t="s">
        <v>1195</v>
      </c>
      <c r="Q148" s="174" t="s">
        <v>1196</v>
      </c>
      <c r="R148" s="175" t="s">
        <v>1197</v>
      </c>
      <c r="S148" s="175" t="s">
        <v>1198</v>
      </c>
      <c r="T148" s="175" t="s">
        <v>1199</v>
      </c>
      <c r="U148" s="175" t="s">
        <v>1200</v>
      </c>
      <c r="V148" s="176" t="s">
        <v>1201</v>
      </c>
      <c r="W148" s="60" t="s">
        <v>1202</v>
      </c>
      <c r="X148" s="60" t="s">
        <v>1203</v>
      </c>
      <c r="Y148" s="60" t="s">
        <v>1204</v>
      </c>
      <c r="Z148" s="60" t="s">
        <v>1205</v>
      </c>
    </row>
    <row r="149" spans="2:26" x14ac:dyDescent="0.3">
      <c r="B149" s="165" t="s">
        <v>1211</v>
      </c>
      <c r="C149" s="166" t="s">
        <v>1151</v>
      </c>
      <c r="D149" s="1613" t="s">
        <v>111</v>
      </c>
      <c r="E149" s="1614"/>
      <c r="F149" s="166">
        <v>2</v>
      </c>
      <c r="G149" s="1145">
        <v>346.5</v>
      </c>
      <c r="H149" s="1145">
        <v>332.13</v>
      </c>
      <c r="I149" s="1145">
        <v>329</v>
      </c>
      <c r="J149" s="1145">
        <v>325.99</v>
      </c>
      <c r="K149" s="1145">
        <v>322.83999999999997</v>
      </c>
      <c r="L149" s="1145">
        <v>319.63</v>
      </c>
      <c r="M149" s="1145">
        <v>296.75</v>
      </c>
      <c r="N149" s="1145">
        <v>284.12</v>
      </c>
      <c r="O149" s="1145">
        <v>278.08999999999997</v>
      </c>
      <c r="P149" s="1145">
        <v>273.3</v>
      </c>
      <c r="Q149" s="1145">
        <v>280.85000000000002</v>
      </c>
      <c r="R149" s="1145">
        <v>286.82</v>
      </c>
      <c r="S149" s="1145">
        <v>290.64999999999998</v>
      </c>
      <c r="T149" s="1145">
        <v>292.95999999999998</v>
      </c>
      <c r="U149" s="1145">
        <v>294.17</v>
      </c>
      <c r="V149" s="1145">
        <v>297.17</v>
      </c>
      <c r="W149" s="1537"/>
      <c r="X149" s="1538"/>
      <c r="Y149" s="1538"/>
      <c r="Z149" s="1538"/>
    </row>
    <row r="150" spans="2:26" x14ac:dyDescent="0.3">
      <c r="B150" s="167" t="s">
        <v>1212</v>
      </c>
      <c r="C150" s="57" t="s">
        <v>267</v>
      </c>
      <c r="D150" s="1605" t="s">
        <v>111</v>
      </c>
      <c r="E150" s="1606"/>
      <c r="F150" s="57">
        <v>2</v>
      </c>
      <c r="G150" s="1145">
        <v>382.97</v>
      </c>
      <c r="H150" s="1145">
        <v>381.78</v>
      </c>
      <c r="I150" s="1145">
        <v>381.46</v>
      </c>
      <c r="J150" s="1145">
        <v>381.23</v>
      </c>
      <c r="K150" s="1145">
        <v>381</v>
      </c>
      <c r="L150" s="1145">
        <v>380.79</v>
      </c>
      <c r="M150" s="1145">
        <v>382.16</v>
      </c>
      <c r="N150" s="1145">
        <v>319.52</v>
      </c>
      <c r="O150" s="1145">
        <v>310.94</v>
      </c>
      <c r="P150" s="1145">
        <v>310.67</v>
      </c>
      <c r="Q150" s="1145">
        <v>305.64</v>
      </c>
      <c r="R150" s="1145">
        <v>319.86</v>
      </c>
      <c r="S150" s="1145">
        <v>321.58</v>
      </c>
      <c r="T150" s="1145">
        <v>330.04</v>
      </c>
      <c r="U150" s="1145">
        <v>329.76</v>
      </c>
      <c r="V150" s="1145">
        <v>329.48</v>
      </c>
      <c r="W150" s="1539"/>
      <c r="X150" s="1540"/>
      <c r="Y150" s="1540"/>
      <c r="Z150" s="1540"/>
    </row>
    <row r="151" spans="2:26" x14ac:dyDescent="0.3">
      <c r="B151" s="168" t="s">
        <v>1213</v>
      </c>
      <c r="C151" s="125" t="s">
        <v>261</v>
      </c>
      <c r="D151" s="1605" t="s">
        <v>111</v>
      </c>
      <c r="E151" s="1606"/>
      <c r="F151" s="57">
        <v>2</v>
      </c>
      <c r="G151" s="1145">
        <v>14.49</v>
      </c>
      <c r="H151" s="1145">
        <v>14.54</v>
      </c>
      <c r="I151" s="1145">
        <v>14.59</v>
      </c>
      <c r="J151" s="1145">
        <v>14.65</v>
      </c>
      <c r="K151" s="1145">
        <v>14.7</v>
      </c>
      <c r="L151" s="1145">
        <v>14.75</v>
      </c>
      <c r="M151" s="1145">
        <v>14.98</v>
      </c>
      <c r="N151" s="1145">
        <v>15.2</v>
      </c>
      <c r="O151" s="1145">
        <v>15.41</v>
      </c>
      <c r="P151" s="1145">
        <v>15.67</v>
      </c>
      <c r="Q151" s="1145">
        <v>15.94</v>
      </c>
      <c r="R151" s="1145">
        <v>16.22</v>
      </c>
      <c r="S151" s="1145">
        <v>16.5</v>
      </c>
      <c r="T151" s="1145">
        <v>16.79</v>
      </c>
      <c r="U151" s="1145">
        <v>17.07</v>
      </c>
      <c r="V151" s="1145">
        <v>17.350000000000001</v>
      </c>
      <c r="W151" s="1543"/>
      <c r="X151" s="1544"/>
      <c r="Y151" s="1544"/>
      <c r="Z151" s="1544"/>
    </row>
    <row r="152" spans="2:26" ht="14.5" thickBot="1" x14ac:dyDescent="0.35">
      <c r="B152" s="169" t="s">
        <v>1214</v>
      </c>
      <c r="C152" s="170" t="s">
        <v>270</v>
      </c>
      <c r="D152" s="1607" t="s">
        <v>111</v>
      </c>
      <c r="E152" s="1608"/>
      <c r="F152" s="170">
        <v>2</v>
      </c>
      <c r="G152" s="1145">
        <v>21.98</v>
      </c>
      <c r="H152" s="1145">
        <v>35.11</v>
      </c>
      <c r="I152" s="1145">
        <v>37.869999999999997</v>
      </c>
      <c r="J152" s="1145">
        <v>40.590000000000003</v>
      </c>
      <c r="K152" s="1145">
        <v>43.46</v>
      </c>
      <c r="L152" s="1145">
        <v>46.41</v>
      </c>
      <c r="M152" s="1145">
        <v>70.430000000000007</v>
      </c>
      <c r="N152" s="1145">
        <v>20.2</v>
      </c>
      <c r="O152" s="1145">
        <v>17.440000000000001</v>
      </c>
      <c r="P152" s="1145">
        <v>21.7</v>
      </c>
      <c r="Q152" s="1145">
        <v>8.85</v>
      </c>
      <c r="R152" s="1145">
        <v>16.82</v>
      </c>
      <c r="S152" s="1145">
        <v>14.43</v>
      </c>
      <c r="T152" s="1145">
        <v>20.29</v>
      </c>
      <c r="U152" s="1145">
        <v>18.52</v>
      </c>
      <c r="V152" s="1145">
        <v>14.96</v>
      </c>
      <c r="W152" s="1541"/>
      <c r="X152" s="1542"/>
      <c r="Y152" s="1542"/>
      <c r="Z152" s="1542"/>
    </row>
    <row r="153" spans="2:26" ht="14.5" thickBot="1" x14ac:dyDescent="0.4">
      <c r="B153" s="21"/>
      <c r="C153" s="1362"/>
      <c r="D153" s="1362"/>
      <c r="E153" s="1362"/>
      <c r="F153" s="1362"/>
      <c r="G153" s="1362"/>
      <c r="H153" s="1362"/>
      <c r="I153" s="1362"/>
      <c r="J153" s="1362"/>
      <c r="K153" s="1362"/>
      <c r="L153" s="1362"/>
      <c r="M153" s="1362"/>
      <c r="N153" s="1362"/>
      <c r="O153" s="1362"/>
      <c r="P153" s="1362"/>
      <c r="Q153" s="21"/>
      <c r="R153" s="21"/>
      <c r="S153" s="1362"/>
      <c r="T153" s="1362"/>
      <c r="U153" s="1362"/>
      <c r="V153" s="1554"/>
      <c r="W153" s="1362"/>
      <c r="X153" s="1362"/>
      <c r="Y153" s="1362"/>
      <c r="Z153" s="1362"/>
    </row>
    <row r="154" spans="2:26" ht="84.5" thickBot="1" x14ac:dyDescent="0.4">
      <c r="B154" s="122" t="str">
        <f>CONCATENATE("Table 7c: WC level - Alternative Programme  ",E134, " Totex")</f>
        <v>Table 7c: WC level - Alternative Programme  Alternative Programme 3 (Higher Alternative Need - No HA options available) Totex</v>
      </c>
      <c r="C154" s="77"/>
      <c r="D154" s="76"/>
      <c r="E154" s="1520"/>
      <c r="F154" s="1520"/>
      <c r="G154" s="1520"/>
      <c r="H154" s="1520"/>
      <c r="I154" s="1520"/>
      <c r="J154" s="1520"/>
      <c r="K154" s="1520"/>
      <c r="L154" s="1520"/>
      <c r="M154" s="1609" t="s">
        <v>1184</v>
      </c>
      <c r="N154" s="1610"/>
      <c r="O154" s="1610"/>
      <c r="P154" s="1610"/>
      <c r="Q154" s="1610"/>
      <c r="R154" s="1610"/>
      <c r="S154" s="1610"/>
      <c r="T154" s="1610"/>
      <c r="U154" s="1610"/>
      <c r="V154" s="1610"/>
      <c r="W154" s="1610"/>
      <c r="X154" s="1610"/>
      <c r="Y154" s="1610"/>
      <c r="Z154" s="1610"/>
    </row>
    <row r="155" spans="2:26" ht="28.5" thickBot="1" x14ac:dyDescent="0.4">
      <c r="B155" s="51" t="s">
        <v>65</v>
      </c>
      <c r="C155" s="52" t="s">
        <v>1215</v>
      </c>
      <c r="D155" s="52" t="s">
        <v>1216</v>
      </c>
      <c r="E155" s="52" t="s">
        <v>82</v>
      </c>
      <c r="F155" s="53" t="s">
        <v>83</v>
      </c>
      <c r="G155" s="174" t="s">
        <v>1186</v>
      </c>
      <c r="H155" s="175" t="s">
        <v>1187</v>
      </c>
      <c r="I155" s="175" t="s">
        <v>1188</v>
      </c>
      <c r="J155" s="175" t="s">
        <v>1189</v>
      </c>
      <c r="K155" s="175" t="s">
        <v>1190</v>
      </c>
      <c r="L155" s="176" t="s">
        <v>1191</v>
      </c>
      <c r="M155" s="177" t="s">
        <v>1192</v>
      </c>
      <c r="N155" s="177" t="s">
        <v>1193</v>
      </c>
      <c r="O155" s="177" t="s">
        <v>1194</v>
      </c>
      <c r="P155" s="177" t="s">
        <v>1195</v>
      </c>
      <c r="Q155" s="174" t="s">
        <v>1196</v>
      </c>
      <c r="R155" s="175" t="s">
        <v>1197</v>
      </c>
      <c r="S155" s="175" t="s">
        <v>1198</v>
      </c>
      <c r="T155" s="175" t="s">
        <v>1199</v>
      </c>
      <c r="U155" s="175" t="s">
        <v>1200</v>
      </c>
      <c r="V155" s="176" t="s">
        <v>1201</v>
      </c>
      <c r="W155" s="60" t="s">
        <v>1202</v>
      </c>
      <c r="X155" s="60" t="s">
        <v>1203</v>
      </c>
      <c r="Y155" s="60" t="s">
        <v>1204</v>
      </c>
      <c r="Z155" s="60" t="s">
        <v>1205</v>
      </c>
    </row>
    <row r="156" spans="2:26" x14ac:dyDescent="0.3">
      <c r="B156" s="146" t="s">
        <v>1217</v>
      </c>
      <c r="C156" s="147" t="s">
        <v>1218</v>
      </c>
      <c r="D156" s="147" t="s">
        <v>1219</v>
      </c>
      <c r="E156" s="57" t="s">
        <v>1220</v>
      </c>
      <c r="F156" s="1259">
        <v>3</v>
      </c>
      <c r="G156" s="1262">
        <v>0</v>
      </c>
      <c r="H156" s="1262">
        <v>20.556000000000001</v>
      </c>
      <c r="I156" s="1262">
        <v>22.384</v>
      </c>
      <c r="J156" s="1262">
        <v>23.896000000000001</v>
      </c>
      <c r="K156" s="1262">
        <v>29.736999999999998</v>
      </c>
      <c r="L156" s="1262">
        <v>36.298999999999999</v>
      </c>
      <c r="M156" s="1262">
        <v>143.762</v>
      </c>
      <c r="N156" s="1262">
        <v>52.152999999999999</v>
      </c>
      <c r="O156" s="1262">
        <v>43.097999999999999</v>
      </c>
      <c r="P156" s="1262">
        <v>62.917999999999999</v>
      </c>
      <c r="Q156" s="1262">
        <v>76.064999999999998</v>
      </c>
      <c r="R156" s="1262">
        <v>77.546000000000006</v>
      </c>
      <c r="S156" s="1262">
        <v>59.006999999999998</v>
      </c>
      <c r="T156" s="1262">
        <v>34.79</v>
      </c>
      <c r="U156" s="1262">
        <v>72.272000000000006</v>
      </c>
      <c r="V156" s="1262">
        <v>77.97</v>
      </c>
      <c r="W156" s="1537"/>
      <c r="X156" s="1538"/>
      <c r="Y156" s="1538"/>
      <c r="Z156" s="1538"/>
    </row>
    <row r="157" spans="2:26" x14ac:dyDescent="0.3">
      <c r="B157" s="56" t="s">
        <v>1221</v>
      </c>
      <c r="C157" s="57" t="s">
        <v>1222</v>
      </c>
      <c r="D157" s="57" t="s">
        <v>1219</v>
      </c>
      <c r="E157" s="57" t="s">
        <v>1220</v>
      </c>
      <c r="F157" s="1260">
        <v>3</v>
      </c>
      <c r="G157" s="1262">
        <v>0</v>
      </c>
      <c r="H157" s="1262">
        <v>0</v>
      </c>
      <c r="I157" s="1262">
        <v>0</v>
      </c>
      <c r="J157" s="1262">
        <v>0</v>
      </c>
      <c r="K157" s="1262">
        <v>0</v>
      </c>
      <c r="L157" s="1262">
        <v>0</v>
      </c>
      <c r="M157" s="1262">
        <v>0</v>
      </c>
      <c r="N157" s="1262">
        <v>0</v>
      </c>
      <c r="O157" s="1262">
        <v>0</v>
      </c>
      <c r="P157" s="1262">
        <v>0</v>
      </c>
      <c r="Q157" s="1262">
        <v>0</v>
      </c>
      <c r="R157" s="1262">
        <v>0</v>
      </c>
      <c r="S157" s="1262">
        <v>0</v>
      </c>
      <c r="T157" s="1262">
        <v>0</v>
      </c>
      <c r="U157" s="1262">
        <v>0</v>
      </c>
      <c r="V157" s="1262">
        <v>0</v>
      </c>
      <c r="W157" s="1539"/>
      <c r="X157" s="1540"/>
      <c r="Y157" s="1540"/>
      <c r="Z157" s="1540"/>
    </row>
    <row r="158" spans="2:26" ht="14.5" thickBot="1" x14ac:dyDescent="0.35">
      <c r="B158" s="58" t="s">
        <v>1223</v>
      </c>
      <c r="C158" s="59" t="s">
        <v>1224</v>
      </c>
      <c r="D158" s="59" t="s">
        <v>1219</v>
      </c>
      <c r="E158" s="57" t="s">
        <v>1220</v>
      </c>
      <c r="F158" s="1261">
        <v>3</v>
      </c>
      <c r="G158" s="1262">
        <v>0</v>
      </c>
      <c r="H158" s="1262">
        <v>20.556000000000001</v>
      </c>
      <c r="I158" s="1262">
        <v>22.384</v>
      </c>
      <c r="J158" s="1262">
        <v>23.896000000000001</v>
      </c>
      <c r="K158" s="1262">
        <v>29.736999999999998</v>
      </c>
      <c r="L158" s="1262">
        <v>36.298999999999999</v>
      </c>
      <c r="M158" s="1262">
        <v>143.762</v>
      </c>
      <c r="N158" s="1262">
        <v>52.152999999999999</v>
      </c>
      <c r="O158" s="1262">
        <v>43.097999999999999</v>
      </c>
      <c r="P158" s="1262">
        <v>62.917999999999999</v>
      </c>
      <c r="Q158" s="1262">
        <v>76.064999999999998</v>
      </c>
      <c r="R158" s="1262">
        <v>77.546000000000006</v>
      </c>
      <c r="S158" s="1262">
        <v>59.006999999999998</v>
      </c>
      <c r="T158" s="1262">
        <v>34.79</v>
      </c>
      <c r="U158" s="1262">
        <v>72.272000000000006</v>
      </c>
      <c r="V158" s="1262">
        <v>77.97</v>
      </c>
      <c r="W158" s="1541"/>
      <c r="X158" s="1542"/>
      <c r="Y158" s="1542"/>
      <c r="Z158" s="1542"/>
    </row>
    <row r="159" spans="2:26" ht="14.5" thickBot="1" x14ac:dyDescent="0.4">
      <c r="B159" s="1362"/>
      <c r="C159" s="1362"/>
      <c r="D159" s="1362"/>
      <c r="E159" s="1362"/>
      <c r="F159" s="1362"/>
      <c r="G159" s="1362"/>
      <c r="H159" s="1362"/>
      <c r="I159" s="1362"/>
      <c r="J159" s="1362"/>
      <c r="K159" s="1362"/>
      <c r="L159" s="1362"/>
      <c r="M159" s="1362"/>
      <c r="N159" s="1362"/>
      <c r="O159" s="1362"/>
      <c r="P159" s="1362"/>
      <c r="Q159" s="1362"/>
      <c r="R159" s="21"/>
      <c r="S159" s="21"/>
      <c r="T159" s="1362"/>
      <c r="U159" s="1362"/>
      <c r="V159" s="1362"/>
      <c r="W159" s="1362"/>
      <c r="X159" s="1362"/>
      <c r="Y159" s="1362"/>
      <c r="Z159" s="1362"/>
    </row>
    <row r="160" spans="2:26" ht="98.5" thickBot="1" x14ac:dyDescent="0.4">
      <c r="B160" s="122" t="str">
        <f>CONCATENATE("Table 7d: WC level - Alternative Programme  ",E134, " Enhancement Expenditure")</f>
        <v>Table 7d: WC level - Alternative Programme  Alternative Programme 3 (Higher Alternative Need - No HA options available) Enhancement Expenditure</v>
      </c>
      <c r="C160" s="77"/>
      <c r="D160" s="76"/>
      <c r="E160" s="76"/>
      <c r="F160" s="1520"/>
      <c r="G160" s="1520"/>
      <c r="H160" s="1520"/>
      <c r="I160" s="1520"/>
      <c r="J160" s="1520"/>
      <c r="K160" s="1520"/>
      <c r="L160" s="1520"/>
      <c r="M160" s="1609" t="s">
        <v>1184</v>
      </c>
      <c r="N160" s="1610"/>
      <c r="O160" s="1610"/>
      <c r="P160" s="1610"/>
      <c r="Q160" s="1610"/>
      <c r="R160" s="1610"/>
      <c r="S160" s="1610"/>
      <c r="T160" s="1610"/>
      <c r="U160" s="1610"/>
      <c r="V160" s="1610"/>
      <c r="W160" s="1610"/>
      <c r="X160" s="1610"/>
      <c r="Y160" s="1610"/>
      <c r="Z160" s="1610"/>
    </row>
    <row r="161" spans="2:26" ht="28.5" thickBot="1" x14ac:dyDescent="0.4">
      <c r="B161" s="51" t="s">
        <v>65</v>
      </c>
      <c r="C161" s="52" t="s">
        <v>1215</v>
      </c>
      <c r="D161" s="52" t="s">
        <v>1216</v>
      </c>
      <c r="E161" s="52" t="s">
        <v>82</v>
      </c>
      <c r="F161" s="53" t="s">
        <v>83</v>
      </c>
      <c r="G161" s="174" t="s">
        <v>1186</v>
      </c>
      <c r="H161" s="175" t="s">
        <v>1187</v>
      </c>
      <c r="I161" s="175" t="s">
        <v>1188</v>
      </c>
      <c r="J161" s="175" t="s">
        <v>1189</v>
      </c>
      <c r="K161" s="175" t="s">
        <v>1190</v>
      </c>
      <c r="L161" s="176" t="s">
        <v>1191</v>
      </c>
      <c r="M161" s="177" t="s">
        <v>1192</v>
      </c>
      <c r="N161" s="177" t="s">
        <v>1193</v>
      </c>
      <c r="O161" s="177" t="s">
        <v>1194</v>
      </c>
      <c r="P161" s="177" t="s">
        <v>1195</v>
      </c>
      <c r="Q161" s="174" t="s">
        <v>1196</v>
      </c>
      <c r="R161" s="175" t="s">
        <v>1197</v>
      </c>
      <c r="S161" s="175" t="s">
        <v>1198</v>
      </c>
      <c r="T161" s="175" t="s">
        <v>1199</v>
      </c>
      <c r="U161" s="175" t="s">
        <v>1200</v>
      </c>
      <c r="V161" s="176" t="s">
        <v>1201</v>
      </c>
      <c r="W161" s="60" t="s">
        <v>1202</v>
      </c>
      <c r="X161" s="60" t="s">
        <v>1203</v>
      </c>
      <c r="Y161" s="60" t="s">
        <v>1204</v>
      </c>
      <c r="Z161" s="60" t="s">
        <v>1205</v>
      </c>
    </row>
    <row r="162" spans="2:26" ht="28" x14ac:dyDescent="0.3">
      <c r="B162" s="146" t="s">
        <v>1225</v>
      </c>
      <c r="C162" s="147" t="s">
        <v>1226</v>
      </c>
      <c r="D162" s="147" t="s">
        <v>1170</v>
      </c>
      <c r="E162" s="57" t="s">
        <v>1220</v>
      </c>
      <c r="F162" s="1259">
        <v>3</v>
      </c>
      <c r="G162" s="1550">
        <v>0</v>
      </c>
      <c r="H162" s="1550">
        <v>17.815000000000001</v>
      </c>
      <c r="I162" s="1550">
        <v>19.055</v>
      </c>
      <c r="J162" s="1550">
        <v>20.067</v>
      </c>
      <c r="K162" s="1550">
        <v>25.058</v>
      </c>
      <c r="L162" s="1550">
        <v>31.414000000000001</v>
      </c>
      <c r="M162" s="1550">
        <v>132.06200000000001</v>
      </c>
      <c r="N162" s="1550">
        <v>37.805</v>
      </c>
      <c r="O162" s="1550">
        <v>26.978000000000002</v>
      </c>
      <c r="P162" s="1550">
        <v>46.218000000000004</v>
      </c>
      <c r="Q162" s="1550">
        <v>61.228000000000002</v>
      </c>
      <c r="R162" s="1550">
        <v>61.012999999999998</v>
      </c>
      <c r="S162" s="1550">
        <v>42.216000000000001</v>
      </c>
      <c r="T162" s="1550">
        <v>14.847</v>
      </c>
      <c r="U162" s="1550">
        <v>52.149000000000001</v>
      </c>
      <c r="V162" s="1550">
        <v>57.667999999999999</v>
      </c>
      <c r="W162" s="1537"/>
      <c r="X162" s="1538"/>
      <c r="Y162" s="1538"/>
      <c r="Z162" s="1538"/>
    </row>
    <row r="163" spans="2:26" ht="28" x14ac:dyDescent="0.3">
      <c r="B163" s="56" t="s">
        <v>1227</v>
      </c>
      <c r="C163" s="57" t="s">
        <v>1226</v>
      </c>
      <c r="D163" s="57" t="s">
        <v>1169</v>
      </c>
      <c r="E163" s="57" t="s">
        <v>1220</v>
      </c>
      <c r="F163" s="1260">
        <v>3</v>
      </c>
      <c r="G163" s="1550">
        <v>0</v>
      </c>
      <c r="H163" s="1550">
        <v>2.7410000000000001</v>
      </c>
      <c r="I163" s="1550">
        <v>3.3290000000000002</v>
      </c>
      <c r="J163" s="1550">
        <v>3.8290000000000002</v>
      </c>
      <c r="K163" s="1550">
        <v>4.6790000000000003</v>
      </c>
      <c r="L163" s="1550">
        <v>4.8849999999999998</v>
      </c>
      <c r="M163" s="1550">
        <v>11.7</v>
      </c>
      <c r="N163" s="1550">
        <v>14.348000000000001</v>
      </c>
      <c r="O163" s="1550">
        <v>16.12</v>
      </c>
      <c r="P163" s="1550">
        <v>16.7</v>
      </c>
      <c r="Q163" s="1550">
        <v>14.837</v>
      </c>
      <c r="R163" s="1550">
        <v>16.533000000000001</v>
      </c>
      <c r="S163" s="1550">
        <v>16.791</v>
      </c>
      <c r="T163" s="1550">
        <v>19.943000000000001</v>
      </c>
      <c r="U163" s="1550">
        <v>20.123000000000001</v>
      </c>
      <c r="V163" s="1550">
        <v>20.302</v>
      </c>
      <c r="W163" s="1539"/>
      <c r="X163" s="1540"/>
      <c r="Y163" s="1540"/>
      <c r="Z163" s="1540"/>
    </row>
    <row r="164" spans="2:26" ht="28.5" thickBot="1" x14ac:dyDescent="0.35">
      <c r="B164" s="58" t="s">
        <v>1228</v>
      </c>
      <c r="C164" s="59" t="s">
        <v>1226</v>
      </c>
      <c r="D164" s="59" t="s">
        <v>1219</v>
      </c>
      <c r="E164" s="57" t="s">
        <v>1220</v>
      </c>
      <c r="F164" s="1261">
        <v>3</v>
      </c>
      <c r="G164" s="1550">
        <v>0</v>
      </c>
      <c r="H164" s="1550">
        <v>20.556000000000001</v>
      </c>
      <c r="I164" s="1550">
        <v>22.384</v>
      </c>
      <c r="J164" s="1550">
        <v>23.896000000000001</v>
      </c>
      <c r="K164" s="1550">
        <v>29.737000000000002</v>
      </c>
      <c r="L164" s="1550">
        <v>36.298999999999999</v>
      </c>
      <c r="M164" s="1550">
        <v>143.762</v>
      </c>
      <c r="N164" s="1550">
        <v>52.152999999999999</v>
      </c>
      <c r="O164" s="1550">
        <v>43.097999999999999</v>
      </c>
      <c r="P164" s="1550">
        <v>62.918000000000006</v>
      </c>
      <c r="Q164" s="1550">
        <v>76.064999999999998</v>
      </c>
      <c r="R164" s="1550">
        <v>77.545999999999992</v>
      </c>
      <c r="S164" s="1550">
        <v>59.007000000000005</v>
      </c>
      <c r="T164" s="1550">
        <v>34.79</v>
      </c>
      <c r="U164" s="1550">
        <v>72.272000000000006</v>
      </c>
      <c r="V164" s="1550">
        <v>77.97</v>
      </c>
      <c r="W164" s="1541"/>
      <c r="X164" s="1542"/>
      <c r="Y164" s="1542"/>
      <c r="Z164" s="1542"/>
    </row>
    <row r="166" spans="2:26" ht="14.5" thickBot="1" x14ac:dyDescent="0.4">
      <c r="B166" s="1362"/>
      <c r="C166" s="1362"/>
      <c r="D166" s="1362"/>
      <c r="E166" s="1362"/>
      <c r="F166" s="1362"/>
      <c r="G166" s="1362"/>
      <c r="H166" s="1362"/>
      <c r="I166" s="1362"/>
      <c r="J166" s="1362"/>
      <c r="K166" s="1362"/>
      <c r="L166" s="1362"/>
      <c r="M166" s="1362"/>
      <c r="N166" s="1362"/>
      <c r="O166" s="1362"/>
      <c r="P166" s="1362"/>
      <c r="Q166" s="1362"/>
      <c r="R166" s="1362"/>
      <c r="S166" s="1362"/>
      <c r="T166" s="1362"/>
      <c r="U166" s="1362"/>
      <c r="V166" s="1362"/>
      <c r="W166" s="1362"/>
      <c r="X166" s="1362"/>
      <c r="Y166" s="1362"/>
      <c r="Z166" s="1362"/>
    </row>
    <row r="167" spans="2:26" ht="70.5" thickBot="1" x14ac:dyDescent="0.4">
      <c r="B167" s="1527" t="s">
        <v>62</v>
      </c>
      <c r="C167" s="1528" t="s">
        <v>17</v>
      </c>
      <c r="D167" s="1529" t="s">
        <v>1171</v>
      </c>
      <c r="E167" s="1518" t="s">
        <v>1088</v>
      </c>
      <c r="F167" s="1527" t="s">
        <v>1173</v>
      </c>
      <c r="G167" s="1518" t="s">
        <v>68</v>
      </c>
      <c r="H167" s="1530" t="s">
        <v>78</v>
      </c>
      <c r="I167" s="1518" t="s">
        <v>1174</v>
      </c>
      <c r="J167" s="1362"/>
      <c r="K167" s="1362"/>
      <c r="L167" s="1362"/>
      <c r="M167" s="1362"/>
      <c r="N167" s="1362"/>
      <c r="O167" s="1362"/>
      <c r="P167" s="1362"/>
      <c r="Q167" s="1362"/>
      <c r="R167" s="1362"/>
      <c r="S167" s="1362"/>
      <c r="T167" s="1362"/>
      <c r="U167" s="1362"/>
      <c r="V167" s="1362"/>
      <c r="W167" s="1362"/>
      <c r="X167" s="1362"/>
      <c r="Y167" s="1362"/>
      <c r="Z167" s="1362"/>
    </row>
    <row r="168" spans="2:26" ht="108" customHeight="1" thickBot="1" x14ac:dyDescent="0.4">
      <c r="B168" s="1529" t="s">
        <v>1175</v>
      </c>
      <c r="C168" s="1618" t="s">
        <v>1239</v>
      </c>
      <c r="D168" s="1619"/>
      <c r="E168" s="1619"/>
      <c r="F168" s="1619"/>
      <c r="G168" s="1619"/>
      <c r="H168" s="1619"/>
      <c r="I168" s="1620"/>
      <c r="J168" s="1362"/>
      <c r="K168" s="1362"/>
      <c r="L168" s="1362"/>
      <c r="M168" s="1362"/>
      <c r="N168" s="1362"/>
      <c r="O168" s="1362"/>
      <c r="P168" s="1362"/>
      <c r="Q168" s="1362"/>
      <c r="R168" s="1362"/>
      <c r="S168" s="1362"/>
      <c r="T168" s="1362"/>
      <c r="U168" s="1362"/>
      <c r="V168" s="1362"/>
      <c r="W168" s="1362"/>
      <c r="X168" s="1362"/>
      <c r="Y168" s="1362"/>
      <c r="Z168" s="1362"/>
    </row>
    <row r="169" spans="2:26" ht="121.5" customHeight="1" thickBot="1" x14ac:dyDescent="0.4">
      <c r="B169" s="1529" t="s">
        <v>1177</v>
      </c>
      <c r="C169" s="1621" t="s">
        <v>1240</v>
      </c>
      <c r="D169" s="1622"/>
      <c r="E169" s="1622"/>
      <c r="F169" s="1622"/>
      <c r="G169" s="1622"/>
      <c r="H169" s="1622"/>
      <c r="I169" s="1623"/>
      <c r="J169" s="1362"/>
      <c r="K169" s="1362"/>
      <c r="L169" s="1362"/>
      <c r="M169" s="1362"/>
      <c r="N169" s="1362"/>
      <c r="O169" s="1362"/>
      <c r="P169" s="1362"/>
      <c r="Q169" s="1362"/>
      <c r="R169" s="1362"/>
      <c r="S169" s="1362"/>
      <c r="T169" s="1362"/>
      <c r="U169" s="1362"/>
      <c r="V169" s="1362"/>
      <c r="W169" s="1362"/>
      <c r="X169" s="1362"/>
      <c r="Y169" s="1362"/>
      <c r="Z169" s="1362"/>
    </row>
    <row r="170" spans="2:26" ht="42.5" thickBot="1" x14ac:dyDescent="0.4">
      <c r="B170" s="1529" t="s">
        <v>1179</v>
      </c>
      <c r="C170" s="1615" t="s">
        <v>1241</v>
      </c>
      <c r="D170" s="1616"/>
      <c r="E170" s="1616"/>
      <c r="F170" s="1616"/>
      <c r="G170" s="1616"/>
      <c r="H170" s="1616"/>
      <c r="I170" s="1617"/>
      <c r="J170" s="1362"/>
      <c r="K170" s="1362"/>
      <c r="L170" s="1362"/>
      <c r="M170" s="1362"/>
      <c r="N170" s="1362"/>
      <c r="O170" s="1362"/>
      <c r="P170" s="1362"/>
      <c r="Q170" s="1362"/>
      <c r="R170" s="1362"/>
      <c r="S170" s="1362"/>
      <c r="T170" s="1362"/>
      <c r="U170" s="1362"/>
      <c r="V170" s="1362"/>
      <c r="W170" s="1362"/>
      <c r="X170" s="1362"/>
      <c r="Y170" s="1362"/>
      <c r="Z170" s="1362"/>
    </row>
    <row r="171" spans="2:26" ht="56.5" thickBot="1" x14ac:dyDescent="0.4">
      <c r="B171" s="20" t="s">
        <v>1181</v>
      </c>
      <c r="C171" s="1551">
        <v>916.98333859033789</v>
      </c>
      <c r="D171" s="1532" t="s">
        <v>1182</v>
      </c>
      <c r="E171" s="1553">
        <v>0.1</v>
      </c>
      <c r="F171" s="1534" t="s">
        <v>1183</v>
      </c>
      <c r="G171" s="1549">
        <v>2030</v>
      </c>
      <c r="H171" s="1534" t="s">
        <v>2</v>
      </c>
      <c r="I171" s="1549">
        <v>1</v>
      </c>
      <c r="J171" s="1362"/>
      <c r="K171" s="1362"/>
      <c r="L171" s="1362"/>
      <c r="M171" s="1362"/>
      <c r="N171" s="1362"/>
      <c r="O171" s="1362"/>
      <c r="P171" s="1362"/>
      <c r="Q171" s="1362"/>
      <c r="R171" s="1362"/>
      <c r="S171" s="1362"/>
      <c r="T171" s="1362"/>
      <c r="U171" s="1362"/>
      <c r="V171" s="1362"/>
      <c r="W171" s="1362"/>
      <c r="X171" s="1362"/>
      <c r="Y171" s="1362"/>
      <c r="Z171" s="1362"/>
    </row>
    <row r="172" spans="2:26" ht="14.5" thickBot="1" x14ac:dyDescent="0.4">
      <c r="B172" s="1362"/>
      <c r="C172" s="1362"/>
      <c r="D172" s="1362"/>
      <c r="E172" s="1362"/>
      <c r="F172" s="1362"/>
      <c r="G172" s="1362"/>
      <c r="H172" s="1362"/>
      <c r="I172" s="1362"/>
      <c r="J172" s="1362"/>
      <c r="K172" s="1362"/>
      <c r="L172" s="1362"/>
      <c r="M172" s="1362"/>
      <c r="N172" s="1362"/>
      <c r="O172" s="1362"/>
      <c r="P172" s="1362"/>
      <c r="Q172" s="1362"/>
      <c r="R172" s="1362"/>
      <c r="S172" s="1362"/>
      <c r="T172" s="1362"/>
      <c r="U172" s="1362"/>
      <c r="V172" s="1362"/>
      <c r="W172" s="1362"/>
      <c r="X172" s="1362"/>
      <c r="Y172" s="1362"/>
      <c r="Z172" s="1362"/>
    </row>
    <row r="173" spans="2:26" ht="124.4" customHeight="1" thickBot="1" x14ac:dyDescent="0.4">
      <c r="B173" s="122" t="str">
        <f>CONCATENATE("Table 7a: WC level - Alternative Programme ",E167, " Baseline SDB")</f>
        <v>Table 7a: WC level - Alternative Programme Alternative Programme 4 (Central Alternative Pathway 1) Baseline SDB</v>
      </c>
      <c r="C173" s="1362"/>
      <c r="D173" s="1362"/>
      <c r="E173" s="1362"/>
      <c r="F173" s="1362"/>
      <c r="G173" s="1362"/>
      <c r="H173" s="1362"/>
      <c r="I173" s="1362"/>
      <c r="J173" s="1362"/>
      <c r="K173" s="1362"/>
      <c r="L173" s="1362"/>
      <c r="M173" s="1609" t="s">
        <v>1184</v>
      </c>
      <c r="N173" s="1610"/>
      <c r="O173" s="1610"/>
      <c r="P173" s="1610"/>
      <c r="Q173" s="1610"/>
      <c r="R173" s="1610"/>
      <c r="S173" s="1610"/>
      <c r="T173" s="1610"/>
      <c r="U173" s="1610"/>
      <c r="V173" s="1610"/>
      <c r="W173" s="1610"/>
      <c r="X173" s="1610"/>
      <c r="Y173" s="1610"/>
      <c r="Z173" s="1610"/>
    </row>
    <row r="174" spans="2:26" ht="28.5" thickBot="1" x14ac:dyDescent="0.4">
      <c r="B174" s="51" t="s">
        <v>65</v>
      </c>
      <c r="C174" s="52" t="s">
        <v>1185</v>
      </c>
      <c r="D174" s="1611" t="s">
        <v>82</v>
      </c>
      <c r="E174" s="1612"/>
      <c r="F174" s="53" t="s">
        <v>83</v>
      </c>
      <c r="G174" s="174" t="s">
        <v>1186</v>
      </c>
      <c r="H174" s="175" t="s">
        <v>1187</v>
      </c>
      <c r="I174" s="175" t="s">
        <v>1188</v>
      </c>
      <c r="J174" s="175" t="s">
        <v>1189</v>
      </c>
      <c r="K174" s="175" t="s">
        <v>1190</v>
      </c>
      <c r="L174" s="176" t="s">
        <v>1191</v>
      </c>
      <c r="M174" s="177" t="s">
        <v>1192</v>
      </c>
      <c r="N174" s="177" t="s">
        <v>1193</v>
      </c>
      <c r="O174" s="177" t="s">
        <v>1194</v>
      </c>
      <c r="P174" s="177" t="s">
        <v>1195</v>
      </c>
      <c r="Q174" s="174" t="s">
        <v>1196</v>
      </c>
      <c r="R174" s="175" t="s">
        <v>1197</v>
      </c>
      <c r="S174" s="175" t="s">
        <v>1198</v>
      </c>
      <c r="T174" s="175" t="s">
        <v>1199</v>
      </c>
      <c r="U174" s="175" t="s">
        <v>1200</v>
      </c>
      <c r="V174" s="176" t="s">
        <v>1201</v>
      </c>
      <c r="W174" s="60" t="s">
        <v>1202</v>
      </c>
      <c r="X174" s="60" t="s">
        <v>1203</v>
      </c>
      <c r="Y174" s="60" t="s">
        <v>1204</v>
      </c>
      <c r="Z174" s="60" t="s">
        <v>1205</v>
      </c>
    </row>
    <row r="175" spans="2:26" x14ac:dyDescent="0.3">
      <c r="B175" s="54" t="s">
        <v>1206</v>
      </c>
      <c r="C175" s="55" t="s">
        <v>1151</v>
      </c>
      <c r="D175" s="1613" t="s">
        <v>111</v>
      </c>
      <c r="E175" s="1614"/>
      <c r="F175" s="55">
        <v>2</v>
      </c>
      <c r="G175" s="1145">
        <v>345.29</v>
      </c>
      <c r="H175" s="1145">
        <v>345.64</v>
      </c>
      <c r="I175" s="1145">
        <v>346.11</v>
      </c>
      <c r="J175" s="1145">
        <v>346.68</v>
      </c>
      <c r="K175" s="1145">
        <v>347.37</v>
      </c>
      <c r="L175" s="1145">
        <v>348.01</v>
      </c>
      <c r="M175" s="1145">
        <v>351.12</v>
      </c>
      <c r="N175" s="1145">
        <v>354.46</v>
      </c>
      <c r="O175" s="1145">
        <v>357.52</v>
      </c>
      <c r="P175" s="1145">
        <v>361.79</v>
      </c>
      <c r="Q175" s="1145">
        <v>366.26</v>
      </c>
      <c r="R175" s="1145">
        <v>371.12</v>
      </c>
      <c r="S175" s="1145">
        <v>375.92</v>
      </c>
      <c r="T175" s="1145">
        <v>380.68</v>
      </c>
      <c r="U175" s="1145">
        <v>385.39</v>
      </c>
      <c r="V175" s="1145">
        <v>390.11</v>
      </c>
      <c r="W175" s="1537"/>
      <c r="X175" s="1538"/>
      <c r="Y175" s="1538"/>
      <c r="Z175" s="1538"/>
    </row>
    <row r="176" spans="2:26" x14ac:dyDescent="0.3">
      <c r="B176" s="56" t="s">
        <v>1207</v>
      </c>
      <c r="C176" s="57" t="s">
        <v>267</v>
      </c>
      <c r="D176" s="1605" t="s">
        <v>111</v>
      </c>
      <c r="E176" s="1606"/>
      <c r="F176" s="57">
        <v>2</v>
      </c>
      <c r="G176" s="1145">
        <v>382.9</v>
      </c>
      <c r="H176" s="1145">
        <v>375.36</v>
      </c>
      <c r="I176" s="1145">
        <v>374.97</v>
      </c>
      <c r="J176" s="1145">
        <v>374.68</v>
      </c>
      <c r="K176" s="1145">
        <v>374.39</v>
      </c>
      <c r="L176" s="1145">
        <v>374.13</v>
      </c>
      <c r="M176" s="1145">
        <v>366.18</v>
      </c>
      <c r="N176" s="1145">
        <v>316.61</v>
      </c>
      <c r="O176" s="1145">
        <v>311.7</v>
      </c>
      <c r="P176" s="1145">
        <v>311.39999999999998</v>
      </c>
      <c r="Q176" s="1145">
        <v>309.17</v>
      </c>
      <c r="R176" s="1145">
        <v>308.88</v>
      </c>
      <c r="S176" s="1145">
        <v>308.61</v>
      </c>
      <c r="T176" s="1145">
        <v>308.32</v>
      </c>
      <c r="U176" s="1145">
        <v>308.04000000000002</v>
      </c>
      <c r="V176" s="1145">
        <v>307.76</v>
      </c>
      <c r="W176" s="1539"/>
      <c r="X176" s="1540"/>
      <c r="Y176" s="1540"/>
      <c r="Z176" s="1540"/>
    </row>
    <row r="177" spans="2:26" x14ac:dyDescent="0.3">
      <c r="B177" s="124" t="s">
        <v>1208</v>
      </c>
      <c r="C177" s="125" t="s">
        <v>261</v>
      </c>
      <c r="D177" s="1605" t="s">
        <v>111</v>
      </c>
      <c r="E177" s="1606"/>
      <c r="F177" s="57">
        <v>2</v>
      </c>
      <c r="G177" s="1145">
        <v>14.44</v>
      </c>
      <c r="H177" s="1145">
        <v>14.46</v>
      </c>
      <c r="I177" s="1145">
        <v>14.48</v>
      </c>
      <c r="J177" s="1145">
        <v>14.5</v>
      </c>
      <c r="K177" s="1145">
        <v>14.53</v>
      </c>
      <c r="L177" s="1145">
        <v>14.56</v>
      </c>
      <c r="M177" s="1145">
        <v>14.69</v>
      </c>
      <c r="N177" s="1145">
        <v>14.83</v>
      </c>
      <c r="O177" s="1145">
        <v>14.95</v>
      </c>
      <c r="P177" s="1145">
        <v>15.13</v>
      </c>
      <c r="Q177" s="1145">
        <v>15.32</v>
      </c>
      <c r="R177" s="1145">
        <v>15.52</v>
      </c>
      <c r="S177" s="1145">
        <v>15.72</v>
      </c>
      <c r="T177" s="1145">
        <v>15.92</v>
      </c>
      <c r="U177" s="1145">
        <v>16.12</v>
      </c>
      <c r="V177" s="1145">
        <v>16.32</v>
      </c>
      <c r="W177" s="1543"/>
      <c r="X177" s="1544"/>
      <c r="Y177" s="1544"/>
      <c r="Z177" s="1544"/>
    </row>
    <row r="178" spans="2:26" ht="14.5" thickBot="1" x14ac:dyDescent="0.35">
      <c r="B178" s="58" t="s">
        <v>1209</v>
      </c>
      <c r="C178" s="59" t="s">
        <v>270</v>
      </c>
      <c r="D178" s="1607" t="s">
        <v>111</v>
      </c>
      <c r="E178" s="1608"/>
      <c r="F178" s="59">
        <v>2</v>
      </c>
      <c r="G178" s="1145">
        <v>23.16</v>
      </c>
      <c r="H178" s="1145">
        <v>15.26</v>
      </c>
      <c r="I178" s="1145">
        <v>14.38</v>
      </c>
      <c r="J178" s="1145">
        <v>13.5</v>
      </c>
      <c r="K178" s="1145">
        <v>12.5</v>
      </c>
      <c r="L178" s="1145">
        <v>11.56</v>
      </c>
      <c r="M178" s="1145">
        <v>0.38</v>
      </c>
      <c r="N178" s="1145">
        <v>-52.68</v>
      </c>
      <c r="O178" s="1145">
        <v>-60.77</v>
      </c>
      <c r="P178" s="1145">
        <v>-65.52</v>
      </c>
      <c r="Q178" s="1145">
        <v>-72.41</v>
      </c>
      <c r="R178" s="1145">
        <v>-77.760000000000005</v>
      </c>
      <c r="S178" s="1145">
        <v>-83.04</v>
      </c>
      <c r="T178" s="1145">
        <v>-88.29</v>
      </c>
      <c r="U178" s="1145">
        <v>-93.47</v>
      </c>
      <c r="V178" s="1145">
        <v>-98.67</v>
      </c>
      <c r="W178" s="1541"/>
      <c r="X178" s="1542"/>
      <c r="Y178" s="1542"/>
      <c r="Z178" s="1542"/>
    </row>
    <row r="179" spans="2:26" ht="14.5" thickBot="1" x14ac:dyDescent="0.4">
      <c r="B179" s="75"/>
      <c r="C179" s="26"/>
      <c r="D179" s="26"/>
      <c r="E179" s="26"/>
      <c r="F179" s="1362"/>
      <c r="G179" s="1362"/>
      <c r="H179" s="1362"/>
      <c r="I179" s="1362"/>
      <c r="J179" s="1362"/>
      <c r="K179" s="1362"/>
      <c r="L179" s="1362"/>
      <c r="M179" s="1362"/>
      <c r="N179" s="1362"/>
      <c r="O179" s="1362"/>
      <c r="P179" s="1362"/>
      <c r="Q179" s="21"/>
      <c r="R179" s="21"/>
      <c r="S179" s="1362"/>
      <c r="T179" s="1362"/>
      <c r="U179" s="1362"/>
      <c r="V179" s="1362"/>
      <c r="W179" s="1362"/>
      <c r="X179" s="1362"/>
      <c r="Y179" s="1362"/>
      <c r="Z179" s="1362"/>
    </row>
    <row r="180" spans="2:26" ht="116.15" customHeight="1" thickBot="1" x14ac:dyDescent="0.4">
      <c r="B180" s="122" t="str">
        <f>CONCATENATE("Table 7b: WC level - Alternative Programme  ",E167, " Final Plan SDB")</f>
        <v>Table 7b: WC level - Alternative Programme  Alternative Programme 4 (Central Alternative Pathway 1) Final Plan SDB</v>
      </c>
      <c r="C180" s="77"/>
      <c r="D180" s="76"/>
      <c r="E180" s="76"/>
      <c r="F180" s="1520"/>
      <c r="G180" s="1520"/>
      <c r="H180" s="1520"/>
      <c r="I180" s="1520"/>
      <c r="J180" s="1520"/>
      <c r="K180" s="1520"/>
      <c r="L180" s="1520"/>
      <c r="M180" s="1609" t="s">
        <v>1184</v>
      </c>
      <c r="N180" s="1610"/>
      <c r="O180" s="1610"/>
      <c r="P180" s="1610"/>
      <c r="Q180" s="1610"/>
      <c r="R180" s="1610"/>
      <c r="S180" s="1610"/>
      <c r="T180" s="1610"/>
      <c r="U180" s="1610"/>
      <c r="V180" s="1610"/>
      <c r="W180" s="1610"/>
      <c r="X180" s="1610"/>
      <c r="Y180" s="1610"/>
      <c r="Z180" s="1610"/>
    </row>
    <row r="181" spans="2:26" ht="28.5" thickBot="1" x14ac:dyDescent="0.4">
      <c r="B181" s="171" t="s">
        <v>65</v>
      </c>
      <c r="C181" s="172" t="s">
        <v>1210</v>
      </c>
      <c r="D181" s="1611" t="s">
        <v>82</v>
      </c>
      <c r="E181" s="1612"/>
      <c r="F181" s="173" t="s">
        <v>83</v>
      </c>
      <c r="G181" s="174" t="s">
        <v>1186</v>
      </c>
      <c r="H181" s="175" t="s">
        <v>1187</v>
      </c>
      <c r="I181" s="175" t="s">
        <v>1188</v>
      </c>
      <c r="J181" s="175" t="s">
        <v>1189</v>
      </c>
      <c r="K181" s="175" t="s">
        <v>1190</v>
      </c>
      <c r="L181" s="176" t="s">
        <v>1191</v>
      </c>
      <c r="M181" s="177" t="s">
        <v>1192</v>
      </c>
      <c r="N181" s="177" t="s">
        <v>1193</v>
      </c>
      <c r="O181" s="177" t="s">
        <v>1194</v>
      </c>
      <c r="P181" s="177" t="s">
        <v>1195</v>
      </c>
      <c r="Q181" s="174" t="s">
        <v>1196</v>
      </c>
      <c r="R181" s="175" t="s">
        <v>1197</v>
      </c>
      <c r="S181" s="175" t="s">
        <v>1198</v>
      </c>
      <c r="T181" s="175" t="s">
        <v>1199</v>
      </c>
      <c r="U181" s="175" t="s">
        <v>1200</v>
      </c>
      <c r="V181" s="176" t="s">
        <v>1201</v>
      </c>
      <c r="W181" s="60" t="s">
        <v>1202</v>
      </c>
      <c r="X181" s="60" t="s">
        <v>1203</v>
      </c>
      <c r="Y181" s="60" t="s">
        <v>1204</v>
      </c>
      <c r="Z181" s="60" t="s">
        <v>1205</v>
      </c>
    </row>
    <row r="182" spans="2:26" x14ac:dyDescent="0.3">
      <c r="B182" s="165" t="s">
        <v>1211</v>
      </c>
      <c r="C182" s="166" t="s">
        <v>1151</v>
      </c>
      <c r="D182" s="1613" t="s">
        <v>111</v>
      </c>
      <c r="E182" s="1614"/>
      <c r="F182" s="166">
        <v>2</v>
      </c>
      <c r="G182" s="1145">
        <v>345.29</v>
      </c>
      <c r="H182" s="1145">
        <v>330.64</v>
      </c>
      <c r="I182" s="1145">
        <v>328.34</v>
      </c>
      <c r="J182" s="1145">
        <v>326.11</v>
      </c>
      <c r="K182" s="1145">
        <v>323.98</v>
      </c>
      <c r="L182" s="1145">
        <v>321.77999999999997</v>
      </c>
      <c r="M182" s="1145">
        <v>314.77999999999997</v>
      </c>
      <c r="N182" s="1145">
        <v>304.81</v>
      </c>
      <c r="O182" s="1145">
        <v>294.66000000000003</v>
      </c>
      <c r="P182" s="1145">
        <v>286.68</v>
      </c>
      <c r="Q182" s="1145">
        <v>287.60000000000002</v>
      </c>
      <c r="R182" s="1145">
        <v>287.95999999999998</v>
      </c>
      <c r="S182" s="1145">
        <v>287.3</v>
      </c>
      <c r="T182" s="1145">
        <v>285.93</v>
      </c>
      <c r="U182" s="1145">
        <v>283.98</v>
      </c>
      <c r="V182" s="1145">
        <v>283.7</v>
      </c>
      <c r="W182" s="1537"/>
      <c r="X182" s="1538"/>
      <c r="Y182" s="1538"/>
      <c r="Z182" s="1538"/>
    </row>
    <row r="183" spans="2:26" x14ac:dyDescent="0.3">
      <c r="B183" s="167" t="s">
        <v>1212</v>
      </c>
      <c r="C183" s="57" t="s">
        <v>267</v>
      </c>
      <c r="D183" s="1605" t="s">
        <v>111</v>
      </c>
      <c r="E183" s="1606"/>
      <c r="F183" s="57">
        <v>2</v>
      </c>
      <c r="G183" s="1145">
        <v>382.9</v>
      </c>
      <c r="H183" s="1145">
        <v>381.57</v>
      </c>
      <c r="I183" s="1145">
        <v>381.18</v>
      </c>
      <c r="J183" s="1145">
        <v>380.89</v>
      </c>
      <c r="K183" s="1145">
        <v>380.6</v>
      </c>
      <c r="L183" s="1145">
        <v>380.34</v>
      </c>
      <c r="M183" s="1145">
        <v>381.39</v>
      </c>
      <c r="N183" s="1145">
        <v>342.48</v>
      </c>
      <c r="O183" s="1145">
        <v>333.54</v>
      </c>
      <c r="P183" s="1145">
        <v>333.24</v>
      </c>
      <c r="Q183" s="1145">
        <v>328.83</v>
      </c>
      <c r="R183" s="1145">
        <v>328.54</v>
      </c>
      <c r="S183" s="1145">
        <v>328.27</v>
      </c>
      <c r="T183" s="1145">
        <v>331.98</v>
      </c>
      <c r="U183" s="1145">
        <v>331.7</v>
      </c>
      <c r="V183" s="1145">
        <v>331.42</v>
      </c>
      <c r="W183" s="1539"/>
      <c r="X183" s="1540"/>
      <c r="Y183" s="1540"/>
      <c r="Z183" s="1540"/>
    </row>
    <row r="184" spans="2:26" x14ac:dyDescent="0.3">
      <c r="B184" s="168" t="s">
        <v>1213</v>
      </c>
      <c r="C184" s="125" t="s">
        <v>261</v>
      </c>
      <c r="D184" s="1605" t="s">
        <v>111</v>
      </c>
      <c r="E184" s="1606"/>
      <c r="F184" s="57">
        <v>2</v>
      </c>
      <c r="G184" s="1145">
        <v>14.44</v>
      </c>
      <c r="H184" s="1145">
        <v>14.46</v>
      </c>
      <c r="I184" s="1145">
        <v>14.48</v>
      </c>
      <c r="J184" s="1145">
        <v>14.5</v>
      </c>
      <c r="K184" s="1145">
        <v>14.53</v>
      </c>
      <c r="L184" s="1145">
        <v>14.56</v>
      </c>
      <c r="M184" s="1145">
        <v>14.69</v>
      </c>
      <c r="N184" s="1145">
        <v>14.83</v>
      </c>
      <c r="O184" s="1145">
        <v>14.95</v>
      </c>
      <c r="P184" s="1145">
        <v>15.13</v>
      </c>
      <c r="Q184" s="1145">
        <v>15.32</v>
      </c>
      <c r="R184" s="1145">
        <v>15.52</v>
      </c>
      <c r="S184" s="1145">
        <v>15.72</v>
      </c>
      <c r="T184" s="1145">
        <v>15.92</v>
      </c>
      <c r="U184" s="1145">
        <v>16.12</v>
      </c>
      <c r="V184" s="1145">
        <v>16.32</v>
      </c>
      <c r="W184" s="1543"/>
      <c r="X184" s="1544"/>
      <c r="Y184" s="1544"/>
      <c r="Z184" s="1544"/>
    </row>
    <row r="185" spans="2:26" ht="14.5" thickBot="1" x14ac:dyDescent="0.35">
      <c r="B185" s="169" t="s">
        <v>1214</v>
      </c>
      <c r="C185" s="170" t="s">
        <v>270</v>
      </c>
      <c r="D185" s="1607" t="s">
        <v>111</v>
      </c>
      <c r="E185" s="1608"/>
      <c r="F185" s="170">
        <v>2</v>
      </c>
      <c r="G185" s="1145">
        <v>23.17</v>
      </c>
      <c r="H185" s="1145">
        <v>36.47</v>
      </c>
      <c r="I185" s="1145">
        <v>38.36</v>
      </c>
      <c r="J185" s="1145">
        <v>40.28</v>
      </c>
      <c r="K185" s="1145">
        <v>42.09</v>
      </c>
      <c r="L185" s="1145">
        <v>44</v>
      </c>
      <c r="M185" s="1145">
        <v>51.92</v>
      </c>
      <c r="N185" s="1145">
        <v>22.84</v>
      </c>
      <c r="O185" s="1145">
        <v>23.93</v>
      </c>
      <c r="P185" s="1145">
        <v>31.43</v>
      </c>
      <c r="Q185" s="1145">
        <v>25.91</v>
      </c>
      <c r="R185" s="1145">
        <v>25.06</v>
      </c>
      <c r="S185" s="1145">
        <v>25.25</v>
      </c>
      <c r="T185" s="1145">
        <v>30.13</v>
      </c>
      <c r="U185" s="1145">
        <v>31.6</v>
      </c>
      <c r="V185" s="1145">
        <v>31.4</v>
      </c>
      <c r="W185" s="1541"/>
      <c r="X185" s="1542"/>
      <c r="Y185" s="1542"/>
      <c r="Z185" s="1542"/>
    </row>
    <row r="186" spans="2:26" ht="14.5" thickBot="1" x14ac:dyDescent="0.4">
      <c r="B186" s="21"/>
      <c r="C186" s="1362"/>
      <c r="D186" s="1362"/>
      <c r="E186" s="1362"/>
      <c r="F186" s="1362"/>
      <c r="G186" s="1362"/>
      <c r="H186" s="1362"/>
      <c r="I186" s="1362"/>
      <c r="J186" s="1362"/>
      <c r="K186" s="1362"/>
      <c r="L186" s="1362"/>
      <c r="M186" s="1362"/>
      <c r="N186" s="1362"/>
      <c r="O186" s="1362"/>
      <c r="P186" s="1362"/>
      <c r="Q186" s="21"/>
      <c r="R186" s="21"/>
      <c r="S186" s="1362"/>
      <c r="T186" s="1362"/>
      <c r="U186" s="1362"/>
      <c r="V186" s="1362"/>
      <c r="W186" s="1362"/>
      <c r="X186" s="1362"/>
      <c r="Y186" s="1362"/>
      <c r="Z186" s="1362"/>
    </row>
    <row r="187" spans="2:26" ht="96.65" customHeight="1" thickBot="1" x14ac:dyDescent="0.4">
      <c r="B187" s="122" t="str">
        <f>CONCATENATE("Table 7c: WC level - Alternative Programme  ",E167, " Totex")</f>
        <v>Table 7c: WC level - Alternative Programme  Alternative Programme 4 (Central Alternative Pathway 1) Totex</v>
      </c>
      <c r="C187" s="77"/>
      <c r="D187" s="76"/>
      <c r="E187" s="1520"/>
      <c r="F187" s="1520"/>
      <c r="G187" s="1520"/>
      <c r="H187" s="1520"/>
      <c r="I187" s="1520"/>
      <c r="J187" s="1520"/>
      <c r="K187" s="1520"/>
      <c r="L187" s="1520"/>
      <c r="M187" s="1609" t="s">
        <v>1184</v>
      </c>
      <c r="N187" s="1610"/>
      <c r="O187" s="1610"/>
      <c r="P187" s="1610"/>
      <c r="Q187" s="1610"/>
      <c r="R187" s="1610"/>
      <c r="S187" s="1610"/>
      <c r="T187" s="1610"/>
      <c r="U187" s="1610"/>
      <c r="V187" s="1610"/>
      <c r="W187" s="1610"/>
      <c r="X187" s="1610"/>
      <c r="Y187" s="1610"/>
      <c r="Z187" s="1610"/>
    </row>
    <row r="188" spans="2:26" ht="28.5" thickBot="1" x14ac:dyDescent="0.4">
      <c r="B188" s="51" t="s">
        <v>65</v>
      </c>
      <c r="C188" s="52" t="s">
        <v>1215</v>
      </c>
      <c r="D188" s="52" t="s">
        <v>1216</v>
      </c>
      <c r="E188" s="52" t="s">
        <v>82</v>
      </c>
      <c r="F188" s="53" t="s">
        <v>83</v>
      </c>
      <c r="G188" s="174" t="s">
        <v>1186</v>
      </c>
      <c r="H188" s="175" t="s">
        <v>1187</v>
      </c>
      <c r="I188" s="175" t="s">
        <v>1188</v>
      </c>
      <c r="J188" s="175" t="s">
        <v>1189</v>
      </c>
      <c r="K188" s="175" t="s">
        <v>1190</v>
      </c>
      <c r="L188" s="176" t="s">
        <v>1191</v>
      </c>
      <c r="M188" s="177" t="s">
        <v>1192</v>
      </c>
      <c r="N188" s="177" t="s">
        <v>1193</v>
      </c>
      <c r="O188" s="177" t="s">
        <v>1194</v>
      </c>
      <c r="P188" s="177" t="s">
        <v>1195</v>
      </c>
      <c r="Q188" s="174" t="s">
        <v>1196</v>
      </c>
      <c r="R188" s="175" t="s">
        <v>1197</v>
      </c>
      <c r="S188" s="175" t="s">
        <v>1198</v>
      </c>
      <c r="T188" s="175" t="s">
        <v>1199</v>
      </c>
      <c r="U188" s="175" t="s">
        <v>1200</v>
      </c>
      <c r="V188" s="176" t="s">
        <v>1201</v>
      </c>
      <c r="W188" s="60" t="s">
        <v>1202</v>
      </c>
      <c r="X188" s="60" t="s">
        <v>1203</v>
      </c>
      <c r="Y188" s="60" t="s">
        <v>1204</v>
      </c>
      <c r="Z188" s="60" t="s">
        <v>1205</v>
      </c>
    </row>
    <row r="189" spans="2:26" x14ac:dyDescent="0.3">
      <c r="B189" s="146" t="s">
        <v>1217</v>
      </c>
      <c r="C189" s="147" t="s">
        <v>1218</v>
      </c>
      <c r="D189" s="147" t="s">
        <v>1219</v>
      </c>
      <c r="E189" s="57" t="s">
        <v>1220</v>
      </c>
      <c r="F189" s="1259">
        <v>3</v>
      </c>
      <c r="G189" s="1262">
        <v>0</v>
      </c>
      <c r="H189" s="1262">
        <v>22.459</v>
      </c>
      <c r="I189" s="1262">
        <v>24.414000000000001</v>
      </c>
      <c r="J189" s="1262">
        <v>25.992000000000001</v>
      </c>
      <c r="K189" s="1262">
        <v>31.773</v>
      </c>
      <c r="L189" s="1262">
        <v>37.808999999999997</v>
      </c>
      <c r="M189" s="1262">
        <v>105.629</v>
      </c>
      <c r="N189" s="1262">
        <v>24.113</v>
      </c>
      <c r="O189" s="1262">
        <v>42.398000000000003</v>
      </c>
      <c r="P189" s="1262">
        <v>48.58</v>
      </c>
      <c r="Q189" s="1262">
        <v>54.436</v>
      </c>
      <c r="R189" s="1262">
        <v>29.363</v>
      </c>
      <c r="S189" s="1262">
        <v>41.218000000000004</v>
      </c>
      <c r="T189" s="1262">
        <v>25.771000000000001</v>
      </c>
      <c r="U189" s="1262">
        <v>61.634</v>
      </c>
      <c r="V189" s="1262">
        <v>33.162999999999997</v>
      </c>
      <c r="W189" s="1537"/>
      <c r="X189" s="1538"/>
      <c r="Y189" s="1538"/>
      <c r="Z189" s="1538"/>
    </row>
    <row r="190" spans="2:26" x14ac:dyDescent="0.3">
      <c r="B190" s="56" t="s">
        <v>1221</v>
      </c>
      <c r="C190" s="57" t="s">
        <v>1222</v>
      </c>
      <c r="D190" s="57" t="s">
        <v>1219</v>
      </c>
      <c r="E190" s="57" t="s">
        <v>1220</v>
      </c>
      <c r="F190" s="1260">
        <v>3</v>
      </c>
      <c r="G190" s="1262">
        <v>0</v>
      </c>
      <c r="H190" s="1262">
        <v>0</v>
      </c>
      <c r="I190" s="1262">
        <v>0</v>
      </c>
      <c r="J190" s="1262">
        <v>0</v>
      </c>
      <c r="K190" s="1262">
        <v>0</v>
      </c>
      <c r="L190" s="1262">
        <v>0</v>
      </c>
      <c r="M190" s="1262">
        <v>0</v>
      </c>
      <c r="N190" s="1262">
        <v>0</v>
      </c>
      <c r="O190" s="1262">
        <v>0</v>
      </c>
      <c r="P190" s="1262">
        <v>0</v>
      </c>
      <c r="Q190" s="1262">
        <v>0</v>
      </c>
      <c r="R190" s="1262">
        <v>0</v>
      </c>
      <c r="S190" s="1262">
        <v>0</v>
      </c>
      <c r="T190" s="1262">
        <v>0</v>
      </c>
      <c r="U190" s="1262">
        <v>0</v>
      </c>
      <c r="V190" s="1262">
        <v>0</v>
      </c>
      <c r="W190" s="1539"/>
      <c r="X190" s="1540"/>
      <c r="Y190" s="1540"/>
      <c r="Z190" s="1540"/>
    </row>
    <row r="191" spans="2:26" ht="14.5" thickBot="1" x14ac:dyDescent="0.35">
      <c r="B191" s="58" t="s">
        <v>1223</v>
      </c>
      <c r="C191" s="59" t="s">
        <v>1224</v>
      </c>
      <c r="D191" s="59" t="s">
        <v>1219</v>
      </c>
      <c r="E191" s="57" t="s">
        <v>1220</v>
      </c>
      <c r="F191" s="1261">
        <v>3</v>
      </c>
      <c r="G191" s="1262">
        <v>0</v>
      </c>
      <c r="H191" s="1262">
        <v>22.459</v>
      </c>
      <c r="I191" s="1262">
        <v>24.414000000000001</v>
      </c>
      <c r="J191" s="1262">
        <v>25.992000000000001</v>
      </c>
      <c r="K191" s="1262">
        <v>31.773</v>
      </c>
      <c r="L191" s="1262">
        <v>37.808999999999997</v>
      </c>
      <c r="M191" s="1262">
        <v>105.629</v>
      </c>
      <c r="N191" s="1262">
        <v>24.113</v>
      </c>
      <c r="O191" s="1262">
        <v>42.398000000000003</v>
      </c>
      <c r="P191" s="1262">
        <v>48.58</v>
      </c>
      <c r="Q191" s="1262">
        <v>54.436</v>
      </c>
      <c r="R191" s="1262">
        <v>29.363</v>
      </c>
      <c r="S191" s="1262">
        <v>41.218000000000004</v>
      </c>
      <c r="T191" s="1262">
        <v>25.771000000000001</v>
      </c>
      <c r="U191" s="1262">
        <v>61.634</v>
      </c>
      <c r="V191" s="1262">
        <v>33.162999999999997</v>
      </c>
      <c r="W191" s="1541"/>
      <c r="X191" s="1542"/>
      <c r="Y191" s="1542"/>
      <c r="Z191" s="1542"/>
    </row>
    <row r="192" spans="2:26" ht="14.5" thickBot="1" x14ac:dyDescent="0.4">
      <c r="B192" s="1362"/>
      <c r="C192" s="1362"/>
      <c r="D192" s="1362"/>
      <c r="E192" s="1362"/>
      <c r="F192" s="1362"/>
      <c r="G192" s="1362"/>
      <c r="H192" s="1362"/>
      <c r="I192" s="1362"/>
      <c r="J192" s="1362"/>
      <c r="K192" s="1362"/>
      <c r="L192" s="1362"/>
      <c r="M192" s="1362"/>
      <c r="N192" s="1362"/>
      <c r="O192" s="1362"/>
      <c r="P192" s="1362"/>
      <c r="Q192" s="1362"/>
      <c r="R192" s="21"/>
      <c r="S192" s="21"/>
      <c r="T192" s="1362"/>
      <c r="U192" s="1362"/>
      <c r="V192" s="1362"/>
      <c r="W192" s="1362"/>
      <c r="X192" s="1362"/>
      <c r="Y192" s="1362"/>
      <c r="Z192" s="1362"/>
    </row>
    <row r="193" spans="2:26" ht="84.5" thickBot="1" x14ac:dyDescent="0.4">
      <c r="B193" s="122" t="str">
        <f>CONCATENATE("Table 7d: WC level - Alternative Programme  ",E167, " Enhancement Expenditure")</f>
        <v>Table 7d: WC level - Alternative Programme  Alternative Programme 4 (Central Alternative Pathway 1) Enhancement Expenditure</v>
      </c>
      <c r="C193" s="77"/>
      <c r="D193" s="76"/>
      <c r="E193" s="76"/>
      <c r="F193" s="1520"/>
      <c r="G193" s="1520"/>
      <c r="H193" s="1520"/>
      <c r="I193" s="1520"/>
      <c r="J193" s="1520"/>
      <c r="K193" s="1520"/>
      <c r="L193" s="1520"/>
      <c r="M193" s="1609" t="s">
        <v>1184</v>
      </c>
      <c r="N193" s="1610"/>
      <c r="O193" s="1610"/>
      <c r="P193" s="1610"/>
      <c r="Q193" s="1610"/>
      <c r="R193" s="1610"/>
      <c r="S193" s="1610"/>
      <c r="T193" s="1610"/>
      <c r="U193" s="1610"/>
      <c r="V193" s="1610"/>
      <c r="W193" s="1610"/>
      <c r="X193" s="1610"/>
      <c r="Y193" s="1610"/>
      <c r="Z193" s="1610"/>
    </row>
    <row r="194" spans="2:26" ht="28.5" thickBot="1" x14ac:dyDescent="0.4">
      <c r="B194" s="51" t="s">
        <v>65</v>
      </c>
      <c r="C194" s="52" t="s">
        <v>1215</v>
      </c>
      <c r="D194" s="52" t="s">
        <v>1216</v>
      </c>
      <c r="E194" s="52" t="s">
        <v>82</v>
      </c>
      <c r="F194" s="53" t="s">
        <v>83</v>
      </c>
      <c r="G194" s="174" t="s">
        <v>1186</v>
      </c>
      <c r="H194" s="175" t="s">
        <v>1187</v>
      </c>
      <c r="I194" s="175" t="s">
        <v>1188</v>
      </c>
      <c r="J194" s="175" t="s">
        <v>1189</v>
      </c>
      <c r="K194" s="175" t="s">
        <v>1190</v>
      </c>
      <c r="L194" s="176" t="s">
        <v>1191</v>
      </c>
      <c r="M194" s="177" t="s">
        <v>1192</v>
      </c>
      <c r="N194" s="177" t="s">
        <v>1193</v>
      </c>
      <c r="O194" s="177" t="s">
        <v>1194</v>
      </c>
      <c r="P194" s="177" t="s">
        <v>1195</v>
      </c>
      <c r="Q194" s="174" t="s">
        <v>1196</v>
      </c>
      <c r="R194" s="175" t="s">
        <v>1197</v>
      </c>
      <c r="S194" s="175" t="s">
        <v>1198</v>
      </c>
      <c r="T194" s="175" t="s">
        <v>1199</v>
      </c>
      <c r="U194" s="175" t="s">
        <v>1200</v>
      </c>
      <c r="V194" s="176" t="s">
        <v>1201</v>
      </c>
      <c r="W194" s="60" t="s">
        <v>1202</v>
      </c>
      <c r="X194" s="60" t="s">
        <v>1203</v>
      </c>
      <c r="Y194" s="60" t="s">
        <v>1204</v>
      </c>
      <c r="Z194" s="60" t="s">
        <v>1205</v>
      </c>
    </row>
    <row r="195" spans="2:26" ht="28" x14ac:dyDescent="0.3">
      <c r="B195" s="146" t="s">
        <v>1225</v>
      </c>
      <c r="C195" s="147" t="s">
        <v>1226</v>
      </c>
      <c r="D195" s="147" t="s">
        <v>1170</v>
      </c>
      <c r="E195" s="57" t="s">
        <v>1220</v>
      </c>
      <c r="F195" s="1259">
        <v>3</v>
      </c>
      <c r="G195" s="1262">
        <v>0</v>
      </c>
      <c r="H195" s="1262">
        <v>19.718</v>
      </c>
      <c r="I195" s="1262">
        <v>21.085000000000001</v>
      </c>
      <c r="J195" s="1262">
        <v>22.163</v>
      </c>
      <c r="K195" s="1262">
        <v>27.094000000000001</v>
      </c>
      <c r="L195" s="1262">
        <v>32.923999999999999</v>
      </c>
      <c r="M195" s="1262">
        <v>93.929000000000002</v>
      </c>
      <c r="N195" s="1262">
        <v>12.851000000000001</v>
      </c>
      <c r="O195" s="1262">
        <v>30.427</v>
      </c>
      <c r="P195" s="1262">
        <v>36.029000000000003</v>
      </c>
      <c r="Q195" s="1262">
        <v>43.746000000000002</v>
      </c>
      <c r="R195" s="1262">
        <v>18.494</v>
      </c>
      <c r="S195" s="1262">
        <v>30.169</v>
      </c>
      <c r="T195" s="1262">
        <v>14.228999999999999</v>
      </c>
      <c r="U195" s="1262">
        <v>49.911999999999999</v>
      </c>
      <c r="V195" s="1262">
        <v>21.260999999999999</v>
      </c>
      <c r="W195" s="1537"/>
      <c r="X195" s="1538"/>
      <c r="Y195" s="1538"/>
      <c r="Z195" s="1538"/>
    </row>
    <row r="196" spans="2:26" ht="28" x14ac:dyDescent="0.3">
      <c r="B196" s="56" t="s">
        <v>1227</v>
      </c>
      <c r="C196" s="57" t="s">
        <v>1226</v>
      </c>
      <c r="D196" s="57" t="s">
        <v>1169</v>
      </c>
      <c r="E196" s="57" t="s">
        <v>1220</v>
      </c>
      <c r="F196" s="1260">
        <v>3</v>
      </c>
      <c r="G196" s="1262">
        <v>0</v>
      </c>
      <c r="H196" s="1262">
        <v>2.7410000000000001</v>
      </c>
      <c r="I196" s="1262">
        <v>3.3290000000000002</v>
      </c>
      <c r="J196" s="1262">
        <v>3.8290000000000002</v>
      </c>
      <c r="K196" s="1262">
        <v>4.6790000000000003</v>
      </c>
      <c r="L196" s="1262">
        <v>4.8849999999999998</v>
      </c>
      <c r="M196" s="1262">
        <v>11.7</v>
      </c>
      <c r="N196" s="1262">
        <v>11.262</v>
      </c>
      <c r="O196" s="1262">
        <v>11.972</v>
      </c>
      <c r="P196" s="1262">
        <v>12.552</v>
      </c>
      <c r="Q196" s="1262">
        <v>10.689</v>
      </c>
      <c r="R196" s="1262">
        <v>10.869</v>
      </c>
      <c r="S196" s="1262">
        <v>11.048999999999999</v>
      </c>
      <c r="T196" s="1262">
        <v>11.542999999999999</v>
      </c>
      <c r="U196" s="1262">
        <v>11.723000000000001</v>
      </c>
      <c r="V196" s="1262">
        <v>11.901999999999999</v>
      </c>
      <c r="W196" s="1539"/>
      <c r="X196" s="1540"/>
      <c r="Y196" s="1540"/>
      <c r="Z196" s="1540"/>
    </row>
    <row r="197" spans="2:26" ht="28.5" thickBot="1" x14ac:dyDescent="0.35">
      <c r="B197" s="58" t="s">
        <v>1228</v>
      </c>
      <c r="C197" s="59" t="s">
        <v>1226</v>
      </c>
      <c r="D197" s="59" t="s">
        <v>1219</v>
      </c>
      <c r="E197" s="57" t="s">
        <v>1220</v>
      </c>
      <c r="F197" s="1261">
        <v>3</v>
      </c>
      <c r="G197" s="1262">
        <v>0</v>
      </c>
      <c r="H197" s="1262">
        <v>22.459</v>
      </c>
      <c r="I197" s="1262">
        <v>24.414000000000001</v>
      </c>
      <c r="J197" s="1262">
        <v>25.992000000000001</v>
      </c>
      <c r="K197" s="1262">
        <v>31.773000000000003</v>
      </c>
      <c r="L197" s="1262">
        <v>37.808999999999997</v>
      </c>
      <c r="M197" s="1262">
        <v>105.629</v>
      </c>
      <c r="N197" s="1262">
        <v>24.113</v>
      </c>
      <c r="O197" s="1262">
        <v>42.399000000000001</v>
      </c>
      <c r="P197" s="1262">
        <v>48.581000000000003</v>
      </c>
      <c r="Q197" s="1262">
        <v>54.435000000000002</v>
      </c>
      <c r="R197" s="1262">
        <v>29.363</v>
      </c>
      <c r="S197" s="1262">
        <v>41.218000000000004</v>
      </c>
      <c r="T197" s="1262">
        <v>25.771999999999998</v>
      </c>
      <c r="U197" s="1262">
        <v>61.634999999999998</v>
      </c>
      <c r="V197" s="1262">
        <v>33.162999999999997</v>
      </c>
      <c r="W197" s="1541"/>
      <c r="X197" s="1542"/>
      <c r="Y197" s="1542"/>
      <c r="Z197" s="1542"/>
    </row>
    <row r="199" spans="2:26" ht="14.5" thickBot="1" x14ac:dyDescent="0.4">
      <c r="B199" s="1362"/>
      <c r="C199" s="1362"/>
      <c r="D199" s="1362"/>
      <c r="E199" s="1362"/>
      <c r="F199" s="1362"/>
      <c r="G199" s="1362"/>
      <c r="H199" s="1362"/>
      <c r="I199" s="1362"/>
      <c r="J199" s="1362"/>
      <c r="K199" s="1362"/>
      <c r="L199" s="1362"/>
      <c r="M199" s="1362"/>
      <c r="N199" s="1362"/>
      <c r="O199" s="1362"/>
      <c r="P199" s="1362"/>
      <c r="Q199" s="1362"/>
      <c r="R199" s="1362"/>
      <c r="S199" s="1362"/>
      <c r="T199" s="1362"/>
      <c r="U199" s="1362"/>
      <c r="V199" s="1362"/>
      <c r="W199" s="1362"/>
      <c r="X199" s="1362"/>
      <c r="Y199" s="1362"/>
      <c r="Z199" s="1362"/>
    </row>
    <row r="200" spans="2:26" ht="70.5" thickBot="1" x14ac:dyDescent="0.4">
      <c r="B200" s="1527" t="s">
        <v>62</v>
      </c>
      <c r="C200" s="1528" t="s">
        <v>17</v>
      </c>
      <c r="D200" s="1529" t="s">
        <v>1171</v>
      </c>
      <c r="E200" s="1518" t="s">
        <v>1094</v>
      </c>
      <c r="F200" s="1527" t="s">
        <v>1173</v>
      </c>
      <c r="G200" s="1518" t="s">
        <v>68</v>
      </c>
      <c r="H200" s="1530" t="s">
        <v>78</v>
      </c>
      <c r="I200" s="1518" t="s">
        <v>1174</v>
      </c>
      <c r="J200" s="1362"/>
      <c r="K200" s="1362"/>
      <c r="L200" s="1362"/>
      <c r="M200" s="1362"/>
      <c r="N200" s="1362"/>
      <c r="O200" s="1362"/>
      <c r="P200" s="1362"/>
      <c r="Q200" s="1362"/>
      <c r="R200" s="1362"/>
      <c r="S200" s="1362"/>
      <c r="T200" s="1362"/>
      <c r="U200" s="1362"/>
      <c r="V200" s="1362"/>
      <c r="W200" s="1362"/>
      <c r="X200" s="1362"/>
      <c r="Y200" s="1362"/>
      <c r="Z200" s="1362"/>
    </row>
    <row r="201" spans="2:26" ht="90" customHeight="1" thickBot="1" x14ac:dyDescent="0.4">
      <c r="B201" s="1529" t="s">
        <v>1175</v>
      </c>
      <c r="C201" s="1618" t="s">
        <v>1242</v>
      </c>
      <c r="D201" s="1619"/>
      <c r="E201" s="1619"/>
      <c r="F201" s="1619"/>
      <c r="G201" s="1619"/>
      <c r="H201" s="1619"/>
      <c r="I201" s="1620"/>
      <c r="J201" s="1362"/>
      <c r="K201" s="1362"/>
      <c r="L201" s="1362"/>
      <c r="M201" s="1362"/>
      <c r="N201" s="1362"/>
      <c r="O201" s="1362"/>
      <c r="P201" s="1362"/>
      <c r="Q201" s="1362"/>
      <c r="R201" s="1362"/>
      <c r="S201" s="1362"/>
      <c r="T201" s="1362"/>
      <c r="U201" s="1362"/>
      <c r="V201" s="1362"/>
      <c r="W201" s="1362"/>
      <c r="X201" s="1362"/>
      <c r="Y201" s="1362"/>
      <c r="Z201" s="1362"/>
    </row>
    <row r="202" spans="2:26" ht="131.25" customHeight="1" thickBot="1" x14ac:dyDescent="0.4">
      <c r="B202" s="1529" t="s">
        <v>1177</v>
      </c>
      <c r="C202" s="1621" t="s">
        <v>1243</v>
      </c>
      <c r="D202" s="1622"/>
      <c r="E202" s="1622"/>
      <c r="F202" s="1622"/>
      <c r="G202" s="1622"/>
      <c r="H202" s="1622"/>
      <c r="I202" s="1623"/>
      <c r="J202" s="1362"/>
      <c r="K202" s="1362"/>
      <c r="L202" s="1362"/>
      <c r="M202" s="1362"/>
      <c r="N202" s="1362"/>
      <c r="O202" s="1362"/>
      <c r="P202" s="1362"/>
      <c r="Q202" s="1362"/>
      <c r="R202" s="1362"/>
      <c r="S202" s="1362"/>
      <c r="T202" s="1362"/>
      <c r="U202" s="1362"/>
      <c r="V202" s="1362"/>
      <c r="W202" s="1362"/>
      <c r="X202" s="1362"/>
      <c r="Y202" s="1362"/>
      <c r="Z202" s="1362"/>
    </row>
    <row r="203" spans="2:26" ht="42.5" thickBot="1" x14ac:dyDescent="0.4">
      <c r="B203" s="1529" t="s">
        <v>1179</v>
      </c>
      <c r="C203" s="1615" t="s">
        <v>1244</v>
      </c>
      <c r="D203" s="1616"/>
      <c r="E203" s="1616"/>
      <c r="F203" s="1616"/>
      <c r="G203" s="1616"/>
      <c r="H203" s="1616"/>
      <c r="I203" s="1617"/>
      <c r="J203" s="1362"/>
      <c r="K203" s="1362"/>
      <c r="L203" s="1362"/>
      <c r="M203" s="1362"/>
      <c r="N203" s="1362"/>
      <c r="O203" s="1362"/>
      <c r="P203" s="1362"/>
      <c r="Q203" s="1362"/>
      <c r="R203" s="1362"/>
      <c r="S203" s="1362"/>
      <c r="T203" s="1362"/>
      <c r="U203" s="1362"/>
      <c r="V203" s="1362"/>
      <c r="W203" s="1362"/>
      <c r="X203" s="1362"/>
      <c r="Y203" s="1362"/>
      <c r="Z203" s="1362"/>
    </row>
    <row r="204" spans="2:26" ht="56.5" thickBot="1" x14ac:dyDescent="0.4">
      <c r="B204" s="20" t="s">
        <v>1181</v>
      </c>
      <c r="C204" s="1551">
        <v>923.28927416799024</v>
      </c>
      <c r="D204" s="1532" t="s">
        <v>1182</v>
      </c>
      <c r="E204" s="1553">
        <v>0.05</v>
      </c>
      <c r="F204" s="1534" t="s">
        <v>1183</v>
      </c>
      <c r="G204" s="1549">
        <f>2030</f>
        <v>2030</v>
      </c>
      <c r="H204" s="1534" t="s">
        <v>2</v>
      </c>
      <c r="I204" s="1549">
        <v>1</v>
      </c>
      <c r="J204" s="1362"/>
      <c r="K204" s="1362"/>
      <c r="L204" s="1362"/>
      <c r="M204" s="1362"/>
      <c r="N204" s="1362"/>
      <c r="O204" s="1362"/>
      <c r="P204" s="1362"/>
      <c r="Q204" s="1362"/>
      <c r="R204" s="1362"/>
      <c r="S204" s="1362"/>
      <c r="T204" s="1362"/>
      <c r="U204" s="1362"/>
      <c r="V204" s="1362"/>
      <c r="W204" s="1362"/>
      <c r="X204" s="1362"/>
      <c r="Y204" s="1362"/>
      <c r="Z204" s="1362"/>
    </row>
    <row r="205" spans="2:26" ht="14.5" thickBot="1" x14ac:dyDescent="0.4">
      <c r="B205" s="1362"/>
      <c r="C205" s="1362"/>
      <c r="D205" s="1362"/>
      <c r="E205" s="1362"/>
      <c r="F205" s="1362"/>
      <c r="G205" s="1362"/>
      <c r="H205" s="1362"/>
      <c r="I205" s="1362"/>
      <c r="J205" s="1362"/>
      <c r="K205" s="1362"/>
      <c r="L205" s="1362"/>
      <c r="M205" s="1362"/>
      <c r="N205" s="1362"/>
      <c r="O205" s="1362"/>
      <c r="P205" s="1362"/>
      <c r="Q205" s="1362"/>
      <c r="R205" s="1362"/>
      <c r="S205" s="1362"/>
      <c r="T205" s="1362"/>
      <c r="U205" s="1362"/>
      <c r="V205" s="1362"/>
      <c r="W205" s="1362"/>
      <c r="X205" s="1362"/>
      <c r="Y205" s="1362"/>
      <c r="Z205" s="1362"/>
    </row>
    <row r="206" spans="2:26" ht="70.5" thickBot="1" x14ac:dyDescent="0.4">
      <c r="B206" s="122" t="str">
        <f>CONCATENATE("Table 7a: WC level - Alternative Programme ",E200, " Baseline SDB")</f>
        <v>Table 7a: WC level - Alternative Programme Alternative Programme 5 - (Central Alternative Pathway 2) Baseline SDB</v>
      </c>
      <c r="C206" s="1362"/>
      <c r="D206" s="1362"/>
      <c r="E206" s="1362"/>
      <c r="F206" s="1362"/>
      <c r="G206" s="1362"/>
      <c r="H206" s="1362"/>
      <c r="I206" s="1362"/>
      <c r="J206" s="1362"/>
      <c r="K206" s="1362"/>
      <c r="L206" s="1362"/>
      <c r="M206" s="1609" t="s">
        <v>1184</v>
      </c>
      <c r="N206" s="1610"/>
      <c r="O206" s="1610"/>
      <c r="P206" s="1610"/>
      <c r="Q206" s="1610"/>
      <c r="R206" s="1610"/>
      <c r="S206" s="1610"/>
      <c r="T206" s="1610"/>
      <c r="U206" s="1610"/>
      <c r="V206" s="1610"/>
      <c r="W206" s="1610"/>
      <c r="X206" s="1610"/>
      <c r="Y206" s="1610"/>
      <c r="Z206" s="1610"/>
    </row>
    <row r="207" spans="2:26" ht="28.5" thickBot="1" x14ac:dyDescent="0.4">
      <c r="B207" s="51" t="s">
        <v>65</v>
      </c>
      <c r="C207" s="52" t="s">
        <v>1185</v>
      </c>
      <c r="D207" s="1611" t="s">
        <v>82</v>
      </c>
      <c r="E207" s="1612"/>
      <c r="F207" s="53" t="s">
        <v>83</v>
      </c>
      <c r="G207" s="174" t="s">
        <v>1186</v>
      </c>
      <c r="H207" s="175" t="s">
        <v>1187</v>
      </c>
      <c r="I207" s="175" t="s">
        <v>1188</v>
      </c>
      <c r="J207" s="175" t="s">
        <v>1189</v>
      </c>
      <c r="K207" s="175" t="s">
        <v>1190</v>
      </c>
      <c r="L207" s="176" t="s">
        <v>1191</v>
      </c>
      <c r="M207" s="177" t="s">
        <v>1192</v>
      </c>
      <c r="N207" s="177" t="s">
        <v>1193</v>
      </c>
      <c r="O207" s="177" t="s">
        <v>1194</v>
      </c>
      <c r="P207" s="177" t="s">
        <v>1195</v>
      </c>
      <c r="Q207" s="174" t="s">
        <v>1196</v>
      </c>
      <c r="R207" s="175" t="s">
        <v>1197</v>
      </c>
      <c r="S207" s="175" t="s">
        <v>1198</v>
      </c>
      <c r="T207" s="175" t="s">
        <v>1199</v>
      </c>
      <c r="U207" s="175" t="s">
        <v>1200</v>
      </c>
      <c r="V207" s="176" t="s">
        <v>1201</v>
      </c>
      <c r="W207" s="60" t="s">
        <v>1202</v>
      </c>
      <c r="X207" s="60" t="s">
        <v>1203</v>
      </c>
      <c r="Y207" s="60" t="s">
        <v>1204</v>
      </c>
      <c r="Z207" s="60" t="s">
        <v>1205</v>
      </c>
    </row>
    <row r="208" spans="2:26" x14ac:dyDescent="0.3">
      <c r="B208" s="54" t="s">
        <v>1206</v>
      </c>
      <c r="C208" s="55" t="s">
        <v>1151</v>
      </c>
      <c r="D208" s="1613" t="s">
        <v>111</v>
      </c>
      <c r="E208" s="1614"/>
      <c r="F208" s="55">
        <v>2</v>
      </c>
      <c r="G208" s="1145">
        <v>345.29</v>
      </c>
      <c r="H208" s="1145">
        <v>345.64</v>
      </c>
      <c r="I208" s="1145">
        <v>346.11</v>
      </c>
      <c r="J208" s="1145">
        <v>346.68</v>
      </c>
      <c r="K208" s="1145">
        <v>347.37</v>
      </c>
      <c r="L208" s="1145">
        <v>348.01</v>
      </c>
      <c r="M208" s="1145">
        <v>351.12</v>
      </c>
      <c r="N208" s="1145">
        <v>354.46</v>
      </c>
      <c r="O208" s="1145">
        <v>357.52</v>
      </c>
      <c r="P208" s="1145">
        <v>361.79</v>
      </c>
      <c r="Q208" s="1145">
        <v>366.26</v>
      </c>
      <c r="R208" s="1145">
        <v>371.12</v>
      </c>
      <c r="S208" s="1145">
        <v>375.92</v>
      </c>
      <c r="T208" s="1145">
        <v>380.68</v>
      </c>
      <c r="U208" s="1145">
        <v>385.39</v>
      </c>
      <c r="V208" s="1145">
        <v>390.11</v>
      </c>
      <c r="W208" s="1537"/>
      <c r="X208" s="1538"/>
      <c r="Y208" s="1538"/>
      <c r="Z208" s="1538"/>
    </row>
    <row r="209" spans="2:26" x14ac:dyDescent="0.3">
      <c r="B209" s="56" t="s">
        <v>1207</v>
      </c>
      <c r="C209" s="57" t="s">
        <v>267</v>
      </c>
      <c r="D209" s="1605" t="s">
        <v>111</v>
      </c>
      <c r="E209" s="1606"/>
      <c r="F209" s="57">
        <v>2</v>
      </c>
      <c r="G209" s="1145">
        <v>382.9</v>
      </c>
      <c r="H209" s="1145">
        <v>375.36</v>
      </c>
      <c r="I209" s="1145">
        <v>374.97</v>
      </c>
      <c r="J209" s="1145">
        <v>374.68</v>
      </c>
      <c r="K209" s="1145">
        <v>374.39</v>
      </c>
      <c r="L209" s="1145">
        <v>374.13</v>
      </c>
      <c r="M209" s="1145">
        <v>366.18</v>
      </c>
      <c r="N209" s="1145">
        <v>316.61</v>
      </c>
      <c r="O209" s="1145">
        <v>311.7</v>
      </c>
      <c r="P209" s="1145">
        <v>311.39999999999998</v>
      </c>
      <c r="Q209" s="1145">
        <v>309.17</v>
      </c>
      <c r="R209" s="1145">
        <v>308.88</v>
      </c>
      <c r="S209" s="1145">
        <v>308.61</v>
      </c>
      <c r="T209" s="1145">
        <v>308.32</v>
      </c>
      <c r="U209" s="1145">
        <v>308.04000000000002</v>
      </c>
      <c r="V209" s="1145">
        <v>307.76</v>
      </c>
      <c r="W209" s="1539"/>
      <c r="X209" s="1540"/>
      <c r="Y209" s="1540"/>
      <c r="Z209" s="1540"/>
    </row>
    <row r="210" spans="2:26" x14ac:dyDescent="0.3">
      <c r="B210" s="124" t="s">
        <v>1208</v>
      </c>
      <c r="C210" s="125" t="s">
        <v>261</v>
      </c>
      <c r="D210" s="1605" t="s">
        <v>111</v>
      </c>
      <c r="E210" s="1606"/>
      <c r="F210" s="57">
        <v>2</v>
      </c>
      <c r="G210" s="1145">
        <v>14.44</v>
      </c>
      <c r="H210" s="1145">
        <v>14.46</v>
      </c>
      <c r="I210" s="1145">
        <v>14.48</v>
      </c>
      <c r="J210" s="1145">
        <v>14.5</v>
      </c>
      <c r="K210" s="1145">
        <v>14.53</v>
      </c>
      <c r="L210" s="1145">
        <v>14.56</v>
      </c>
      <c r="M210" s="1145">
        <v>14.69</v>
      </c>
      <c r="N210" s="1145">
        <v>14.83</v>
      </c>
      <c r="O210" s="1145">
        <v>14.95</v>
      </c>
      <c r="P210" s="1145">
        <v>15.13</v>
      </c>
      <c r="Q210" s="1145">
        <v>15.32</v>
      </c>
      <c r="R210" s="1145">
        <v>15.52</v>
      </c>
      <c r="S210" s="1145">
        <v>15.72</v>
      </c>
      <c r="T210" s="1145">
        <v>15.92</v>
      </c>
      <c r="U210" s="1145">
        <v>16.12</v>
      </c>
      <c r="V210" s="1145">
        <v>16.32</v>
      </c>
      <c r="W210" s="1543"/>
      <c r="X210" s="1544"/>
      <c r="Y210" s="1544"/>
      <c r="Z210" s="1544"/>
    </row>
    <row r="211" spans="2:26" ht="14.5" thickBot="1" x14ac:dyDescent="0.35">
      <c r="B211" s="58" t="s">
        <v>1209</v>
      </c>
      <c r="C211" s="59" t="s">
        <v>270</v>
      </c>
      <c r="D211" s="1607" t="s">
        <v>111</v>
      </c>
      <c r="E211" s="1608"/>
      <c r="F211" s="59">
        <v>2</v>
      </c>
      <c r="G211" s="1145">
        <v>23.16</v>
      </c>
      <c r="H211" s="1145">
        <v>15.26</v>
      </c>
      <c r="I211" s="1145">
        <v>14.38</v>
      </c>
      <c r="J211" s="1145">
        <v>13.5</v>
      </c>
      <c r="K211" s="1145">
        <v>12.5</v>
      </c>
      <c r="L211" s="1145">
        <v>11.56</v>
      </c>
      <c r="M211" s="1145">
        <v>0.38</v>
      </c>
      <c r="N211" s="1145">
        <v>-52.68</v>
      </c>
      <c r="O211" s="1145">
        <v>-60.77</v>
      </c>
      <c r="P211" s="1145">
        <v>-65.52</v>
      </c>
      <c r="Q211" s="1145">
        <v>-72.41</v>
      </c>
      <c r="R211" s="1145">
        <v>-77.760000000000005</v>
      </c>
      <c r="S211" s="1145">
        <v>-83.04</v>
      </c>
      <c r="T211" s="1145">
        <v>-88.29</v>
      </c>
      <c r="U211" s="1145">
        <v>-93.47</v>
      </c>
      <c r="V211" s="1145">
        <v>-98.67</v>
      </c>
      <c r="W211" s="1541"/>
      <c r="X211" s="1542"/>
      <c r="Y211" s="1542"/>
      <c r="Z211" s="1542"/>
    </row>
    <row r="212" spans="2:26" ht="14.5" thickBot="1" x14ac:dyDescent="0.4">
      <c r="B212" s="75"/>
      <c r="C212" s="26"/>
      <c r="D212" s="26"/>
      <c r="E212" s="26"/>
      <c r="F212" s="1362"/>
      <c r="G212" s="1362"/>
      <c r="H212" s="1362"/>
      <c r="I212" s="1362"/>
      <c r="J212" s="1362"/>
      <c r="K212" s="1362"/>
      <c r="L212" s="1362"/>
      <c r="M212" s="1362"/>
      <c r="N212" s="1362"/>
      <c r="O212" s="1362"/>
      <c r="P212" s="1362"/>
      <c r="Q212" s="21"/>
      <c r="R212" s="21"/>
      <c r="S212" s="1362"/>
      <c r="T212" s="1362"/>
      <c r="U212" s="1362"/>
      <c r="V212" s="1362"/>
      <c r="W212" s="1362"/>
      <c r="X212" s="1362"/>
      <c r="Y212" s="1362"/>
      <c r="Z212" s="1362"/>
    </row>
    <row r="213" spans="2:26" ht="84.5" thickBot="1" x14ac:dyDescent="0.4">
      <c r="B213" s="122" t="str">
        <f>CONCATENATE("Table 7b: WC level - Alternative Programme  ",E200, " Final Plan SDB")</f>
        <v>Table 7b: WC level - Alternative Programme  Alternative Programme 5 - (Central Alternative Pathway 2) Final Plan SDB</v>
      </c>
      <c r="C213" s="77"/>
      <c r="D213" s="76"/>
      <c r="E213" s="76"/>
      <c r="F213" s="1520"/>
      <c r="G213" s="1520"/>
      <c r="H213" s="1520"/>
      <c r="I213" s="1520"/>
      <c r="J213" s="1520"/>
      <c r="K213" s="1520"/>
      <c r="L213" s="1520"/>
      <c r="M213" s="1609" t="s">
        <v>1184</v>
      </c>
      <c r="N213" s="1610"/>
      <c r="O213" s="1610"/>
      <c r="P213" s="1610"/>
      <c r="Q213" s="1610"/>
      <c r="R213" s="1610"/>
      <c r="S213" s="1610"/>
      <c r="T213" s="1610"/>
      <c r="U213" s="1610"/>
      <c r="V213" s="1610"/>
      <c r="W213" s="1610"/>
      <c r="X213" s="1610"/>
      <c r="Y213" s="1610"/>
      <c r="Z213" s="1610"/>
    </row>
    <row r="214" spans="2:26" ht="28.5" thickBot="1" x14ac:dyDescent="0.4">
      <c r="B214" s="171" t="s">
        <v>65</v>
      </c>
      <c r="C214" s="172" t="s">
        <v>1210</v>
      </c>
      <c r="D214" s="1611" t="s">
        <v>82</v>
      </c>
      <c r="E214" s="1612"/>
      <c r="F214" s="173" t="s">
        <v>83</v>
      </c>
      <c r="G214" s="174" t="s">
        <v>1186</v>
      </c>
      <c r="H214" s="175" t="s">
        <v>1187</v>
      </c>
      <c r="I214" s="175" t="s">
        <v>1188</v>
      </c>
      <c r="J214" s="175" t="s">
        <v>1189</v>
      </c>
      <c r="K214" s="175" t="s">
        <v>1190</v>
      </c>
      <c r="L214" s="176" t="s">
        <v>1191</v>
      </c>
      <c r="M214" s="177" t="s">
        <v>1192</v>
      </c>
      <c r="N214" s="177" t="s">
        <v>1193</v>
      </c>
      <c r="O214" s="177" t="s">
        <v>1194</v>
      </c>
      <c r="P214" s="177" t="s">
        <v>1195</v>
      </c>
      <c r="Q214" s="174" t="s">
        <v>1196</v>
      </c>
      <c r="R214" s="175" t="s">
        <v>1197</v>
      </c>
      <c r="S214" s="175" t="s">
        <v>1198</v>
      </c>
      <c r="T214" s="175" t="s">
        <v>1199</v>
      </c>
      <c r="U214" s="175" t="s">
        <v>1200</v>
      </c>
      <c r="V214" s="176" t="s">
        <v>1201</v>
      </c>
      <c r="W214" s="60" t="s">
        <v>1202</v>
      </c>
      <c r="X214" s="60" t="s">
        <v>1203</v>
      </c>
      <c r="Y214" s="60" t="s">
        <v>1204</v>
      </c>
      <c r="Z214" s="60" t="s">
        <v>1205</v>
      </c>
    </row>
    <row r="215" spans="2:26" x14ac:dyDescent="0.3">
      <c r="B215" s="165" t="s">
        <v>1211</v>
      </c>
      <c r="C215" s="166" t="s">
        <v>1151</v>
      </c>
      <c r="D215" s="1613" t="s">
        <v>111</v>
      </c>
      <c r="E215" s="1614"/>
      <c r="F215" s="166">
        <v>2</v>
      </c>
      <c r="G215" s="1145">
        <v>345.29</v>
      </c>
      <c r="H215" s="1145">
        <v>330.64</v>
      </c>
      <c r="I215" s="1145">
        <v>328.34</v>
      </c>
      <c r="J215" s="1145">
        <v>326.11</v>
      </c>
      <c r="K215" s="1145">
        <v>323.98</v>
      </c>
      <c r="L215" s="1145">
        <v>321.77999999999997</v>
      </c>
      <c r="M215" s="1145">
        <v>314.77999999999997</v>
      </c>
      <c r="N215" s="1145">
        <v>304.81</v>
      </c>
      <c r="O215" s="1145">
        <v>294.66000000000003</v>
      </c>
      <c r="P215" s="1145">
        <v>286.68</v>
      </c>
      <c r="Q215" s="1145">
        <v>287.60000000000002</v>
      </c>
      <c r="R215" s="1145">
        <v>287.95999999999998</v>
      </c>
      <c r="S215" s="1145">
        <v>287.3</v>
      </c>
      <c r="T215" s="1145">
        <v>285.93</v>
      </c>
      <c r="U215" s="1145">
        <v>283.98</v>
      </c>
      <c r="V215" s="1145">
        <v>283.7</v>
      </c>
      <c r="W215" s="1537"/>
      <c r="X215" s="1538"/>
      <c r="Y215" s="1538"/>
      <c r="Z215" s="1538"/>
    </row>
    <row r="216" spans="2:26" x14ac:dyDescent="0.3">
      <c r="B216" s="167" t="s">
        <v>1212</v>
      </c>
      <c r="C216" s="57" t="s">
        <v>267</v>
      </c>
      <c r="D216" s="1605" t="s">
        <v>111</v>
      </c>
      <c r="E216" s="1606"/>
      <c r="F216" s="57">
        <v>2</v>
      </c>
      <c r="G216" s="1145">
        <v>382.9</v>
      </c>
      <c r="H216" s="1145">
        <v>381.57</v>
      </c>
      <c r="I216" s="1145">
        <v>381.18</v>
      </c>
      <c r="J216" s="1145">
        <v>380.89</v>
      </c>
      <c r="K216" s="1145">
        <v>380.6</v>
      </c>
      <c r="L216" s="1145">
        <v>380.34</v>
      </c>
      <c r="M216" s="1145">
        <v>381.39</v>
      </c>
      <c r="N216" s="1145">
        <v>342.48</v>
      </c>
      <c r="O216" s="1145">
        <v>333.54</v>
      </c>
      <c r="P216" s="1145">
        <v>333.24</v>
      </c>
      <c r="Q216" s="1145">
        <v>328.83</v>
      </c>
      <c r="R216" s="1145">
        <v>328.54</v>
      </c>
      <c r="S216" s="1145">
        <v>328.27</v>
      </c>
      <c r="T216" s="1145">
        <v>332.43</v>
      </c>
      <c r="U216" s="1145">
        <v>332.15</v>
      </c>
      <c r="V216" s="1145">
        <v>331.87</v>
      </c>
      <c r="W216" s="1539"/>
      <c r="X216" s="1540"/>
      <c r="Y216" s="1540"/>
      <c r="Z216" s="1540"/>
    </row>
    <row r="217" spans="2:26" x14ac:dyDescent="0.3">
      <c r="B217" s="168" t="s">
        <v>1213</v>
      </c>
      <c r="C217" s="125" t="s">
        <v>261</v>
      </c>
      <c r="D217" s="1605" t="s">
        <v>111</v>
      </c>
      <c r="E217" s="1606"/>
      <c r="F217" s="57">
        <v>2</v>
      </c>
      <c r="G217" s="1145">
        <v>14.44</v>
      </c>
      <c r="H217" s="1145">
        <v>14.46</v>
      </c>
      <c r="I217" s="1145">
        <v>14.48</v>
      </c>
      <c r="J217" s="1145">
        <v>14.5</v>
      </c>
      <c r="K217" s="1145">
        <v>14.53</v>
      </c>
      <c r="L217" s="1145">
        <v>14.56</v>
      </c>
      <c r="M217" s="1145">
        <v>14.69</v>
      </c>
      <c r="N217" s="1145">
        <v>14.83</v>
      </c>
      <c r="O217" s="1145">
        <v>14.95</v>
      </c>
      <c r="P217" s="1145">
        <v>15.13</v>
      </c>
      <c r="Q217" s="1145">
        <v>15.32</v>
      </c>
      <c r="R217" s="1145">
        <v>15.52</v>
      </c>
      <c r="S217" s="1145">
        <v>15.72</v>
      </c>
      <c r="T217" s="1145">
        <v>15.92</v>
      </c>
      <c r="U217" s="1145">
        <v>16.12</v>
      </c>
      <c r="V217" s="1145">
        <v>16.32</v>
      </c>
      <c r="W217" s="1543"/>
      <c r="X217" s="1544"/>
      <c r="Y217" s="1544"/>
      <c r="Z217" s="1544"/>
    </row>
    <row r="218" spans="2:26" ht="14.5" thickBot="1" x14ac:dyDescent="0.35">
      <c r="B218" s="169" t="s">
        <v>1214</v>
      </c>
      <c r="C218" s="170" t="s">
        <v>270</v>
      </c>
      <c r="D218" s="1607" t="s">
        <v>111</v>
      </c>
      <c r="E218" s="1608"/>
      <c r="F218" s="170">
        <v>2</v>
      </c>
      <c r="G218" s="1145">
        <v>23.17</v>
      </c>
      <c r="H218" s="1145">
        <v>36.47</v>
      </c>
      <c r="I218" s="1145">
        <v>38.36</v>
      </c>
      <c r="J218" s="1145">
        <v>40.28</v>
      </c>
      <c r="K218" s="1145">
        <v>42.09</v>
      </c>
      <c r="L218" s="1145">
        <v>44</v>
      </c>
      <c r="M218" s="1145">
        <v>51.92</v>
      </c>
      <c r="N218" s="1145">
        <v>22.84</v>
      </c>
      <c r="O218" s="1145">
        <v>23.93</v>
      </c>
      <c r="P218" s="1145">
        <v>31.43</v>
      </c>
      <c r="Q218" s="1145">
        <v>25.91</v>
      </c>
      <c r="R218" s="1145">
        <v>25.06</v>
      </c>
      <c r="S218" s="1145">
        <v>25.25</v>
      </c>
      <c r="T218" s="1145">
        <v>30.58</v>
      </c>
      <c r="U218" s="1145">
        <v>32.049999999999997</v>
      </c>
      <c r="V218" s="1145">
        <v>31.85</v>
      </c>
      <c r="W218" s="1541"/>
      <c r="X218" s="1542"/>
      <c r="Y218" s="1542"/>
      <c r="Z218" s="1542"/>
    </row>
    <row r="219" spans="2:26" ht="14.5" thickBot="1" x14ac:dyDescent="0.4">
      <c r="B219" s="21"/>
      <c r="C219" s="1362"/>
      <c r="D219" s="1362"/>
      <c r="E219" s="1362"/>
      <c r="F219" s="1362"/>
      <c r="G219" s="1362"/>
      <c r="H219" s="1362"/>
      <c r="I219" s="1362"/>
      <c r="J219" s="1362"/>
      <c r="K219" s="1362"/>
      <c r="L219" s="1362"/>
      <c r="M219" s="1362"/>
      <c r="N219" s="1362"/>
      <c r="O219" s="1362"/>
      <c r="P219" s="1362"/>
      <c r="Q219" s="21"/>
      <c r="R219" s="21"/>
      <c r="S219" s="1362"/>
      <c r="T219" s="1362"/>
      <c r="U219" s="1362"/>
      <c r="V219" s="1362"/>
      <c r="W219" s="1362"/>
      <c r="X219" s="1362"/>
      <c r="Y219" s="1362"/>
      <c r="Z219" s="1362"/>
    </row>
    <row r="220" spans="2:26" ht="70.5" thickBot="1" x14ac:dyDescent="0.4">
      <c r="B220" s="122" t="str">
        <f>CONCATENATE("Table 7c: WC level - Alternative Programme  ",E200, " Totex")</f>
        <v>Table 7c: WC level - Alternative Programme  Alternative Programme 5 - (Central Alternative Pathway 2) Totex</v>
      </c>
      <c r="C220" s="77"/>
      <c r="D220" s="76"/>
      <c r="E220" s="1520"/>
      <c r="F220" s="1520"/>
      <c r="G220" s="1520"/>
      <c r="H220" s="1520"/>
      <c r="I220" s="1520"/>
      <c r="J220" s="1520"/>
      <c r="K220" s="1520"/>
      <c r="L220" s="1520"/>
      <c r="M220" s="1609" t="s">
        <v>1184</v>
      </c>
      <c r="N220" s="1610"/>
      <c r="O220" s="1610"/>
      <c r="P220" s="1610"/>
      <c r="Q220" s="1610"/>
      <c r="R220" s="1610"/>
      <c r="S220" s="1610"/>
      <c r="T220" s="1610"/>
      <c r="U220" s="1610"/>
      <c r="V220" s="1610"/>
      <c r="W220" s="1610"/>
      <c r="X220" s="1610"/>
      <c r="Y220" s="1610"/>
      <c r="Z220" s="1610"/>
    </row>
    <row r="221" spans="2:26" ht="28.5" thickBot="1" x14ac:dyDescent="0.4">
      <c r="B221" s="51" t="s">
        <v>65</v>
      </c>
      <c r="C221" s="52" t="s">
        <v>1215</v>
      </c>
      <c r="D221" s="52" t="s">
        <v>1216</v>
      </c>
      <c r="E221" s="52" t="s">
        <v>82</v>
      </c>
      <c r="F221" s="53" t="s">
        <v>83</v>
      </c>
      <c r="G221" s="174" t="s">
        <v>1186</v>
      </c>
      <c r="H221" s="175" t="s">
        <v>1187</v>
      </c>
      <c r="I221" s="175" t="s">
        <v>1188</v>
      </c>
      <c r="J221" s="175" t="s">
        <v>1189</v>
      </c>
      <c r="K221" s="175" t="s">
        <v>1190</v>
      </c>
      <c r="L221" s="176" t="s">
        <v>1191</v>
      </c>
      <c r="M221" s="177" t="s">
        <v>1192</v>
      </c>
      <c r="N221" s="177" t="s">
        <v>1193</v>
      </c>
      <c r="O221" s="177" t="s">
        <v>1194</v>
      </c>
      <c r="P221" s="177" t="s">
        <v>1195</v>
      </c>
      <c r="Q221" s="174" t="s">
        <v>1196</v>
      </c>
      <c r="R221" s="175" t="s">
        <v>1197</v>
      </c>
      <c r="S221" s="175" t="s">
        <v>1198</v>
      </c>
      <c r="T221" s="175" t="s">
        <v>1199</v>
      </c>
      <c r="U221" s="175" t="s">
        <v>1200</v>
      </c>
      <c r="V221" s="176" t="s">
        <v>1201</v>
      </c>
      <c r="W221" s="60" t="s">
        <v>1202</v>
      </c>
      <c r="X221" s="60" t="s">
        <v>1203</v>
      </c>
      <c r="Y221" s="60" t="s">
        <v>1204</v>
      </c>
      <c r="Z221" s="60" t="s">
        <v>1205</v>
      </c>
    </row>
    <row r="222" spans="2:26" x14ac:dyDescent="0.3">
      <c r="B222" s="146" t="s">
        <v>1217</v>
      </c>
      <c r="C222" s="147" t="s">
        <v>1218</v>
      </c>
      <c r="D222" s="147" t="s">
        <v>1219</v>
      </c>
      <c r="E222" s="57" t="s">
        <v>1220</v>
      </c>
      <c r="F222" s="1259">
        <v>3</v>
      </c>
      <c r="G222" s="1262">
        <v>0</v>
      </c>
      <c r="H222" s="1262">
        <v>22.459</v>
      </c>
      <c r="I222" s="1262">
        <v>24.414000000000001</v>
      </c>
      <c r="J222" s="1262">
        <v>25.992000000000001</v>
      </c>
      <c r="K222" s="1262">
        <v>31.773</v>
      </c>
      <c r="L222" s="1262">
        <v>37.808999999999997</v>
      </c>
      <c r="M222" s="1262">
        <v>105.629</v>
      </c>
      <c r="N222" s="1262">
        <v>24.113</v>
      </c>
      <c r="O222" s="1262">
        <v>42.398000000000003</v>
      </c>
      <c r="P222" s="1262">
        <v>48.58</v>
      </c>
      <c r="Q222" s="1262">
        <v>54.643999999999998</v>
      </c>
      <c r="R222" s="1262">
        <v>31.143999999999998</v>
      </c>
      <c r="S222" s="1262">
        <v>43.122999999999998</v>
      </c>
      <c r="T222" s="1262">
        <v>25.808</v>
      </c>
      <c r="U222" s="1262">
        <v>62.11</v>
      </c>
      <c r="V222" s="1262">
        <v>33.200000000000003</v>
      </c>
      <c r="W222" s="1537"/>
      <c r="X222" s="1538"/>
      <c r="Y222" s="1538"/>
      <c r="Z222" s="1538"/>
    </row>
    <row r="223" spans="2:26" x14ac:dyDescent="0.3">
      <c r="B223" s="56" t="s">
        <v>1221</v>
      </c>
      <c r="C223" s="57" t="s">
        <v>1222</v>
      </c>
      <c r="D223" s="57" t="s">
        <v>1219</v>
      </c>
      <c r="E223" s="57" t="s">
        <v>1220</v>
      </c>
      <c r="F223" s="1260">
        <v>3</v>
      </c>
      <c r="G223" s="1262">
        <v>0</v>
      </c>
      <c r="H223" s="1262">
        <v>0</v>
      </c>
      <c r="I223" s="1262">
        <v>0</v>
      </c>
      <c r="J223" s="1262">
        <v>0</v>
      </c>
      <c r="K223" s="1262">
        <v>0</v>
      </c>
      <c r="L223" s="1262">
        <v>0</v>
      </c>
      <c r="M223" s="1262">
        <v>0</v>
      </c>
      <c r="N223" s="1262">
        <v>0</v>
      </c>
      <c r="O223" s="1262">
        <v>0</v>
      </c>
      <c r="P223" s="1262">
        <v>0</v>
      </c>
      <c r="Q223" s="1262">
        <v>0</v>
      </c>
      <c r="R223" s="1262">
        <v>0</v>
      </c>
      <c r="S223" s="1262">
        <v>0</v>
      </c>
      <c r="T223" s="1262">
        <v>0</v>
      </c>
      <c r="U223" s="1262">
        <v>0</v>
      </c>
      <c r="V223" s="1262">
        <v>0</v>
      </c>
      <c r="W223" s="1539"/>
      <c r="X223" s="1540"/>
      <c r="Y223" s="1540"/>
      <c r="Z223" s="1540"/>
    </row>
    <row r="224" spans="2:26" ht="14.5" thickBot="1" x14ac:dyDescent="0.35">
      <c r="B224" s="58" t="s">
        <v>1223</v>
      </c>
      <c r="C224" s="59" t="s">
        <v>1224</v>
      </c>
      <c r="D224" s="59" t="s">
        <v>1219</v>
      </c>
      <c r="E224" s="57" t="s">
        <v>1220</v>
      </c>
      <c r="F224" s="1261">
        <v>3</v>
      </c>
      <c r="G224" s="1262">
        <v>0</v>
      </c>
      <c r="H224" s="1262">
        <v>22.459</v>
      </c>
      <c r="I224" s="1262">
        <v>24.414000000000001</v>
      </c>
      <c r="J224" s="1262">
        <v>25.992000000000001</v>
      </c>
      <c r="K224" s="1262">
        <v>31.773</v>
      </c>
      <c r="L224" s="1262">
        <v>37.808999999999997</v>
      </c>
      <c r="M224" s="1262">
        <v>105.629</v>
      </c>
      <c r="N224" s="1262">
        <v>24.113</v>
      </c>
      <c r="O224" s="1262">
        <v>42.398000000000003</v>
      </c>
      <c r="P224" s="1262">
        <v>48.58</v>
      </c>
      <c r="Q224" s="1262">
        <v>54.643999999999998</v>
      </c>
      <c r="R224" s="1262">
        <v>31.143999999999998</v>
      </c>
      <c r="S224" s="1262">
        <v>43.122999999999998</v>
      </c>
      <c r="T224" s="1262">
        <v>25.808</v>
      </c>
      <c r="U224" s="1262">
        <v>62.11</v>
      </c>
      <c r="V224" s="1262">
        <v>33.200000000000003</v>
      </c>
      <c r="W224" s="1541"/>
      <c r="X224" s="1542"/>
      <c r="Y224" s="1542"/>
      <c r="Z224" s="1542"/>
    </row>
    <row r="225" spans="2:26" ht="14.5" thickBot="1" x14ac:dyDescent="0.4">
      <c r="B225" s="1362"/>
      <c r="C225" s="1362"/>
      <c r="D225" s="1362"/>
      <c r="E225" s="1362"/>
      <c r="F225" s="1362"/>
      <c r="G225" s="1362"/>
      <c r="H225" s="1362"/>
      <c r="I225" s="1362"/>
      <c r="J225" s="1362"/>
      <c r="K225" s="1362"/>
      <c r="L225" s="1362"/>
      <c r="M225" s="1362"/>
      <c r="N225" s="1362"/>
      <c r="O225" s="1362"/>
      <c r="P225" s="1362"/>
      <c r="Q225" s="1362"/>
      <c r="R225" s="21"/>
      <c r="S225" s="21"/>
      <c r="T225" s="1362"/>
      <c r="U225" s="1362"/>
      <c r="V225" s="1362"/>
      <c r="W225" s="1362"/>
      <c r="X225" s="1362"/>
      <c r="Y225" s="1362"/>
      <c r="Z225" s="1362"/>
    </row>
    <row r="226" spans="2:26" ht="84.5" thickBot="1" x14ac:dyDescent="0.4">
      <c r="B226" s="122" t="str">
        <f>CONCATENATE("Table 7d: WC level - Alternative Programme  ",E200, " Enhancement Expenditure")</f>
        <v>Table 7d: WC level - Alternative Programme  Alternative Programme 5 - (Central Alternative Pathway 2) Enhancement Expenditure</v>
      </c>
      <c r="C226" s="77"/>
      <c r="D226" s="76"/>
      <c r="E226" s="76"/>
      <c r="F226" s="1520"/>
      <c r="G226" s="1520"/>
      <c r="H226" s="1520"/>
      <c r="I226" s="1520"/>
      <c r="J226" s="1520"/>
      <c r="K226" s="1520"/>
      <c r="L226" s="1520"/>
      <c r="M226" s="1609" t="s">
        <v>1184</v>
      </c>
      <c r="N226" s="1610"/>
      <c r="O226" s="1610"/>
      <c r="P226" s="1610"/>
      <c r="Q226" s="1610"/>
      <c r="R226" s="1610"/>
      <c r="S226" s="1610"/>
      <c r="T226" s="1610"/>
      <c r="U226" s="1610"/>
      <c r="V226" s="1610"/>
      <c r="W226" s="1610"/>
      <c r="X226" s="1610"/>
      <c r="Y226" s="1610"/>
      <c r="Z226" s="1610"/>
    </row>
    <row r="227" spans="2:26" ht="28.5" thickBot="1" x14ac:dyDescent="0.4">
      <c r="B227" s="51" t="s">
        <v>65</v>
      </c>
      <c r="C227" s="52" t="s">
        <v>1215</v>
      </c>
      <c r="D227" s="52" t="s">
        <v>1216</v>
      </c>
      <c r="E227" s="52" t="s">
        <v>82</v>
      </c>
      <c r="F227" s="53" t="s">
        <v>83</v>
      </c>
      <c r="G227" s="174" t="s">
        <v>1186</v>
      </c>
      <c r="H227" s="175" t="s">
        <v>1187</v>
      </c>
      <c r="I227" s="175" t="s">
        <v>1188</v>
      </c>
      <c r="J227" s="175" t="s">
        <v>1189</v>
      </c>
      <c r="K227" s="175" t="s">
        <v>1190</v>
      </c>
      <c r="L227" s="176" t="s">
        <v>1191</v>
      </c>
      <c r="M227" s="177" t="s">
        <v>1192</v>
      </c>
      <c r="N227" s="177" t="s">
        <v>1193</v>
      </c>
      <c r="O227" s="177" t="s">
        <v>1194</v>
      </c>
      <c r="P227" s="177" t="s">
        <v>1195</v>
      </c>
      <c r="Q227" s="174" t="s">
        <v>1196</v>
      </c>
      <c r="R227" s="175" t="s">
        <v>1197</v>
      </c>
      <c r="S227" s="175" t="s">
        <v>1198</v>
      </c>
      <c r="T227" s="175" t="s">
        <v>1199</v>
      </c>
      <c r="U227" s="175" t="s">
        <v>1200</v>
      </c>
      <c r="V227" s="176" t="s">
        <v>1201</v>
      </c>
      <c r="W227" s="60" t="s">
        <v>1202</v>
      </c>
      <c r="X227" s="60" t="s">
        <v>1203</v>
      </c>
      <c r="Y227" s="60" t="s">
        <v>1204</v>
      </c>
      <c r="Z227" s="60" t="s">
        <v>1205</v>
      </c>
    </row>
    <row r="228" spans="2:26" ht="28" x14ac:dyDescent="0.3">
      <c r="B228" s="146" t="s">
        <v>1225</v>
      </c>
      <c r="C228" s="147" t="s">
        <v>1226</v>
      </c>
      <c r="D228" s="147" t="s">
        <v>1170</v>
      </c>
      <c r="E228" s="57" t="s">
        <v>1220</v>
      </c>
      <c r="F228" s="1259">
        <v>3</v>
      </c>
      <c r="G228" s="1262">
        <v>0</v>
      </c>
      <c r="H228" s="1262">
        <v>19.718</v>
      </c>
      <c r="I228" s="1262">
        <v>21.085000000000001</v>
      </c>
      <c r="J228" s="1262">
        <v>22.163</v>
      </c>
      <c r="K228" s="1262">
        <v>27.094000000000001</v>
      </c>
      <c r="L228" s="1262">
        <v>32.923999999999999</v>
      </c>
      <c r="M228" s="1262">
        <v>93.929000000000002</v>
      </c>
      <c r="N228" s="1262">
        <v>12.851000000000001</v>
      </c>
      <c r="O228" s="1262">
        <v>30.427</v>
      </c>
      <c r="P228" s="1262">
        <v>36.029000000000003</v>
      </c>
      <c r="Q228" s="1262">
        <v>43.954999999999998</v>
      </c>
      <c r="R228" s="1262">
        <v>20.274999999999999</v>
      </c>
      <c r="S228" s="1262">
        <v>32.073999999999998</v>
      </c>
      <c r="T228" s="1262">
        <v>14.228999999999999</v>
      </c>
      <c r="U228" s="1262">
        <v>50.350999999999999</v>
      </c>
      <c r="V228" s="1262">
        <v>21.260999999999999</v>
      </c>
      <c r="W228" s="1537"/>
      <c r="X228" s="1538"/>
      <c r="Y228" s="1538"/>
      <c r="Z228" s="1538"/>
    </row>
    <row r="229" spans="2:26" ht="28" x14ac:dyDescent="0.3">
      <c r="B229" s="56" t="s">
        <v>1227</v>
      </c>
      <c r="C229" s="57" t="s">
        <v>1226</v>
      </c>
      <c r="D229" s="57" t="s">
        <v>1169</v>
      </c>
      <c r="E229" s="57" t="s">
        <v>1220</v>
      </c>
      <c r="F229" s="1260">
        <v>3</v>
      </c>
      <c r="G229" s="1262">
        <v>0</v>
      </c>
      <c r="H229" s="1262">
        <v>2.7410000000000001</v>
      </c>
      <c r="I229" s="1262">
        <v>3.3290000000000002</v>
      </c>
      <c r="J229" s="1262">
        <v>3.8290000000000002</v>
      </c>
      <c r="K229" s="1262">
        <v>4.6790000000000003</v>
      </c>
      <c r="L229" s="1262">
        <v>4.8849999999999998</v>
      </c>
      <c r="M229" s="1262">
        <v>11.7</v>
      </c>
      <c r="N229" s="1262">
        <v>11.262</v>
      </c>
      <c r="O229" s="1262">
        <v>11.972</v>
      </c>
      <c r="P229" s="1262">
        <v>12.552</v>
      </c>
      <c r="Q229" s="1262">
        <v>10.689</v>
      </c>
      <c r="R229" s="1262">
        <v>10.869</v>
      </c>
      <c r="S229" s="1262">
        <v>11.048999999999999</v>
      </c>
      <c r="T229" s="1262">
        <v>11.58</v>
      </c>
      <c r="U229" s="1262">
        <v>11.759</v>
      </c>
      <c r="V229" s="1262">
        <v>11.939</v>
      </c>
      <c r="W229" s="1539"/>
      <c r="X229" s="1540"/>
      <c r="Y229" s="1540"/>
      <c r="Z229" s="1540"/>
    </row>
    <row r="230" spans="2:26" ht="28.5" thickBot="1" x14ac:dyDescent="0.35">
      <c r="B230" s="58" t="s">
        <v>1228</v>
      </c>
      <c r="C230" s="59" t="s">
        <v>1226</v>
      </c>
      <c r="D230" s="59" t="s">
        <v>1219</v>
      </c>
      <c r="E230" s="57" t="s">
        <v>1220</v>
      </c>
      <c r="F230" s="1261">
        <v>3</v>
      </c>
      <c r="G230" s="1262">
        <v>0</v>
      </c>
      <c r="H230" s="1262">
        <v>22.459</v>
      </c>
      <c r="I230" s="1262">
        <v>24.414000000000001</v>
      </c>
      <c r="J230" s="1262">
        <v>25.992000000000001</v>
      </c>
      <c r="K230" s="1262">
        <v>31.773000000000003</v>
      </c>
      <c r="L230" s="1262">
        <v>37.808999999999997</v>
      </c>
      <c r="M230" s="1262">
        <v>105.629</v>
      </c>
      <c r="N230" s="1262">
        <v>24.113</v>
      </c>
      <c r="O230" s="1262">
        <v>42.399000000000001</v>
      </c>
      <c r="P230" s="1262">
        <v>48.581000000000003</v>
      </c>
      <c r="Q230" s="1262">
        <v>54.643999999999998</v>
      </c>
      <c r="R230" s="1262">
        <v>31.143999999999998</v>
      </c>
      <c r="S230" s="1262">
        <v>43.122999999999998</v>
      </c>
      <c r="T230" s="1262">
        <v>25.808999999999997</v>
      </c>
      <c r="U230" s="1262">
        <v>62.11</v>
      </c>
      <c r="V230" s="1262">
        <v>33.200000000000003</v>
      </c>
      <c r="W230" s="1541"/>
      <c r="X230" s="1542"/>
      <c r="Y230" s="1542"/>
      <c r="Z230" s="1542"/>
    </row>
    <row r="232" spans="2:26" ht="14.5" thickBot="1" x14ac:dyDescent="0.4">
      <c r="B232" s="1362"/>
      <c r="C232" s="1362"/>
      <c r="D232" s="1362"/>
      <c r="E232" s="1362"/>
      <c r="F232" s="1362"/>
      <c r="G232" s="1362"/>
      <c r="H232" s="1362"/>
      <c r="I232" s="1362"/>
      <c r="J232" s="1362"/>
      <c r="K232" s="1362"/>
      <c r="L232" s="1362"/>
      <c r="M232" s="1362"/>
      <c r="N232" s="1362"/>
      <c r="O232" s="1362"/>
      <c r="P232" s="1362"/>
      <c r="Q232" s="1362"/>
      <c r="R232" s="1362"/>
      <c r="S232" s="1362"/>
      <c r="T232" s="1362"/>
      <c r="U232" s="1362"/>
      <c r="V232" s="1362"/>
      <c r="W232" s="1362"/>
      <c r="X232" s="1362"/>
      <c r="Y232" s="1362"/>
      <c r="Z232" s="1362"/>
    </row>
    <row r="233" spans="2:26" ht="70.5" thickBot="1" x14ac:dyDescent="0.4">
      <c r="B233" s="1527" t="s">
        <v>62</v>
      </c>
      <c r="C233" s="1528" t="s">
        <v>17</v>
      </c>
      <c r="D233" s="1529" t="s">
        <v>1171</v>
      </c>
      <c r="E233" s="1518" t="s">
        <v>1091</v>
      </c>
      <c r="F233" s="1527" t="s">
        <v>1173</v>
      </c>
      <c r="G233" s="1518" t="s">
        <v>68</v>
      </c>
      <c r="H233" s="1530" t="s">
        <v>78</v>
      </c>
      <c r="I233" s="1518" t="s">
        <v>1174</v>
      </c>
      <c r="J233" s="1362"/>
      <c r="K233" s="1362"/>
      <c r="L233" s="1362"/>
      <c r="M233" s="1362"/>
      <c r="N233" s="1362"/>
      <c r="O233" s="1362"/>
      <c r="P233" s="1362"/>
      <c r="Q233" s="1362"/>
      <c r="R233" s="1362"/>
      <c r="S233" s="1362"/>
      <c r="T233" s="1362"/>
      <c r="U233" s="1362"/>
      <c r="V233" s="1362"/>
      <c r="W233" s="1362"/>
      <c r="X233" s="1362"/>
      <c r="Y233" s="1362"/>
      <c r="Z233" s="1362"/>
    </row>
    <row r="234" spans="2:26" ht="81" customHeight="1" thickBot="1" x14ac:dyDescent="0.4">
      <c r="B234" s="1529" t="s">
        <v>1175</v>
      </c>
      <c r="C234" s="1621" t="s">
        <v>1245</v>
      </c>
      <c r="D234" s="1624"/>
      <c r="E234" s="1624"/>
      <c r="F234" s="1624"/>
      <c r="G234" s="1624"/>
      <c r="H234" s="1624"/>
      <c r="I234" s="1625"/>
      <c r="J234" s="1362"/>
      <c r="K234" s="1362"/>
      <c r="L234" s="1362"/>
      <c r="M234" s="1362"/>
      <c r="N234" s="1362"/>
      <c r="O234" s="1362"/>
      <c r="P234" s="1362"/>
      <c r="Q234" s="1362"/>
      <c r="R234" s="1362"/>
      <c r="S234" s="1362"/>
      <c r="T234" s="1362"/>
      <c r="U234" s="1362"/>
      <c r="V234" s="1362"/>
      <c r="W234" s="1362"/>
      <c r="X234" s="1362"/>
      <c r="Y234" s="1362"/>
      <c r="Z234" s="1362"/>
    </row>
    <row r="235" spans="2:26" ht="118.5" customHeight="1" thickBot="1" x14ac:dyDescent="0.4">
      <c r="B235" s="1529" t="s">
        <v>1177</v>
      </c>
      <c r="C235" s="1621" t="s">
        <v>1246</v>
      </c>
      <c r="D235" s="1622"/>
      <c r="E235" s="1622"/>
      <c r="F235" s="1622"/>
      <c r="G235" s="1622"/>
      <c r="H235" s="1622"/>
      <c r="I235" s="1623"/>
      <c r="J235" s="1362"/>
      <c r="K235" s="1362"/>
      <c r="L235" s="1362"/>
      <c r="M235" s="1362"/>
      <c r="N235" s="1362"/>
      <c r="O235" s="1362"/>
      <c r="P235" s="1362"/>
      <c r="Q235" s="1362"/>
      <c r="R235" s="1362"/>
      <c r="S235" s="1362"/>
      <c r="T235" s="1362"/>
      <c r="U235" s="1362"/>
      <c r="V235" s="1362"/>
      <c r="W235" s="1362"/>
      <c r="X235" s="1362"/>
      <c r="Y235" s="1362"/>
      <c r="Z235" s="1362"/>
    </row>
    <row r="236" spans="2:26" ht="42.5" thickBot="1" x14ac:dyDescent="0.4">
      <c r="B236" s="1529" t="s">
        <v>1179</v>
      </c>
      <c r="C236" s="1615" t="s">
        <v>1247</v>
      </c>
      <c r="D236" s="1616"/>
      <c r="E236" s="1616"/>
      <c r="F236" s="1616"/>
      <c r="G236" s="1616"/>
      <c r="H236" s="1616"/>
      <c r="I236" s="1617"/>
      <c r="J236" s="1362"/>
      <c r="K236" s="1362"/>
      <c r="L236" s="1362"/>
      <c r="M236" s="1362"/>
      <c r="N236" s="1362"/>
      <c r="O236" s="1362"/>
      <c r="P236" s="1362"/>
      <c r="Q236" s="1362"/>
      <c r="R236" s="1362"/>
      <c r="S236" s="1362"/>
      <c r="T236" s="1362"/>
      <c r="U236" s="1362"/>
      <c r="V236" s="1362"/>
      <c r="W236" s="1362"/>
      <c r="X236" s="1362"/>
      <c r="Y236" s="1362"/>
      <c r="Z236" s="1362"/>
    </row>
    <row r="237" spans="2:26" ht="56.5" thickBot="1" x14ac:dyDescent="0.4">
      <c r="B237" s="20" t="s">
        <v>1181</v>
      </c>
      <c r="C237" s="1551">
        <v>920.68658853986267</v>
      </c>
      <c r="D237" s="1532" t="s">
        <v>1182</v>
      </c>
      <c r="E237" s="1555">
        <v>0.12</v>
      </c>
      <c r="F237" s="1534" t="s">
        <v>1183</v>
      </c>
      <c r="G237" s="1549">
        <v>2030</v>
      </c>
      <c r="H237" s="1534" t="s">
        <v>2</v>
      </c>
      <c r="I237" s="1549">
        <v>1</v>
      </c>
      <c r="J237" s="1362"/>
      <c r="K237" s="1362"/>
      <c r="L237" s="1362"/>
      <c r="M237" s="1362"/>
      <c r="N237" s="1362"/>
      <c r="O237" s="1362"/>
      <c r="P237" s="1362"/>
      <c r="Q237" s="1362"/>
      <c r="R237" s="1362"/>
      <c r="S237" s="1362"/>
      <c r="T237" s="1362"/>
      <c r="U237" s="1362"/>
      <c r="V237" s="1362"/>
      <c r="W237" s="1362"/>
      <c r="X237" s="1362"/>
      <c r="Y237" s="1362"/>
      <c r="Z237" s="1362"/>
    </row>
    <row r="238" spans="2:26" ht="14.5" thickBot="1" x14ac:dyDescent="0.4">
      <c r="B238" s="1362"/>
      <c r="C238" s="1362"/>
      <c r="D238" s="1362"/>
      <c r="E238" s="1362"/>
      <c r="F238" s="1362"/>
      <c r="G238" s="1362"/>
      <c r="H238" s="1362"/>
      <c r="I238" s="1362"/>
      <c r="J238" s="1362"/>
      <c r="K238" s="1362"/>
      <c r="L238" s="1362"/>
      <c r="M238" s="1362"/>
      <c r="N238" s="1362"/>
      <c r="O238" s="1362"/>
      <c r="P238" s="1362"/>
      <c r="Q238" s="1362"/>
      <c r="R238" s="1362"/>
      <c r="S238" s="1362"/>
      <c r="T238" s="1362"/>
      <c r="U238" s="1362"/>
      <c r="V238" s="1362"/>
      <c r="W238" s="1362"/>
      <c r="X238" s="1362"/>
      <c r="Y238" s="1362"/>
      <c r="Z238" s="1362"/>
    </row>
    <row r="239" spans="2:26" ht="70.5" thickBot="1" x14ac:dyDescent="0.4">
      <c r="B239" s="122" t="str">
        <f>CONCATENATE("Table 7a: WC level - Alternative Programme ",E233, " Baseline SDB")</f>
        <v>Table 7a: WC level - Alternative Programme Alternative Programme 6 (Central Alternative Pathway 3) Baseline SDB</v>
      </c>
      <c r="C239" s="1362"/>
      <c r="D239" s="1362"/>
      <c r="E239" s="1362"/>
      <c r="F239" s="1362"/>
      <c r="G239" s="1362"/>
      <c r="H239" s="1362"/>
      <c r="I239" s="1362"/>
      <c r="J239" s="1362"/>
      <c r="K239" s="1362"/>
      <c r="L239" s="1362"/>
      <c r="M239" s="1609" t="s">
        <v>1184</v>
      </c>
      <c r="N239" s="1610"/>
      <c r="O239" s="1610"/>
      <c r="P239" s="1610"/>
      <c r="Q239" s="1610"/>
      <c r="R239" s="1610"/>
      <c r="S239" s="1610"/>
      <c r="T239" s="1610"/>
      <c r="U239" s="1610"/>
      <c r="V239" s="1610"/>
      <c r="W239" s="1610"/>
      <c r="X239" s="1610"/>
      <c r="Y239" s="1610"/>
      <c r="Z239" s="1610"/>
    </row>
    <row r="240" spans="2:26" ht="28.5" thickBot="1" x14ac:dyDescent="0.4">
      <c r="B240" s="51" t="s">
        <v>65</v>
      </c>
      <c r="C240" s="52" t="s">
        <v>1185</v>
      </c>
      <c r="D240" s="1611" t="s">
        <v>82</v>
      </c>
      <c r="E240" s="1612"/>
      <c r="F240" s="53" t="s">
        <v>83</v>
      </c>
      <c r="G240" s="174" t="s">
        <v>1186</v>
      </c>
      <c r="H240" s="175" t="s">
        <v>1187</v>
      </c>
      <c r="I240" s="175" t="s">
        <v>1188</v>
      </c>
      <c r="J240" s="175" t="s">
        <v>1189</v>
      </c>
      <c r="K240" s="175" t="s">
        <v>1190</v>
      </c>
      <c r="L240" s="176" t="s">
        <v>1191</v>
      </c>
      <c r="M240" s="177" t="s">
        <v>1192</v>
      </c>
      <c r="N240" s="177" t="s">
        <v>1193</v>
      </c>
      <c r="O240" s="177" t="s">
        <v>1194</v>
      </c>
      <c r="P240" s="177" t="s">
        <v>1195</v>
      </c>
      <c r="Q240" s="174" t="s">
        <v>1196</v>
      </c>
      <c r="R240" s="175" t="s">
        <v>1197</v>
      </c>
      <c r="S240" s="175" t="s">
        <v>1198</v>
      </c>
      <c r="T240" s="175" t="s">
        <v>1199</v>
      </c>
      <c r="U240" s="175" t="s">
        <v>1200</v>
      </c>
      <c r="V240" s="176" t="s">
        <v>1201</v>
      </c>
      <c r="W240" s="60" t="s">
        <v>1202</v>
      </c>
      <c r="X240" s="60" t="s">
        <v>1203</v>
      </c>
      <c r="Y240" s="60" t="s">
        <v>1204</v>
      </c>
      <c r="Z240" s="60" t="s">
        <v>1205</v>
      </c>
    </row>
    <row r="241" spans="2:26" x14ac:dyDescent="0.3">
      <c r="B241" s="54" t="s">
        <v>1206</v>
      </c>
      <c r="C241" s="55" t="s">
        <v>1151</v>
      </c>
      <c r="D241" s="1613" t="s">
        <v>111</v>
      </c>
      <c r="E241" s="1614"/>
      <c r="F241" s="55">
        <v>2</v>
      </c>
      <c r="G241" s="1145">
        <v>345.23</v>
      </c>
      <c r="H241" s="1145">
        <v>345.66</v>
      </c>
      <c r="I241" s="1145">
        <v>346.17</v>
      </c>
      <c r="J241" s="1145">
        <v>346.77</v>
      </c>
      <c r="K241" s="1145">
        <v>347.49</v>
      </c>
      <c r="L241" s="1145">
        <v>348.16</v>
      </c>
      <c r="M241" s="1145">
        <v>351.52</v>
      </c>
      <c r="N241" s="1145">
        <v>354.5</v>
      </c>
      <c r="O241" s="1145">
        <v>357.26</v>
      </c>
      <c r="P241" s="1145">
        <v>361.27</v>
      </c>
      <c r="Q241" s="1145">
        <v>365.53</v>
      </c>
      <c r="R241" s="1145">
        <v>370.21</v>
      </c>
      <c r="S241" s="1145">
        <v>374.88</v>
      </c>
      <c r="T241" s="1145">
        <v>379.54</v>
      </c>
      <c r="U241" s="1145">
        <v>384.18</v>
      </c>
      <c r="V241" s="1145">
        <v>388.82</v>
      </c>
      <c r="W241" s="1537"/>
      <c r="X241" s="1538"/>
      <c r="Y241" s="1538"/>
      <c r="Z241" s="1538"/>
    </row>
    <row r="242" spans="2:26" x14ac:dyDescent="0.3">
      <c r="B242" s="56" t="s">
        <v>1207</v>
      </c>
      <c r="C242" s="57" t="s">
        <v>267</v>
      </c>
      <c r="D242" s="1605" t="s">
        <v>111</v>
      </c>
      <c r="E242" s="1606"/>
      <c r="F242" s="57">
        <v>2</v>
      </c>
      <c r="G242" s="1145">
        <v>382.97</v>
      </c>
      <c r="H242" s="1145">
        <v>375.57</v>
      </c>
      <c r="I242" s="1145">
        <v>375.25</v>
      </c>
      <c r="J242" s="1145">
        <v>375.02</v>
      </c>
      <c r="K242" s="1145">
        <v>374.79</v>
      </c>
      <c r="L242" s="1145">
        <v>374.58</v>
      </c>
      <c r="M242" s="1145">
        <v>366.95</v>
      </c>
      <c r="N242" s="1145">
        <v>307.7</v>
      </c>
      <c r="O242" s="1145">
        <v>302.88</v>
      </c>
      <c r="P242" s="1145">
        <v>302.60000000000002</v>
      </c>
      <c r="Q242" s="1145">
        <v>300.37</v>
      </c>
      <c r="R242" s="1145">
        <v>300.08999999999997</v>
      </c>
      <c r="S242" s="1145">
        <v>299.81</v>
      </c>
      <c r="T242" s="1145">
        <v>299.52</v>
      </c>
      <c r="U242" s="1145">
        <v>299.24</v>
      </c>
      <c r="V242" s="1145">
        <v>298.95999999999998</v>
      </c>
      <c r="W242" s="1539"/>
      <c r="X242" s="1540"/>
      <c r="Y242" s="1540"/>
      <c r="Z242" s="1540"/>
    </row>
    <row r="243" spans="2:26" x14ac:dyDescent="0.3">
      <c r="B243" s="124" t="s">
        <v>1208</v>
      </c>
      <c r="C243" s="125" t="s">
        <v>261</v>
      </c>
      <c r="D243" s="1605" t="s">
        <v>111</v>
      </c>
      <c r="E243" s="1606"/>
      <c r="F243" s="57">
        <v>2</v>
      </c>
      <c r="G243" s="1145">
        <v>14.44</v>
      </c>
      <c r="H243" s="1145">
        <v>14.46</v>
      </c>
      <c r="I243" s="1145">
        <v>14.48</v>
      </c>
      <c r="J243" s="1145">
        <v>14.5</v>
      </c>
      <c r="K243" s="1145">
        <v>14.54</v>
      </c>
      <c r="L243" s="1145">
        <v>14.56</v>
      </c>
      <c r="M243" s="1145">
        <v>14.7</v>
      </c>
      <c r="N243" s="1145">
        <v>14.83</v>
      </c>
      <c r="O243" s="1145">
        <v>14.94</v>
      </c>
      <c r="P243" s="1145">
        <v>15.11</v>
      </c>
      <c r="Q243" s="1145">
        <v>15.29</v>
      </c>
      <c r="R243" s="1145">
        <v>15.49</v>
      </c>
      <c r="S243" s="1145">
        <v>15.68</v>
      </c>
      <c r="T243" s="1145">
        <v>15.88</v>
      </c>
      <c r="U243" s="1145">
        <v>16.07</v>
      </c>
      <c r="V243" s="1145">
        <v>16.260000000000002</v>
      </c>
      <c r="W243" s="1543"/>
      <c r="X243" s="1544"/>
      <c r="Y243" s="1544"/>
      <c r="Z243" s="1544"/>
    </row>
    <row r="244" spans="2:26" ht="14.5" thickBot="1" x14ac:dyDescent="0.35">
      <c r="B244" s="58" t="s">
        <v>1209</v>
      </c>
      <c r="C244" s="59" t="s">
        <v>270</v>
      </c>
      <c r="D244" s="1607" t="s">
        <v>111</v>
      </c>
      <c r="E244" s="1608"/>
      <c r="F244" s="59">
        <v>2</v>
      </c>
      <c r="G244" s="1145">
        <v>23.31</v>
      </c>
      <c r="H244" s="1145">
        <v>15.45</v>
      </c>
      <c r="I244" s="1145">
        <v>14.6</v>
      </c>
      <c r="J244" s="1145">
        <v>13.74</v>
      </c>
      <c r="K244" s="1145">
        <v>12.77</v>
      </c>
      <c r="L244" s="1145">
        <v>11.86</v>
      </c>
      <c r="M244" s="1145">
        <v>0.72</v>
      </c>
      <c r="N244" s="1145">
        <v>-61.63</v>
      </c>
      <c r="O244" s="1145">
        <v>-69.33</v>
      </c>
      <c r="P244" s="1145">
        <v>-73.78</v>
      </c>
      <c r="Q244" s="1145">
        <v>-80.44</v>
      </c>
      <c r="R244" s="1145">
        <v>-85.61</v>
      </c>
      <c r="S244" s="1145">
        <v>-90.76</v>
      </c>
      <c r="T244" s="1145">
        <v>-95.9</v>
      </c>
      <c r="U244" s="1145">
        <v>-101</v>
      </c>
      <c r="V244" s="1145">
        <v>-106.12</v>
      </c>
      <c r="W244" s="1541"/>
      <c r="X244" s="1542"/>
      <c r="Y244" s="1542"/>
      <c r="Z244" s="1542"/>
    </row>
    <row r="245" spans="2:26" ht="14.5" thickBot="1" x14ac:dyDescent="0.4">
      <c r="B245" s="75"/>
      <c r="C245" s="26"/>
      <c r="D245" s="26"/>
      <c r="E245" s="26"/>
      <c r="F245" s="1362"/>
      <c r="G245" s="1362"/>
      <c r="H245" s="1362"/>
      <c r="I245" s="1362"/>
      <c r="J245" s="1362"/>
      <c r="K245" s="1362"/>
      <c r="L245" s="1362"/>
      <c r="M245" s="1362"/>
      <c r="N245" s="1362"/>
      <c r="O245" s="1362"/>
      <c r="P245" s="1362"/>
      <c r="Q245" s="21"/>
      <c r="R245" s="21"/>
      <c r="S245" s="1362"/>
      <c r="T245" s="1362"/>
      <c r="U245" s="1362"/>
      <c r="V245" s="1362"/>
      <c r="W245" s="1362"/>
      <c r="X245" s="1362"/>
      <c r="Y245" s="1362"/>
      <c r="Z245" s="1362"/>
    </row>
    <row r="246" spans="2:26" ht="84.5" thickBot="1" x14ac:dyDescent="0.4">
      <c r="B246" s="122" t="str">
        <f>CONCATENATE("Table 7b: WC level - Alternative Programme  ",E233, " Final Plan SDB")</f>
        <v>Table 7b: WC level - Alternative Programme  Alternative Programme 6 (Central Alternative Pathway 3) Final Plan SDB</v>
      </c>
      <c r="C246" s="77"/>
      <c r="D246" s="76"/>
      <c r="E246" s="76"/>
      <c r="F246" s="1520"/>
      <c r="G246" s="1520"/>
      <c r="H246" s="1520"/>
      <c r="I246" s="1520"/>
      <c r="J246" s="1520"/>
      <c r="K246" s="1520"/>
      <c r="L246" s="1520"/>
      <c r="M246" s="1609" t="s">
        <v>1184</v>
      </c>
      <c r="N246" s="1610"/>
      <c r="O246" s="1610"/>
      <c r="P246" s="1610"/>
      <c r="Q246" s="1610"/>
      <c r="R246" s="1610"/>
      <c r="S246" s="1610"/>
      <c r="T246" s="1610"/>
      <c r="U246" s="1610"/>
      <c r="V246" s="1610"/>
      <c r="W246" s="1610"/>
      <c r="X246" s="1610"/>
      <c r="Y246" s="1610"/>
      <c r="Z246" s="1610"/>
    </row>
    <row r="247" spans="2:26" ht="28.5" thickBot="1" x14ac:dyDescent="0.4">
      <c r="B247" s="171" t="s">
        <v>65</v>
      </c>
      <c r="C247" s="172" t="s">
        <v>1210</v>
      </c>
      <c r="D247" s="1611" t="s">
        <v>82</v>
      </c>
      <c r="E247" s="1612"/>
      <c r="F247" s="173" t="s">
        <v>83</v>
      </c>
      <c r="G247" s="174" t="s">
        <v>1186</v>
      </c>
      <c r="H247" s="175" t="s">
        <v>1187</v>
      </c>
      <c r="I247" s="175" t="s">
        <v>1188</v>
      </c>
      <c r="J247" s="175" t="s">
        <v>1189</v>
      </c>
      <c r="K247" s="175" t="s">
        <v>1190</v>
      </c>
      <c r="L247" s="176" t="s">
        <v>1191</v>
      </c>
      <c r="M247" s="177" t="s">
        <v>1192</v>
      </c>
      <c r="N247" s="177" t="s">
        <v>1193</v>
      </c>
      <c r="O247" s="177" t="s">
        <v>1194</v>
      </c>
      <c r="P247" s="177" t="s">
        <v>1195</v>
      </c>
      <c r="Q247" s="174" t="s">
        <v>1196</v>
      </c>
      <c r="R247" s="175" t="s">
        <v>1197</v>
      </c>
      <c r="S247" s="175" t="s">
        <v>1198</v>
      </c>
      <c r="T247" s="175" t="s">
        <v>1199</v>
      </c>
      <c r="U247" s="175" t="s">
        <v>1200</v>
      </c>
      <c r="V247" s="176" t="s">
        <v>1201</v>
      </c>
      <c r="W247" s="60" t="s">
        <v>1202</v>
      </c>
      <c r="X247" s="60" t="s">
        <v>1203</v>
      </c>
      <c r="Y247" s="60" t="s">
        <v>1204</v>
      </c>
      <c r="Z247" s="60" t="s">
        <v>1205</v>
      </c>
    </row>
    <row r="248" spans="2:26" x14ac:dyDescent="0.3">
      <c r="B248" s="165" t="s">
        <v>1211</v>
      </c>
      <c r="C248" s="166" t="s">
        <v>1151</v>
      </c>
      <c r="D248" s="1613" t="s">
        <v>111</v>
      </c>
      <c r="E248" s="1614"/>
      <c r="F248" s="166">
        <v>2</v>
      </c>
      <c r="G248" s="1145">
        <v>345.23</v>
      </c>
      <c r="H248" s="1145">
        <v>330.18</v>
      </c>
      <c r="I248" s="1145">
        <v>326.32</v>
      </c>
      <c r="J248" s="1145">
        <v>322.52999999999997</v>
      </c>
      <c r="K248" s="1145">
        <v>318.87</v>
      </c>
      <c r="L248" s="1145">
        <v>315.16000000000003</v>
      </c>
      <c r="M248" s="1145">
        <v>290.04000000000002</v>
      </c>
      <c r="N248" s="1145">
        <v>275.27</v>
      </c>
      <c r="O248" s="1145">
        <v>266.93</v>
      </c>
      <c r="P248" s="1145">
        <v>260</v>
      </c>
      <c r="Q248" s="1145">
        <v>265.42</v>
      </c>
      <c r="R248" s="1145">
        <v>269.27</v>
      </c>
      <c r="S248" s="1145">
        <v>270.99</v>
      </c>
      <c r="T248" s="1145">
        <v>271.22000000000003</v>
      </c>
      <c r="U248" s="1145">
        <v>270.36</v>
      </c>
      <c r="V248" s="1145">
        <v>271.29000000000002</v>
      </c>
      <c r="W248" s="1537"/>
      <c r="X248" s="1538"/>
      <c r="Y248" s="1538"/>
      <c r="Z248" s="1538"/>
    </row>
    <row r="249" spans="2:26" x14ac:dyDescent="0.3">
      <c r="B249" s="167" t="s">
        <v>1212</v>
      </c>
      <c r="C249" s="57" t="s">
        <v>267</v>
      </c>
      <c r="D249" s="1605" t="s">
        <v>111</v>
      </c>
      <c r="E249" s="1606"/>
      <c r="F249" s="57">
        <v>2</v>
      </c>
      <c r="G249" s="1145">
        <v>382.97</v>
      </c>
      <c r="H249" s="1145">
        <v>381.78</v>
      </c>
      <c r="I249" s="1145">
        <v>381.46</v>
      </c>
      <c r="J249" s="1145">
        <v>381.23</v>
      </c>
      <c r="K249" s="1145">
        <v>381</v>
      </c>
      <c r="L249" s="1145">
        <v>380.79</v>
      </c>
      <c r="M249" s="1145">
        <v>382.16</v>
      </c>
      <c r="N249" s="1145">
        <v>339.71</v>
      </c>
      <c r="O249" s="1145">
        <v>330.86</v>
      </c>
      <c r="P249" s="1145">
        <v>330.58</v>
      </c>
      <c r="Q249" s="1145">
        <v>326.17</v>
      </c>
      <c r="R249" s="1145">
        <v>325.89</v>
      </c>
      <c r="S249" s="1145">
        <v>328.52</v>
      </c>
      <c r="T249" s="1145">
        <v>328.23</v>
      </c>
      <c r="U249" s="1145">
        <v>327.95</v>
      </c>
      <c r="V249" s="1145">
        <v>327.67</v>
      </c>
      <c r="W249" s="1539"/>
      <c r="X249" s="1540"/>
      <c r="Y249" s="1540"/>
      <c r="Z249" s="1540"/>
    </row>
    <row r="250" spans="2:26" x14ac:dyDescent="0.3">
      <c r="B250" s="168" t="s">
        <v>1213</v>
      </c>
      <c r="C250" s="125" t="s">
        <v>261</v>
      </c>
      <c r="D250" s="1605" t="s">
        <v>111</v>
      </c>
      <c r="E250" s="1606"/>
      <c r="F250" s="57">
        <v>2</v>
      </c>
      <c r="G250" s="1145">
        <v>14.44</v>
      </c>
      <c r="H250" s="1145">
        <v>14.46</v>
      </c>
      <c r="I250" s="1145">
        <v>14.48</v>
      </c>
      <c r="J250" s="1145">
        <v>14.5</v>
      </c>
      <c r="K250" s="1145">
        <v>14.54</v>
      </c>
      <c r="L250" s="1145">
        <v>14.56</v>
      </c>
      <c r="M250" s="1145">
        <v>14.7</v>
      </c>
      <c r="N250" s="1145">
        <v>14.83</v>
      </c>
      <c r="O250" s="1145">
        <v>14.94</v>
      </c>
      <c r="P250" s="1145">
        <v>15.11</v>
      </c>
      <c r="Q250" s="1145">
        <v>15.29</v>
      </c>
      <c r="R250" s="1145">
        <v>15.49</v>
      </c>
      <c r="S250" s="1145">
        <v>15.68</v>
      </c>
      <c r="T250" s="1145">
        <v>15.88</v>
      </c>
      <c r="U250" s="1145">
        <v>16.07</v>
      </c>
      <c r="V250" s="1145">
        <v>16.260000000000002</v>
      </c>
      <c r="W250" s="1543"/>
      <c r="X250" s="1544"/>
      <c r="Y250" s="1544"/>
      <c r="Z250" s="1544"/>
    </row>
    <row r="251" spans="2:26" ht="14.5" thickBot="1" x14ac:dyDescent="0.35">
      <c r="B251" s="169" t="s">
        <v>1214</v>
      </c>
      <c r="C251" s="170" t="s">
        <v>270</v>
      </c>
      <c r="D251" s="1607" t="s">
        <v>111</v>
      </c>
      <c r="E251" s="1608"/>
      <c r="F251" s="170">
        <v>2</v>
      </c>
      <c r="G251" s="1145">
        <v>23.3</v>
      </c>
      <c r="H251" s="1145">
        <v>37.14</v>
      </c>
      <c r="I251" s="1145">
        <v>40.659999999999997</v>
      </c>
      <c r="J251" s="1145">
        <v>44.2</v>
      </c>
      <c r="K251" s="1145">
        <v>47.59</v>
      </c>
      <c r="L251" s="1145">
        <v>51.07</v>
      </c>
      <c r="M251" s="1145">
        <v>77.42</v>
      </c>
      <c r="N251" s="1145">
        <v>49.61</v>
      </c>
      <c r="O251" s="1145">
        <v>48.99</v>
      </c>
      <c r="P251" s="1145">
        <v>55.47</v>
      </c>
      <c r="Q251" s="1145">
        <v>45.46</v>
      </c>
      <c r="R251" s="1145">
        <v>41.13</v>
      </c>
      <c r="S251" s="1145">
        <v>41.85</v>
      </c>
      <c r="T251" s="1145">
        <v>41.13</v>
      </c>
      <c r="U251" s="1145">
        <v>41.52</v>
      </c>
      <c r="V251" s="1145">
        <v>40.119999999999997</v>
      </c>
      <c r="W251" s="1541"/>
      <c r="X251" s="1542"/>
      <c r="Y251" s="1542"/>
      <c r="Z251" s="1542"/>
    </row>
    <row r="252" spans="2:26" ht="14.5" thickBot="1" x14ac:dyDescent="0.4">
      <c r="B252" s="21"/>
      <c r="C252" s="1362"/>
      <c r="D252" s="1362"/>
      <c r="E252" s="1362"/>
      <c r="F252" s="1362"/>
      <c r="G252" s="1362"/>
      <c r="H252" s="1362"/>
      <c r="I252" s="1362"/>
      <c r="J252" s="1362"/>
      <c r="K252" s="1362"/>
      <c r="L252" s="1362"/>
      <c r="M252" s="1362"/>
      <c r="N252" s="1362"/>
      <c r="O252" s="1362"/>
      <c r="P252" s="1362"/>
      <c r="Q252" s="21"/>
      <c r="R252" s="21"/>
      <c r="S252" s="1362"/>
      <c r="T252" s="1362"/>
      <c r="U252" s="1362"/>
      <c r="V252" s="1362"/>
      <c r="W252" s="1362"/>
      <c r="X252" s="1362"/>
      <c r="Y252" s="1362"/>
      <c r="Z252" s="1362"/>
    </row>
    <row r="253" spans="2:26" ht="70.5" thickBot="1" x14ac:dyDescent="0.4">
      <c r="B253" s="122" t="str">
        <f>CONCATENATE("Table 7c: WC level - Alternative Programme  ",E233, " Totex")</f>
        <v>Table 7c: WC level - Alternative Programme  Alternative Programme 6 (Central Alternative Pathway 3) Totex</v>
      </c>
      <c r="C253" s="77"/>
      <c r="D253" s="76"/>
      <c r="E253" s="1520"/>
      <c r="F253" s="1520"/>
      <c r="G253" s="1520"/>
      <c r="H253" s="1520"/>
      <c r="I253" s="1520"/>
      <c r="J253" s="1520"/>
      <c r="K253" s="1520"/>
      <c r="L253" s="1520"/>
      <c r="M253" s="1609" t="s">
        <v>1184</v>
      </c>
      <c r="N253" s="1610"/>
      <c r="O253" s="1610"/>
      <c r="P253" s="1610"/>
      <c r="Q253" s="1610"/>
      <c r="R253" s="1610"/>
      <c r="S253" s="1610"/>
      <c r="T253" s="1610"/>
      <c r="U253" s="1610"/>
      <c r="V253" s="1610"/>
      <c r="W253" s="1610"/>
      <c r="X253" s="1610"/>
      <c r="Y253" s="1610"/>
      <c r="Z253" s="1610"/>
    </row>
    <row r="254" spans="2:26" ht="28.5" thickBot="1" x14ac:dyDescent="0.4">
      <c r="B254" s="51" t="s">
        <v>65</v>
      </c>
      <c r="C254" s="52" t="s">
        <v>1215</v>
      </c>
      <c r="D254" s="52" t="s">
        <v>1216</v>
      </c>
      <c r="E254" s="52" t="s">
        <v>82</v>
      </c>
      <c r="F254" s="53" t="s">
        <v>83</v>
      </c>
      <c r="G254" s="174" t="s">
        <v>1186</v>
      </c>
      <c r="H254" s="175" t="s">
        <v>1187</v>
      </c>
      <c r="I254" s="175" t="s">
        <v>1188</v>
      </c>
      <c r="J254" s="175" t="s">
        <v>1189</v>
      </c>
      <c r="K254" s="175" t="s">
        <v>1190</v>
      </c>
      <c r="L254" s="176" t="s">
        <v>1191</v>
      </c>
      <c r="M254" s="177" t="s">
        <v>1192</v>
      </c>
      <c r="N254" s="177" t="s">
        <v>1193</v>
      </c>
      <c r="O254" s="177" t="s">
        <v>1194</v>
      </c>
      <c r="P254" s="177" t="s">
        <v>1195</v>
      </c>
      <c r="Q254" s="174" t="s">
        <v>1196</v>
      </c>
      <c r="R254" s="175" t="s">
        <v>1197</v>
      </c>
      <c r="S254" s="175" t="s">
        <v>1198</v>
      </c>
      <c r="T254" s="175" t="s">
        <v>1199</v>
      </c>
      <c r="U254" s="175" t="s">
        <v>1200</v>
      </c>
      <c r="V254" s="176" t="s">
        <v>1201</v>
      </c>
      <c r="W254" s="60" t="s">
        <v>1202</v>
      </c>
      <c r="X254" s="60" t="s">
        <v>1203</v>
      </c>
      <c r="Y254" s="60" t="s">
        <v>1204</v>
      </c>
      <c r="Z254" s="60" t="s">
        <v>1205</v>
      </c>
    </row>
    <row r="255" spans="2:26" x14ac:dyDescent="0.3">
      <c r="B255" s="146" t="s">
        <v>1217</v>
      </c>
      <c r="C255" s="147" t="s">
        <v>1218</v>
      </c>
      <c r="D255" s="147" t="s">
        <v>1219</v>
      </c>
      <c r="E255" s="57" t="s">
        <v>1220</v>
      </c>
      <c r="F255" s="1259">
        <v>3</v>
      </c>
      <c r="G255" s="1262">
        <v>0</v>
      </c>
      <c r="H255" s="1262">
        <v>22.459</v>
      </c>
      <c r="I255" s="1262">
        <v>24.414000000000001</v>
      </c>
      <c r="J255" s="1262">
        <v>25.992000000000001</v>
      </c>
      <c r="K255" s="1262">
        <v>31.73</v>
      </c>
      <c r="L255" s="1262">
        <v>37.765999999999998</v>
      </c>
      <c r="M255" s="1262">
        <v>109.892</v>
      </c>
      <c r="N255" s="1262">
        <v>25.683</v>
      </c>
      <c r="O255" s="1262">
        <v>44.621000000000002</v>
      </c>
      <c r="P255" s="1262">
        <v>50.151000000000003</v>
      </c>
      <c r="Q255" s="1262">
        <v>63.65</v>
      </c>
      <c r="R255" s="1262">
        <v>31.975000000000001</v>
      </c>
      <c r="S255" s="1262">
        <v>35.956000000000003</v>
      </c>
      <c r="T255" s="1262">
        <v>27.202999999999999</v>
      </c>
      <c r="U255" s="1262">
        <v>69.968999999999994</v>
      </c>
      <c r="V255" s="1262">
        <v>34.594999999999999</v>
      </c>
      <c r="W255" s="1537"/>
      <c r="X255" s="1538"/>
      <c r="Y255" s="1538"/>
      <c r="Z255" s="1538"/>
    </row>
    <row r="256" spans="2:26" x14ac:dyDescent="0.3">
      <c r="B256" s="56" t="s">
        <v>1221</v>
      </c>
      <c r="C256" s="57" t="s">
        <v>1222</v>
      </c>
      <c r="D256" s="57" t="s">
        <v>1219</v>
      </c>
      <c r="E256" s="57" t="s">
        <v>1220</v>
      </c>
      <c r="F256" s="1260">
        <v>3</v>
      </c>
      <c r="G256" s="1262">
        <v>0</v>
      </c>
      <c r="H256" s="1262">
        <v>0</v>
      </c>
      <c r="I256" s="1262">
        <v>0</v>
      </c>
      <c r="J256" s="1262">
        <v>0</v>
      </c>
      <c r="K256" s="1262">
        <v>0</v>
      </c>
      <c r="L256" s="1262">
        <v>0</v>
      </c>
      <c r="M256" s="1262">
        <v>0</v>
      </c>
      <c r="N256" s="1262">
        <v>0</v>
      </c>
      <c r="O256" s="1262">
        <v>0</v>
      </c>
      <c r="P256" s="1262">
        <v>0</v>
      </c>
      <c r="Q256" s="1262">
        <v>0</v>
      </c>
      <c r="R256" s="1262">
        <v>0</v>
      </c>
      <c r="S256" s="1262">
        <v>0</v>
      </c>
      <c r="T256" s="1262">
        <v>0</v>
      </c>
      <c r="U256" s="1262">
        <v>0</v>
      </c>
      <c r="V256" s="1262">
        <v>0</v>
      </c>
      <c r="W256" s="1539"/>
      <c r="X256" s="1540"/>
      <c r="Y256" s="1540"/>
      <c r="Z256" s="1540"/>
    </row>
    <row r="257" spans="2:26" ht="14.5" thickBot="1" x14ac:dyDescent="0.35">
      <c r="B257" s="58" t="s">
        <v>1223</v>
      </c>
      <c r="C257" s="59" t="s">
        <v>1224</v>
      </c>
      <c r="D257" s="59" t="s">
        <v>1219</v>
      </c>
      <c r="E257" s="57" t="s">
        <v>1220</v>
      </c>
      <c r="F257" s="1261">
        <v>3</v>
      </c>
      <c r="G257" s="1262">
        <v>0</v>
      </c>
      <c r="H257" s="1262">
        <v>22.459</v>
      </c>
      <c r="I257" s="1262">
        <v>24.414000000000001</v>
      </c>
      <c r="J257" s="1262">
        <v>25.992000000000001</v>
      </c>
      <c r="K257" s="1262">
        <v>31.73</v>
      </c>
      <c r="L257" s="1262">
        <v>37.765999999999998</v>
      </c>
      <c r="M257" s="1262">
        <v>109.892</v>
      </c>
      <c r="N257" s="1262">
        <v>25.683</v>
      </c>
      <c r="O257" s="1262">
        <v>44.621000000000002</v>
      </c>
      <c r="P257" s="1262">
        <v>50.151000000000003</v>
      </c>
      <c r="Q257" s="1262">
        <v>63.65</v>
      </c>
      <c r="R257" s="1262">
        <v>31.975000000000001</v>
      </c>
      <c r="S257" s="1262">
        <v>35.956000000000003</v>
      </c>
      <c r="T257" s="1262">
        <v>27.202999999999999</v>
      </c>
      <c r="U257" s="1262">
        <v>69.968999999999994</v>
      </c>
      <c r="V257" s="1262">
        <v>34.594999999999999</v>
      </c>
      <c r="W257" s="1541"/>
      <c r="X257" s="1542"/>
      <c r="Y257" s="1542"/>
      <c r="Z257" s="1542"/>
    </row>
    <row r="258" spans="2:26" ht="14.5" thickBot="1" x14ac:dyDescent="0.4">
      <c r="B258" s="1362"/>
      <c r="C258" s="1362"/>
      <c r="D258" s="1362"/>
      <c r="E258" s="1362"/>
      <c r="F258" s="1362"/>
      <c r="G258" s="1362"/>
      <c r="H258" s="1362"/>
      <c r="I258" s="1362"/>
      <c r="J258" s="1362"/>
      <c r="K258" s="1362"/>
      <c r="L258" s="1362"/>
      <c r="M258" s="1362"/>
      <c r="N258" s="1362"/>
      <c r="O258" s="1362"/>
      <c r="P258" s="1362"/>
      <c r="Q258" s="1362"/>
      <c r="R258" s="21"/>
      <c r="S258" s="21"/>
      <c r="T258" s="1362"/>
      <c r="U258" s="1362"/>
      <c r="V258" s="1362"/>
      <c r="W258" s="1362"/>
      <c r="X258" s="1362"/>
      <c r="Y258" s="1362"/>
      <c r="Z258" s="1362"/>
    </row>
    <row r="259" spans="2:26" ht="84.5" thickBot="1" x14ac:dyDescent="0.4">
      <c r="B259" s="122" t="str">
        <f>CONCATENATE("Table 7d: WC level - Alternative Programme  ",E233, " Enhancement Expenditure")</f>
        <v>Table 7d: WC level - Alternative Programme  Alternative Programme 6 (Central Alternative Pathway 3) Enhancement Expenditure</v>
      </c>
      <c r="C259" s="77"/>
      <c r="D259" s="76"/>
      <c r="E259" s="76"/>
      <c r="F259" s="1520"/>
      <c r="G259" s="1520"/>
      <c r="H259" s="1520"/>
      <c r="I259" s="1520"/>
      <c r="J259" s="1520"/>
      <c r="K259" s="1520"/>
      <c r="L259" s="1520"/>
      <c r="M259" s="1609" t="s">
        <v>1184</v>
      </c>
      <c r="N259" s="1610"/>
      <c r="O259" s="1610"/>
      <c r="P259" s="1610"/>
      <c r="Q259" s="1610"/>
      <c r="R259" s="1610"/>
      <c r="S259" s="1610"/>
      <c r="T259" s="1610"/>
      <c r="U259" s="1610"/>
      <c r="V259" s="1610"/>
      <c r="W259" s="1610"/>
      <c r="X259" s="1610"/>
      <c r="Y259" s="1610"/>
      <c r="Z259" s="1610"/>
    </row>
    <row r="260" spans="2:26" ht="28.5" thickBot="1" x14ac:dyDescent="0.4">
      <c r="B260" s="51" t="s">
        <v>65</v>
      </c>
      <c r="C260" s="52" t="s">
        <v>1215</v>
      </c>
      <c r="D260" s="52" t="s">
        <v>1216</v>
      </c>
      <c r="E260" s="52" t="s">
        <v>82</v>
      </c>
      <c r="F260" s="53" t="s">
        <v>83</v>
      </c>
      <c r="G260" s="174" t="s">
        <v>1186</v>
      </c>
      <c r="H260" s="175" t="s">
        <v>1187</v>
      </c>
      <c r="I260" s="175" t="s">
        <v>1188</v>
      </c>
      <c r="J260" s="175" t="s">
        <v>1189</v>
      </c>
      <c r="K260" s="175" t="s">
        <v>1190</v>
      </c>
      <c r="L260" s="176" t="s">
        <v>1191</v>
      </c>
      <c r="M260" s="177" t="s">
        <v>1192</v>
      </c>
      <c r="N260" s="177" t="s">
        <v>1193</v>
      </c>
      <c r="O260" s="177" t="s">
        <v>1194</v>
      </c>
      <c r="P260" s="177" t="s">
        <v>1195</v>
      </c>
      <c r="Q260" s="174" t="s">
        <v>1196</v>
      </c>
      <c r="R260" s="175" t="s">
        <v>1197</v>
      </c>
      <c r="S260" s="175" t="s">
        <v>1198</v>
      </c>
      <c r="T260" s="175" t="s">
        <v>1199</v>
      </c>
      <c r="U260" s="175" t="s">
        <v>1200</v>
      </c>
      <c r="V260" s="176" t="s">
        <v>1201</v>
      </c>
      <c r="W260" s="60" t="s">
        <v>1202</v>
      </c>
      <c r="X260" s="60" t="s">
        <v>1203</v>
      </c>
      <c r="Y260" s="60" t="s">
        <v>1204</v>
      </c>
      <c r="Z260" s="60" t="s">
        <v>1205</v>
      </c>
    </row>
    <row r="261" spans="2:26" ht="28" x14ac:dyDescent="0.3">
      <c r="B261" s="146" t="s">
        <v>1225</v>
      </c>
      <c r="C261" s="147" t="s">
        <v>1226</v>
      </c>
      <c r="D261" s="147" t="s">
        <v>1170</v>
      </c>
      <c r="E261" s="57" t="s">
        <v>1220</v>
      </c>
      <c r="F261" s="1259">
        <v>3</v>
      </c>
      <c r="G261" s="1262">
        <v>0</v>
      </c>
      <c r="H261" s="1262">
        <v>19.718</v>
      </c>
      <c r="I261" s="1262">
        <v>21.085000000000001</v>
      </c>
      <c r="J261" s="1262">
        <v>22.163</v>
      </c>
      <c r="K261" s="1262">
        <v>27.05</v>
      </c>
      <c r="L261" s="1262">
        <v>32.881</v>
      </c>
      <c r="M261" s="1262">
        <v>98.802000000000007</v>
      </c>
      <c r="N261" s="1262">
        <v>12.851000000000001</v>
      </c>
      <c r="O261" s="1262">
        <v>31.08</v>
      </c>
      <c r="P261" s="1262">
        <v>36.029000000000003</v>
      </c>
      <c r="Q261" s="1262">
        <v>51.39</v>
      </c>
      <c r="R261" s="1262">
        <v>19.536000000000001</v>
      </c>
      <c r="S261" s="1262">
        <v>23.161999999999999</v>
      </c>
      <c r="T261" s="1262">
        <v>14.228999999999999</v>
      </c>
      <c r="U261" s="1262">
        <v>56.814999999999998</v>
      </c>
      <c r="V261" s="1262">
        <v>21.260999999999999</v>
      </c>
      <c r="W261" s="1537"/>
      <c r="X261" s="1538"/>
      <c r="Y261" s="1538"/>
      <c r="Z261" s="1538"/>
    </row>
    <row r="262" spans="2:26" ht="28" x14ac:dyDescent="0.3">
      <c r="B262" s="56" t="s">
        <v>1227</v>
      </c>
      <c r="C262" s="57" t="s">
        <v>1226</v>
      </c>
      <c r="D262" s="57" t="s">
        <v>1169</v>
      </c>
      <c r="E262" s="57" t="s">
        <v>1220</v>
      </c>
      <c r="F262" s="1260">
        <v>3</v>
      </c>
      <c r="G262" s="1262">
        <v>0</v>
      </c>
      <c r="H262" s="1262">
        <v>2.7410000000000001</v>
      </c>
      <c r="I262" s="1262">
        <v>3.3290000000000002</v>
      </c>
      <c r="J262" s="1262">
        <v>3.8290000000000002</v>
      </c>
      <c r="K262" s="1262">
        <v>4.6790000000000003</v>
      </c>
      <c r="L262" s="1262">
        <v>4.8849999999999998</v>
      </c>
      <c r="M262" s="1262">
        <v>11.09</v>
      </c>
      <c r="N262" s="1262">
        <v>12.832000000000001</v>
      </c>
      <c r="O262" s="1262">
        <v>13.542</v>
      </c>
      <c r="P262" s="1262">
        <v>14.122</v>
      </c>
      <c r="Q262" s="1262">
        <v>12.259</v>
      </c>
      <c r="R262" s="1262">
        <v>12.439</v>
      </c>
      <c r="S262" s="1262">
        <v>12.795</v>
      </c>
      <c r="T262" s="1262">
        <v>12.974</v>
      </c>
      <c r="U262" s="1262">
        <v>13.154</v>
      </c>
      <c r="V262" s="1262">
        <v>13.334</v>
      </c>
      <c r="W262" s="1539"/>
      <c r="X262" s="1540"/>
      <c r="Y262" s="1540"/>
      <c r="Z262" s="1540"/>
    </row>
    <row r="263" spans="2:26" ht="28.5" thickBot="1" x14ac:dyDescent="0.35">
      <c r="B263" s="58" t="s">
        <v>1228</v>
      </c>
      <c r="C263" s="59" t="s">
        <v>1226</v>
      </c>
      <c r="D263" s="59" t="s">
        <v>1219</v>
      </c>
      <c r="E263" s="57" t="s">
        <v>1220</v>
      </c>
      <c r="F263" s="1261">
        <v>3</v>
      </c>
      <c r="G263" s="1262">
        <v>0</v>
      </c>
      <c r="H263" s="1262">
        <v>22.459</v>
      </c>
      <c r="I263" s="1262">
        <v>24.414000000000001</v>
      </c>
      <c r="J263" s="1262">
        <v>25.992000000000001</v>
      </c>
      <c r="K263" s="1262">
        <v>31.728999999999999</v>
      </c>
      <c r="L263" s="1262">
        <v>37.765999999999998</v>
      </c>
      <c r="M263" s="1262">
        <v>109.89200000000001</v>
      </c>
      <c r="N263" s="1262">
        <v>25.683</v>
      </c>
      <c r="O263" s="1262">
        <v>44.622</v>
      </c>
      <c r="P263" s="1262">
        <v>50.151000000000003</v>
      </c>
      <c r="Q263" s="1262">
        <v>63.649000000000001</v>
      </c>
      <c r="R263" s="1262">
        <v>31.975000000000001</v>
      </c>
      <c r="S263" s="1262">
        <v>35.957000000000001</v>
      </c>
      <c r="T263" s="1262">
        <v>27.202999999999999</v>
      </c>
      <c r="U263" s="1262">
        <v>69.968999999999994</v>
      </c>
      <c r="V263" s="1262">
        <v>34.594999999999999</v>
      </c>
      <c r="W263" s="1541"/>
      <c r="X263" s="1542"/>
      <c r="Y263" s="1542"/>
      <c r="Z263" s="1542"/>
    </row>
    <row r="265" spans="2:26" ht="14.5" thickBot="1" x14ac:dyDescent="0.4">
      <c r="B265" s="1362"/>
      <c r="C265" s="1362"/>
      <c r="D265" s="1362"/>
      <c r="E265" s="1362"/>
      <c r="F265" s="1362"/>
      <c r="G265" s="1362"/>
      <c r="H265" s="1362"/>
      <c r="I265" s="1362"/>
      <c r="J265" s="1362"/>
      <c r="K265" s="1362"/>
      <c r="L265" s="1362"/>
      <c r="M265" s="1362"/>
      <c r="N265" s="1362"/>
      <c r="O265" s="1362"/>
      <c r="P265" s="1362"/>
      <c r="Q265" s="1362"/>
      <c r="R265" s="1362"/>
      <c r="S265" s="1362"/>
      <c r="T265" s="1362"/>
      <c r="U265" s="1362"/>
      <c r="V265" s="1362"/>
      <c r="W265" s="1362"/>
      <c r="X265" s="1362"/>
      <c r="Y265" s="1362"/>
      <c r="Z265" s="1362"/>
    </row>
    <row r="266" spans="2:26" ht="70.5" thickBot="1" x14ac:dyDescent="0.4">
      <c r="B266" s="1527" t="s">
        <v>62</v>
      </c>
      <c r="C266" s="1528" t="s">
        <v>17</v>
      </c>
      <c r="D266" s="1529" t="s">
        <v>1171</v>
      </c>
      <c r="E266" s="1518" t="s">
        <v>1092</v>
      </c>
      <c r="F266" s="1527" t="s">
        <v>1173</v>
      </c>
      <c r="G266" s="1518" t="s">
        <v>68</v>
      </c>
      <c r="H266" s="1530" t="s">
        <v>78</v>
      </c>
      <c r="I266" s="1518" t="s">
        <v>1174</v>
      </c>
      <c r="J266" s="1362"/>
      <c r="K266" s="1362"/>
      <c r="L266" s="1362"/>
      <c r="M266" s="1362"/>
      <c r="N266" s="1362"/>
      <c r="O266" s="1362"/>
      <c r="P266" s="1362"/>
      <c r="Q266" s="1362"/>
      <c r="R266" s="1362"/>
      <c r="S266" s="1362"/>
      <c r="T266" s="1362"/>
      <c r="U266" s="1362"/>
      <c r="V266" s="1362"/>
      <c r="W266" s="1362"/>
      <c r="X266" s="1362"/>
      <c r="Y266" s="1362"/>
      <c r="Z266" s="1362"/>
    </row>
    <row r="267" spans="2:26" ht="78" customHeight="1" thickBot="1" x14ac:dyDescent="0.4">
      <c r="B267" s="1529" t="s">
        <v>1175</v>
      </c>
      <c r="C267" s="1618" t="s">
        <v>1248</v>
      </c>
      <c r="D267" s="1619"/>
      <c r="E267" s="1619"/>
      <c r="F267" s="1619"/>
      <c r="G267" s="1619"/>
      <c r="H267" s="1619"/>
      <c r="I267" s="1620"/>
      <c r="J267" s="1362"/>
      <c r="K267" s="1362"/>
      <c r="L267" s="1362"/>
      <c r="M267" s="1362"/>
      <c r="N267" s="1362"/>
      <c r="O267" s="1362"/>
      <c r="P267" s="1362"/>
      <c r="Q267" s="1362"/>
      <c r="R267" s="1362"/>
      <c r="S267" s="1362"/>
      <c r="T267" s="1362"/>
      <c r="U267" s="1362"/>
      <c r="V267" s="1362"/>
      <c r="W267" s="1362"/>
      <c r="X267" s="1362"/>
      <c r="Y267" s="1362"/>
      <c r="Z267" s="1362"/>
    </row>
    <row r="268" spans="2:26" ht="132.75" customHeight="1" thickBot="1" x14ac:dyDescent="0.4">
      <c r="B268" s="1529" t="s">
        <v>1177</v>
      </c>
      <c r="C268" s="1621" t="s">
        <v>1249</v>
      </c>
      <c r="D268" s="1622"/>
      <c r="E268" s="1622"/>
      <c r="F268" s="1622"/>
      <c r="G268" s="1622"/>
      <c r="H268" s="1622"/>
      <c r="I268" s="1623"/>
      <c r="J268" s="1362"/>
      <c r="K268" s="1362"/>
      <c r="L268" s="1362"/>
      <c r="M268" s="1362"/>
      <c r="N268" s="1362"/>
      <c r="O268" s="1362"/>
      <c r="P268" s="1362"/>
      <c r="Q268" s="1362"/>
      <c r="R268" s="1362"/>
      <c r="S268" s="1362"/>
      <c r="T268" s="1362"/>
      <c r="U268" s="1362"/>
      <c r="V268" s="1362"/>
      <c r="W268" s="1362"/>
      <c r="X268" s="1362"/>
      <c r="Y268" s="1362"/>
      <c r="Z268" s="1362"/>
    </row>
    <row r="269" spans="2:26" ht="61.5" customHeight="1" thickBot="1" x14ac:dyDescent="0.4">
      <c r="B269" s="1529" t="s">
        <v>1179</v>
      </c>
      <c r="C269" s="1615" t="s">
        <v>1250</v>
      </c>
      <c r="D269" s="1616"/>
      <c r="E269" s="1616"/>
      <c r="F269" s="1616"/>
      <c r="G269" s="1616"/>
      <c r="H269" s="1616"/>
      <c r="I269" s="1617"/>
      <c r="J269" s="1362"/>
      <c r="K269" s="1362"/>
      <c r="L269" s="1362"/>
      <c r="M269" s="1362"/>
      <c r="N269" s="1362"/>
      <c r="O269" s="1362"/>
      <c r="P269" s="1362"/>
      <c r="Q269" s="1362"/>
      <c r="R269" s="1362"/>
      <c r="S269" s="1362"/>
      <c r="T269" s="1362"/>
      <c r="U269" s="1362"/>
      <c r="V269" s="1362"/>
      <c r="W269" s="1362"/>
      <c r="X269" s="1362"/>
      <c r="Y269" s="1362"/>
      <c r="Z269" s="1362"/>
    </row>
    <row r="270" spans="2:26" ht="56.5" thickBot="1" x14ac:dyDescent="0.4">
      <c r="B270" s="20" t="s">
        <v>1181</v>
      </c>
      <c r="C270" s="1551">
        <v>932.23554620073401</v>
      </c>
      <c r="D270" s="1532" t="s">
        <v>1182</v>
      </c>
      <c r="E270" s="1555">
        <v>0.12</v>
      </c>
      <c r="F270" s="1534" t="s">
        <v>1183</v>
      </c>
      <c r="G270" s="1549">
        <f>2030</f>
        <v>2030</v>
      </c>
      <c r="H270" s="1534" t="s">
        <v>2</v>
      </c>
      <c r="I270" s="1549">
        <v>1</v>
      </c>
      <c r="J270" s="1362"/>
      <c r="K270" s="1362"/>
      <c r="L270" s="1362"/>
      <c r="M270" s="1362"/>
      <c r="N270" s="1362"/>
      <c r="O270" s="1362"/>
      <c r="P270" s="1362"/>
      <c r="Q270" s="1362"/>
      <c r="R270" s="1362"/>
      <c r="S270" s="1362"/>
      <c r="T270" s="1362"/>
      <c r="U270" s="1362"/>
      <c r="V270" s="1362"/>
      <c r="W270" s="1362"/>
      <c r="X270" s="1362"/>
      <c r="Y270" s="1362"/>
      <c r="Z270" s="1362"/>
    </row>
    <row r="271" spans="2:26" ht="14.5" thickBot="1" x14ac:dyDescent="0.4">
      <c r="B271" s="1362"/>
      <c r="C271" s="1362"/>
      <c r="D271" s="1362"/>
      <c r="E271" s="1362"/>
      <c r="F271" s="1362"/>
      <c r="G271" s="1362"/>
      <c r="H271" s="1362"/>
      <c r="I271" s="1362"/>
      <c r="J271" s="1362"/>
      <c r="K271" s="1362"/>
      <c r="L271" s="1362"/>
      <c r="M271" s="1362"/>
      <c r="N271" s="1362"/>
      <c r="O271" s="1362"/>
      <c r="P271" s="1362"/>
      <c r="Q271" s="1362"/>
      <c r="R271" s="1362"/>
      <c r="S271" s="1362"/>
      <c r="T271" s="1362"/>
      <c r="U271" s="1362"/>
      <c r="V271" s="1362"/>
      <c r="W271" s="1362"/>
      <c r="X271" s="1362"/>
      <c r="Y271" s="1362"/>
      <c r="Z271" s="1362"/>
    </row>
    <row r="272" spans="2:26" ht="70.5" thickBot="1" x14ac:dyDescent="0.4">
      <c r="B272" s="122" t="str">
        <f>CONCATENATE("Table 7a: WC level - Alternative Programme ",E266, " Baseline SDB")</f>
        <v>Table 7a: WC level - Alternative Programme Alternative Programme 7 (Central Alternative Pathway 4) Baseline SDB</v>
      </c>
      <c r="C272" s="1362"/>
      <c r="D272" s="1362"/>
      <c r="E272" s="1362"/>
      <c r="F272" s="1362"/>
      <c r="G272" s="1362"/>
      <c r="H272" s="1362"/>
      <c r="I272" s="1362"/>
      <c r="J272" s="1362"/>
      <c r="K272" s="1362"/>
      <c r="L272" s="1362"/>
      <c r="M272" s="1609" t="s">
        <v>1184</v>
      </c>
      <c r="N272" s="1610"/>
      <c r="O272" s="1610"/>
      <c r="P272" s="1610"/>
      <c r="Q272" s="1610"/>
      <c r="R272" s="1610"/>
      <c r="S272" s="1610"/>
      <c r="T272" s="1610"/>
      <c r="U272" s="1610"/>
      <c r="V272" s="1610"/>
      <c r="W272" s="1610"/>
      <c r="X272" s="1610"/>
      <c r="Y272" s="1610"/>
      <c r="Z272" s="1610"/>
    </row>
    <row r="273" spans="2:26" ht="28.5" thickBot="1" x14ac:dyDescent="0.4">
      <c r="B273" s="51" t="s">
        <v>65</v>
      </c>
      <c r="C273" s="52" t="s">
        <v>1185</v>
      </c>
      <c r="D273" s="1611" t="s">
        <v>82</v>
      </c>
      <c r="E273" s="1612"/>
      <c r="F273" s="53" t="s">
        <v>83</v>
      </c>
      <c r="G273" s="174" t="s">
        <v>1186</v>
      </c>
      <c r="H273" s="175" t="s">
        <v>1187</v>
      </c>
      <c r="I273" s="175" t="s">
        <v>1188</v>
      </c>
      <c r="J273" s="175" t="s">
        <v>1189</v>
      </c>
      <c r="K273" s="175" t="s">
        <v>1190</v>
      </c>
      <c r="L273" s="176" t="s">
        <v>1191</v>
      </c>
      <c r="M273" s="177" t="s">
        <v>1192</v>
      </c>
      <c r="N273" s="177" t="s">
        <v>1193</v>
      </c>
      <c r="O273" s="177" t="s">
        <v>1194</v>
      </c>
      <c r="P273" s="177" t="s">
        <v>1195</v>
      </c>
      <c r="Q273" s="174" t="s">
        <v>1196</v>
      </c>
      <c r="R273" s="175" t="s">
        <v>1197</v>
      </c>
      <c r="S273" s="175" t="s">
        <v>1198</v>
      </c>
      <c r="T273" s="175" t="s">
        <v>1199</v>
      </c>
      <c r="U273" s="175" t="s">
        <v>1200</v>
      </c>
      <c r="V273" s="176" t="s">
        <v>1201</v>
      </c>
      <c r="W273" s="60" t="s">
        <v>1202</v>
      </c>
      <c r="X273" s="60" t="s">
        <v>1203</v>
      </c>
      <c r="Y273" s="60" t="s">
        <v>1204</v>
      </c>
      <c r="Z273" s="60" t="s">
        <v>1205</v>
      </c>
    </row>
    <row r="274" spans="2:26" x14ac:dyDescent="0.3">
      <c r="B274" s="54" t="s">
        <v>1206</v>
      </c>
      <c r="C274" s="55" t="s">
        <v>1151</v>
      </c>
      <c r="D274" s="1613" t="s">
        <v>111</v>
      </c>
      <c r="E274" s="1614"/>
      <c r="F274" s="55">
        <v>2</v>
      </c>
      <c r="G274" s="1145">
        <v>345.23</v>
      </c>
      <c r="H274" s="1145">
        <v>345.66</v>
      </c>
      <c r="I274" s="1145">
        <v>346.17</v>
      </c>
      <c r="J274" s="1145">
        <v>346.77</v>
      </c>
      <c r="K274" s="1145">
        <v>347.49</v>
      </c>
      <c r="L274" s="1145">
        <v>348.16</v>
      </c>
      <c r="M274" s="1145">
        <v>351.52</v>
      </c>
      <c r="N274" s="1145">
        <v>354.5</v>
      </c>
      <c r="O274" s="1145">
        <v>357.26</v>
      </c>
      <c r="P274" s="1145">
        <v>361.27</v>
      </c>
      <c r="Q274" s="1145">
        <v>365.53</v>
      </c>
      <c r="R274" s="1145">
        <v>370.21</v>
      </c>
      <c r="S274" s="1145">
        <v>374.88</v>
      </c>
      <c r="T274" s="1145">
        <v>379.54</v>
      </c>
      <c r="U274" s="1145">
        <v>384.18</v>
      </c>
      <c r="V274" s="1145">
        <v>388.82</v>
      </c>
      <c r="W274" s="1537"/>
      <c r="X274" s="1538"/>
      <c r="Y274" s="1538"/>
      <c r="Z274" s="1538"/>
    </row>
    <row r="275" spans="2:26" x14ac:dyDescent="0.3">
      <c r="B275" s="56" t="s">
        <v>1207</v>
      </c>
      <c r="C275" s="57" t="s">
        <v>267</v>
      </c>
      <c r="D275" s="1605" t="s">
        <v>111</v>
      </c>
      <c r="E275" s="1606"/>
      <c r="F275" s="57">
        <v>2</v>
      </c>
      <c r="G275" s="1145">
        <v>382.97</v>
      </c>
      <c r="H275" s="1145">
        <v>375.57</v>
      </c>
      <c r="I275" s="1145">
        <v>375.25</v>
      </c>
      <c r="J275" s="1145">
        <v>375.02</v>
      </c>
      <c r="K275" s="1145">
        <v>374.79</v>
      </c>
      <c r="L275" s="1145">
        <v>374.58</v>
      </c>
      <c r="M275" s="1145">
        <v>366.95</v>
      </c>
      <c r="N275" s="1145">
        <v>307.7</v>
      </c>
      <c r="O275" s="1145">
        <v>302.88</v>
      </c>
      <c r="P275" s="1145">
        <v>302.60000000000002</v>
      </c>
      <c r="Q275" s="1145">
        <v>300.37</v>
      </c>
      <c r="R275" s="1145">
        <v>300.08999999999997</v>
      </c>
      <c r="S275" s="1145">
        <v>299.81</v>
      </c>
      <c r="T275" s="1145">
        <v>299.52</v>
      </c>
      <c r="U275" s="1145">
        <v>299.24</v>
      </c>
      <c r="V275" s="1145">
        <v>298.95999999999998</v>
      </c>
      <c r="W275" s="1539"/>
      <c r="X275" s="1540"/>
      <c r="Y275" s="1540"/>
      <c r="Z275" s="1540"/>
    </row>
    <row r="276" spans="2:26" x14ac:dyDescent="0.3">
      <c r="B276" s="124" t="s">
        <v>1208</v>
      </c>
      <c r="C276" s="125" t="s">
        <v>261</v>
      </c>
      <c r="D276" s="1605" t="s">
        <v>111</v>
      </c>
      <c r="E276" s="1606"/>
      <c r="F276" s="57">
        <v>2</v>
      </c>
      <c r="G276" s="1145">
        <v>14.44</v>
      </c>
      <c r="H276" s="1145">
        <v>14.46</v>
      </c>
      <c r="I276" s="1145">
        <v>14.48</v>
      </c>
      <c r="J276" s="1145">
        <v>14.5</v>
      </c>
      <c r="K276" s="1145">
        <v>14.54</v>
      </c>
      <c r="L276" s="1145">
        <v>14.56</v>
      </c>
      <c r="M276" s="1145">
        <v>14.7</v>
      </c>
      <c r="N276" s="1145">
        <v>14.83</v>
      </c>
      <c r="O276" s="1145">
        <v>14.94</v>
      </c>
      <c r="P276" s="1145">
        <v>15.11</v>
      </c>
      <c r="Q276" s="1145">
        <v>15.29</v>
      </c>
      <c r="R276" s="1145">
        <v>15.49</v>
      </c>
      <c r="S276" s="1145">
        <v>15.68</v>
      </c>
      <c r="T276" s="1145">
        <v>15.88</v>
      </c>
      <c r="U276" s="1145">
        <v>16.07</v>
      </c>
      <c r="V276" s="1145">
        <v>16.260000000000002</v>
      </c>
      <c r="W276" s="1543"/>
      <c r="X276" s="1544"/>
      <c r="Y276" s="1544"/>
      <c r="Z276" s="1544"/>
    </row>
    <row r="277" spans="2:26" ht="14.5" thickBot="1" x14ac:dyDescent="0.35">
      <c r="B277" s="58" t="s">
        <v>1209</v>
      </c>
      <c r="C277" s="59" t="s">
        <v>270</v>
      </c>
      <c r="D277" s="1607" t="s">
        <v>111</v>
      </c>
      <c r="E277" s="1608"/>
      <c r="F277" s="59">
        <v>2</v>
      </c>
      <c r="G277" s="1145">
        <v>23.31</v>
      </c>
      <c r="H277" s="1145">
        <v>15.45</v>
      </c>
      <c r="I277" s="1145">
        <v>14.6</v>
      </c>
      <c r="J277" s="1145">
        <v>13.74</v>
      </c>
      <c r="K277" s="1145">
        <v>12.77</v>
      </c>
      <c r="L277" s="1145">
        <v>11.86</v>
      </c>
      <c r="M277" s="1145">
        <v>0.72</v>
      </c>
      <c r="N277" s="1145">
        <v>-61.63</v>
      </c>
      <c r="O277" s="1145">
        <v>-69.33</v>
      </c>
      <c r="P277" s="1145">
        <v>-73.78</v>
      </c>
      <c r="Q277" s="1145">
        <v>-80.44</v>
      </c>
      <c r="R277" s="1145">
        <v>-85.61</v>
      </c>
      <c r="S277" s="1145">
        <v>-90.76</v>
      </c>
      <c r="T277" s="1145">
        <v>-95.9</v>
      </c>
      <c r="U277" s="1145">
        <v>-101</v>
      </c>
      <c r="V277" s="1145">
        <v>-106.12</v>
      </c>
      <c r="W277" s="1541"/>
      <c r="X277" s="1542"/>
      <c r="Y277" s="1542"/>
      <c r="Z277" s="1542"/>
    </row>
    <row r="278" spans="2:26" ht="14.5" thickBot="1" x14ac:dyDescent="0.4">
      <c r="B278" s="75"/>
      <c r="C278" s="26"/>
      <c r="D278" s="26"/>
      <c r="E278" s="26"/>
      <c r="F278" s="1362"/>
      <c r="G278" s="1362"/>
      <c r="H278" s="1362"/>
      <c r="I278" s="1362"/>
      <c r="J278" s="1362"/>
      <c r="K278" s="1362"/>
      <c r="L278" s="1362"/>
      <c r="M278" s="1362"/>
      <c r="N278" s="1362"/>
      <c r="O278" s="1362"/>
      <c r="P278" s="1362"/>
      <c r="Q278" s="21"/>
      <c r="R278" s="21"/>
      <c r="S278" s="1362"/>
      <c r="T278" s="1362"/>
      <c r="U278" s="1362"/>
      <c r="V278" s="1362"/>
      <c r="W278" s="1362"/>
      <c r="X278" s="1362"/>
      <c r="Y278" s="1362"/>
      <c r="Z278" s="1362"/>
    </row>
    <row r="279" spans="2:26" ht="84.5" thickBot="1" x14ac:dyDescent="0.4">
      <c r="B279" s="122" t="str">
        <f>CONCATENATE("Table 7b: WC level - Alternative Programme  ",E266, " Final Plan SDB")</f>
        <v>Table 7b: WC level - Alternative Programme  Alternative Programme 7 (Central Alternative Pathway 4) Final Plan SDB</v>
      </c>
      <c r="C279" s="77"/>
      <c r="D279" s="76"/>
      <c r="E279" s="76"/>
      <c r="F279" s="1520"/>
      <c r="G279" s="1520"/>
      <c r="H279" s="1520"/>
      <c r="I279" s="1520"/>
      <c r="J279" s="1520"/>
      <c r="K279" s="1520"/>
      <c r="L279" s="1520"/>
      <c r="M279" s="1609" t="s">
        <v>1184</v>
      </c>
      <c r="N279" s="1610"/>
      <c r="O279" s="1610"/>
      <c r="P279" s="1610"/>
      <c r="Q279" s="1610"/>
      <c r="R279" s="1610"/>
      <c r="S279" s="1610"/>
      <c r="T279" s="1610"/>
      <c r="U279" s="1610"/>
      <c r="V279" s="1610"/>
      <c r="W279" s="1610"/>
      <c r="X279" s="1610"/>
      <c r="Y279" s="1610"/>
      <c r="Z279" s="1610"/>
    </row>
    <row r="280" spans="2:26" ht="28.5" thickBot="1" x14ac:dyDescent="0.4">
      <c r="B280" s="171" t="s">
        <v>65</v>
      </c>
      <c r="C280" s="172" t="s">
        <v>1210</v>
      </c>
      <c r="D280" s="1611" t="s">
        <v>82</v>
      </c>
      <c r="E280" s="1612"/>
      <c r="F280" s="173" t="s">
        <v>83</v>
      </c>
      <c r="G280" s="174" t="s">
        <v>1186</v>
      </c>
      <c r="H280" s="175" t="s">
        <v>1187</v>
      </c>
      <c r="I280" s="175" t="s">
        <v>1188</v>
      </c>
      <c r="J280" s="175" t="s">
        <v>1189</v>
      </c>
      <c r="K280" s="175" t="s">
        <v>1190</v>
      </c>
      <c r="L280" s="176" t="s">
        <v>1191</v>
      </c>
      <c r="M280" s="177" t="s">
        <v>1192</v>
      </c>
      <c r="N280" s="177" t="s">
        <v>1193</v>
      </c>
      <c r="O280" s="177" t="s">
        <v>1194</v>
      </c>
      <c r="P280" s="177" t="s">
        <v>1195</v>
      </c>
      <c r="Q280" s="174" t="s">
        <v>1196</v>
      </c>
      <c r="R280" s="175" t="s">
        <v>1197</v>
      </c>
      <c r="S280" s="175" t="s">
        <v>1198</v>
      </c>
      <c r="T280" s="175" t="s">
        <v>1199</v>
      </c>
      <c r="U280" s="175" t="s">
        <v>1200</v>
      </c>
      <c r="V280" s="176" t="s">
        <v>1201</v>
      </c>
      <c r="W280" s="60" t="s">
        <v>1202</v>
      </c>
      <c r="X280" s="60" t="s">
        <v>1203</v>
      </c>
      <c r="Y280" s="60" t="s">
        <v>1204</v>
      </c>
      <c r="Z280" s="60" t="s">
        <v>1205</v>
      </c>
    </row>
    <row r="281" spans="2:26" x14ac:dyDescent="0.3">
      <c r="B281" s="165" t="s">
        <v>1211</v>
      </c>
      <c r="C281" s="166" t="s">
        <v>1151</v>
      </c>
      <c r="D281" s="1613" t="s">
        <v>111</v>
      </c>
      <c r="E281" s="1614"/>
      <c r="F281" s="166">
        <v>2</v>
      </c>
      <c r="G281" s="1145">
        <v>345.23</v>
      </c>
      <c r="H281" s="1145">
        <v>330.18</v>
      </c>
      <c r="I281" s="1145">
        <v>326.32</v>
      </c>
      <c r="J281" s="1145">
        <v>322.52999999999997</v>
      </c>
      <c r="K281" s="1145">
        <v>318.87</v>
      </c>
      <c r="L281" s="1145">
        <v>315.16000000000003</v>
      </c>
      <c r="M281" s="1145">
        <v>290.04000000000002</v>
      </c>
      <c r="N281" s="1145">
        <v>275.27</v>
      </c>
      <c r="O281" s="1145">
        <v>266.93</v>
      </c>
      <c r="P281" s="1145">
        <v>260</v>
      </c>
      <c r="Q281" s="1145">
        <v>265.42</v>
      </c>
      <c r="R281" s="1145">
        <v>269.27</v>
      </c>
      <c r="S281" s="1145">
        <v>270.99</v>
      </c>
      <c r="T281" s="1145">
        <v>271.22000000000003</v>
      </c>
      <c r="U281" s="1145">
        <v>270.36</v>
      </c>
      <c r="V281" s="1145">
        <v>271.29000000000002</v>
      </c>
      <c r="W281" s="1537"/>
      <c r="X281" s="1538"/>
      <c r="Y281" s="1538"/>
      <c r="Z281" s="1538"/>
    </row>
    <row r="282" spans="2:26" x14ac:dyDescent="0.3">
      <c r="B282" s="167" t="s">
        <v>1212</v>
      </c>
      <c r="C282" s="57" t="s">
        <v>267</v>
      </c>
      <c r="D282" s="1605" t="s">
        <v>111</v>
      </c>
      <c r="E282" s="1606"/>
      <c r="F282" s="57">
        <v>2</v>
      </c>
      <c r="G282" s="1145">
        <v>382.97</v>
      </c>
      <c r="H282" s="1145">
        <v>381.78</v>
      </c>
      <c r="I282" s="1145">
        <v>381.46</v>
      </c>
      <c r="J282" s="1145">
        <v>381.23</v>
      </c>
      <c r="K282" s="1145">
        <v>381</v>
      </c>
      <c r="L282" s="1145">
        <v>380.79</v>
      </c>
      <c r="M282" s="1145">
        <v>382.16</v>
      </c>
      <c r="N282" s="1145">
        <v>335.41</v>
      </c>
      <c r="O282" s="1145">
        <v>326.56</v>
      </c>
      <c r="P282" s="1145">
        <v>326.27999999999997</v>
      </c>
      <c r="Q282" s="1145">
        <v>321.87</v>
      </c>
      <c r="R282" s="1145">
        <v>321.58999999999997</v>
      </c>
      <c r="S282" s="1145">
        <v>328.67</v>
      </c>
      <c r="T282" s="1145">
        <v>328.38</v>
      </c>
      <c r="U282" s="1145">
        <v>328.1</v>
      </c>
      <c r="V282" s="1145">
        <v>327.82</v>
      </c>
      <c r="W282" s="1539"/>
      <c r="X282" s="1540"/>
      <c r="Y282" s="1540"/>
      <c r="Z282" s="1540"/>
    </row>
    <row r="283" spans="2:26" x14ac:dyDescent="0.3">
      <c r="B283" s="168" t="s">
        <v>1213</v>
      </c>
      <c r="C283" s="125" t="s">
        <v>261</v>
      </c>
      <c r="D283" s="1605" t="s">
        <v>111</v>
      </c>
      <c r="E283" s="1606"/>
      <c r="F283" s="57">
        <v>2</v>
      </c>
      <c r="G283" s="1145">
        <v>14.44</v>
      </c>
      <c r="H283" s="1145">
        <v>14.46</v>
      </c>
      <c r="I283" s="1145">
        <v>14.48</v>
      </c>
      <c r="J283" s="1145">
        <v>14.5</v>
      </c>
      <c r="K283" s="1145">
        <v>14.54</v>
      </c>
      <c r="L283" s="1145">
        <v>14.56</v>
      </c>
      <c r="M283" s="1145">
        <v>14.7</v>
      </c>
      <c r="N283" s="1145">
        <v>14.83</v>
      </c>
      <c r="O283" s="1145">
        <v>14.94</v>
      </c>
      <c r="P283" s="1145">
        <v>15.11</v>
      </c>
      <c r="Q283" s="1145">
        <v>15.29</v>
      </c>
      <c r="R283" s="1145">
        <v>15.49</v>
      </c>
      <c r="S283" s="1145">
        <v>15.68</v>
      </c>
      <c r="T283" s="1145">
        <v>15.88</v>
      </c>
      <c r="U283" s="1145">
        <v>16.07</v>
      </c>
      <c r="V283" s="1145">
        <v>16.260000000000002</v>
      </c>
      <c r="W283" s="1543"/>
      <c r="X283" s="1544"/>
      <c r="Y283" s="1544"/>
      <c r="Z283" s="1544"/>
    </row>
    <row r="284" spans="2:26" ht="14.5" thickBot="1" x14ac:dyDescent="0.35">
      <c r="B284" s="169" t="s">
        <v>1214</v>
      </c>
      <c r="C284" s="170" t="s">
        <v>270</v>
      </c>
      <c r="D284" s="1607" t="s">
        <v>111</v>
      </c>
      <c r="E284" s="1608"/>
      <c r="F284" s="170">
        <v>2</v>
      </c>
      <c r="G284" s="1145">
        <v>23.3</v>
      </c>
      <c r="H284" s="1145">
        <v>37.14</v>
      </c>
      <c r="I284" s="1145">
        <v>40.659999999999997</v>
      </c>
      <c r="J284" s="1145">
        <v>44.2</v>
      </c>
      <c r="K284" s="1145">
        <v>47.59</v>
      </c>
      <c r="L284" s="1145">
        <v>51.07</v>
      </c>
      <c r="M284" s="1145">
        <v>77.42</v>
      </c>
      <c r="N284" s="1145">
        <v>45.31</v>
      </c>
      <c r="O284" s="1145">
        <v>44.69</v>
      </c>
      <c r="P284" s="1145">
        <v>51.17</v>
      </c>
      <c r="Q284" s="1145">
        <v>41.16</v>
      </c>
      <c r="R284" s="1145">
        <v>36.83</v>
      </c>
      <c r="S284" s="1145">
        <v>42</v>
      </c>
      <c r="T284" s="1145">
        <v>41.28</v>
      </c>
      <c r="U284" s="1145">
        <v>41.67</v>
      </c>
      <c r="V284" s="1145">
        <v>40.270000000000003</v>
      </c>
      <c r="W284" s="1541"/>
      <c r="X284" s="1542"/>
      <c r="Y284" s="1542"/>
      <c r="Z284" s="1542"/>
    </row>
    <row r="285" spans="2:26" ht="14.5" thickBot="1" x14ac:dyDescent="0.4">
      <c r="B285" s="21"/>
      <c r="C285" s="1362"/>
      <c r="D285" s="1362"/>
      <c r="E285" s="1362"/>
      <c r="F285" s="1362"/>
      <c r="G285" s="1362"/>
      <c r="H285" s="1362"/>
      <c r="I285" s="1362"/>
      <c r="J285" s="1362"/>
      <c r="K285" s="1362"/>
      <c r="L285" s="1362"/>
      <c r="M285" s="1362"/>
      <c r="N285" s="1362"/>
      <c r="O285" s="1362"/>
      <c r="P285" s="1362"/>
      <c r="Q285" s="21"/>
      <c r="R285" s="21"/>
      <c r="S285" s="1362"/>
      <c r="T285" s="1362"/>
      <c r="U285" s="1362"/>
      <c r="V285" s="1362"/>
      <c r="W285" s="1362"/>
      <c r="X285" s="1362"/>
      <c r="Y285" s="1362"/>
      <c r="Z285" s="1362"/>
    </row>
    <row r="286" spans="2:26" ht="70.5" thickBot="1" x14ac:dyDescent="0.4">
      <c r="B286" s="122" t="str">
        <f>CONCATENATE("Table 7c: WC level - Alternative Programme  ",E266, " Totex")</f>
        <v>Table 7c: WC level - Alternative Programme  Alternative Programme 7 (Central Alternative Pathway 4) Totex</v>
      </c>
      <c r="C286" s="77"/>
      <c r="D286" s="76"/>
      <c r="E286" s="1520"/>
      <c r="F286" s="1520"/>
      <c r="G286" s="1520"/>
      <c r="H286" s="1520"/>
      <c r="I286" s="1520"/>
      <c r="J286" s="1520"/>
      <c r="K286" s="1520"/>
      <c r="L286" s="1520"/>
      <c r="M286" s="1609" t="s">
        <v>1184</v>
      </c>
      <c r="N286" s="1610"/>
      <c r="O286" s="1610"/>
      <c r="P286" s="1610"/>
      <c r="Q286" s="1610"/>
      <c r="R286" s="1610"/>
      <c r="S286" s="1610"/>
      <c r="T286" s="1610"/>
      <c r="U286" s="1610"/>
      <c r="V286" s="1610"/>
      <c r="W286" s="1610"/>
      <c r="X286" s="1610"/>
      <c r="Y286" s="1610"/>
      <c r="Z286" s="1610"/>
    </row>
    <row r="287" spans="2:26" ht="28.5" thickBot="1" x14ac:dyDescent="0.4">
      <c r="B287" s="51" t="s">
        <v>65</v>
      </c>
      <c r="C287" s="52" t="s">
        <v>1215</v>
      </c>
      <c r="D287" s="52" t="s">
        <v>1216</v>
      </c>
      <c r="E287" s="52" t="s">
        <v>82</v>
      </c>
      <c r="F287" s="53" t="s">
        <v>83</v>
      </c>
      <c r="G287" s="174" t="s">
        <v>1186</v>
      </c>
      <c r="H287" s="175" t="s">
        <v>1187</v>
      </c>
      <c r="I287" s="175" t="s">
        <v>1188</v>
      </c>
      <c r="J287" s="175" t="s">
        <v>1189</v>
      </c>
      <c r="K287" s="175" t="s">
        <v>1190</v>
      </c>
      <c r="L287" s="176" t="s">
        <v>1191</v>
      </c>
      <c r="M287" s="177" t="s">
        <v>1192</v>
      </c>
      <c r="N287" s="177" t="s">
        <v>1193</v>
      </c>
      <c r="O287" s="177" t="s">
        <v>1194</v>
      </c>
      <c r="P287" s="177" t="s">
        <v>1195</v>
      </c>
      <c r="Q287" s="174" t="s">
        <v>1196</v>
      </c>
      <c r="R287" s="175" t="s">
        <v>1197</v>
      </c>
      <c r="S287" s="175" t="s">
        <v>1198</v>
      </c>
      <c r="T287" s="175" t="s">
        <v>1199</v>
      </c>
      <c r="U287" s="175" t="s">
        <v>1200</v>
      </c>
      <c r="V287" s="176" t="s">
        <v>1201</v>
      </c>
      <c r="W287" s="60" t="s">
        <v>1202</v>
      </c>
      <c r="X287" s="60" t="s">
        <v>1203</v>
      </c>
      <c r="Y287" s="60" t="s">
        <v>1204</v>
      </c>
      <c r="Z287" s="60" t="s">
        <v>1205</v>
      </c>
    </row>
    <row r="288" spans="2:26" x14ac:dyDescent="0.3">
      <c r="B288" s="146" t="s">
        <v>1217</v>
      </c>
      <c r="C288" s="147" t="s">
        <v>1218</v>
      </c>
      <c r="D288" s="147" t="s">
        <v>1219</v>
      </c>
      <c r="E288" s="57" t="s">
        <v>1220</v>
      </c>
      <c r="F288" s="1259">
        <v>3</v>
      </c>
      <c r="G288" s="1262">
        <v>0</v>
      </c>
      <c r="H288" s="1262">
        <v>22.459</v>
      </c>
      <c r="I288" s="1262">
        <v>24.414000000000001</v>
      </c>
      <c r="J288" s="1262">
        <v>25.992000000000001</v>
      </c>
      <c r="K288" s="1262">
        <v>31.73</v>
      </c>
      <c r="L288" s="1262">
        <v>37.765999999999998</v>
      </c>
      <c r="M288" s="1262">
        <v>111.16500000000001</v>
      </c>
      <c r="N288" s="1262">
        <v>28.641999999999999</v>
      </c>
      <c r="O288" s="1262">
        <v>45.776000000000003</v>
      </c>
      <c r="P288" s="1262">
        <v>53.11</v>
      </c>
      <c r="Q288" s="1262">
        <v>42.741999999999997</v>
      </c>
      <c r="R288" s="1262">
        <v>46.405999999999999</v>
      </c>
      <c r="S288" s="1262">
        <v>37.462000000000003</v>
      </c>
      <c r="T288" s="1262">
        <v>30.573</v>
      </c>
      <c r="U288" s="1262">
        <v>49.161000000000001</v>
      </c>
      <c r="V288" s="1262">
        <v>40.732999999999997</v>
      </c>
      <c r="W288" s="1537"/>
      <c r="X288" s="1538"/>
      <c r="Y288" s="1538"/>
      <c r="Z288" s="1538"/>
    </row>
    <row r="289" spans="2:26" x14ac:dyDescent="0.3">
      <c r="B289" s="56" t="s">
        <v>1221</v>
      </c>
      <c r="C289" s="57" t="s">
        <v>1222</v>
      </c>
      <c r="D289" s="57" t="s">
        <v>1219</v>
      </c>
      <c r="E289" s="57" t="s">
        <v>1220</v>
      </c>
      <c r="F289" s="1260">
        <v>3</v>
      </c>
      <c r="G289" s="1262">
        <v>0</v>
      </c>
      <c r="H289" s="1262">
        <v>0</v>
      </c>
      <c r="I289" s="1262">
        <v>0</v>
      </c>
      <c r="J289" s="1262">
        <v>0</v>
      </c>
      <c r="K289" s="1262">
        <v>0</v>
      </c>
      <c r="L289" s="1262">
        <v>0</v>
      </c>
      <c r="M289" s="1262">
        <v>0</v>
      </c>
      <c r="N289" s="1262">
        <v>0</v>
      </c>
      <c r="O289" s="1262">
        <v>0</v>
      </c>
      <c r="P289" s="1262">
        <v>0</v>
      </c>
      <c r="Q289" s="1262">
        <v>0</v>
      </c>
      <c r="R289" s="1262">
        <v>0</v>
      </c>
      <c r="S289" s="1262">
        <v>0</v>
      </c>
      <c r="T289" s="1262">
        <v>0</v>
      </c>
      <c r="U289" s="1262">
        <v>0</v>
      </c>
      <c r="V289" s="1262">
        <v>0</v>
      </c>
      <c r="W289" s="1539"/>
      <c r="X289" s="1540"/>
      <c r="Y289" s="1540"/>
      <c r="Z289" s="1540"/>
    </row>
    <row r="290" spans="2:26" ht="14.5" thickBot="1" x14ac:dyDescent="0.35">
      <c r="B290" s="58" t="s">
        <v>1223</v>
      </c>
      <c r="C290" s="59" t="s">
        <v>1224</v>
      </c>
      <c r="D290" s="59" t="s">
        <v>1219</v>
      </c>
      <c r="E290" s="57" t="s">
        <v>1220</v>
      </c>
      <c r="F290" s="1261">
        <v>3</v>
      </c>
      <c r="G290" s="1262">
        <v>0</v>
      </c>
      <c r="H290" s="1262">
        <v>22.459</v>
      </c>
      <c r="I290" s="1262">
        <v>24.414000000000001</v>
      </c>
      <c r="J290" s="1262">
        <v>25.992000000000001</v>
      </c>
      <c r="K290" s="1262">
        <v>31.73</v>
      </c>
      <c r="L290" s="1262">
        <v>37.765999999999998</v>
      </c>
      <c r="M290" s="1262">
        <v>111.16500000000001</v>
      </c>
      <c r="N290" s="1262">
        <v>28.641999999999999</v>
      </c>
      <c r="O290" s="1262">
        <v>45.776000000000003</v>
      </c>
      <c r="P290" s="1262">
        <v>53.11</v>
      </c>
      <c r="Q290" s="1262">
        <v>42.741999999999997</v>
      </c>
      <c r="R290" s="1262">
        <v>46.405999999999999</v>
      </c>
      <c r="S290" s="1262">
        <v>37.462000000000003</v>
      </c>
      <c r="T290" s="1262">
        <v>30.573</v>
      </c>
      <c r="U290" s="1262">
        <v>49.161000000000001</v>
      </c>
      <c r="V290" s="1262">
        <v>40.732999999999997</v>
      </c>
      <c r="W290" s="1541"/>
      <c r="X290" s="1542"/>
      <c r="Y290" s="1542"/>
      <c r="Z290" s="1542"/>
    </row>
    <row r="291" spans="2:26" ht="14.5" thickBot="1" x14ac:dyDescent="0.4">
      <c r="B291" s="1362"/>
      <c r="C291" s="1362"/>
      <c r="D291" s="1362"/>
      <c r="E291" s="1362"/>
      <c r="F291" s="1362"/>
      <c r="G291" s="1362"/>
      <c r="H291" s="1362"/>
      <c r="I291" s="1362"/>
      <c r="J291" s="1362"/>
      <c r="K291" s="1362"/>
      <c r="L291" s="1362"/>
      <c r="M291" s="1362"/>
      <c r="N291" s="1362"/>
      <c r="O291" s="1362"/>
      <c r="P291" s="1362"/>
      <c r="Q291" s="1362"/>
      <c r="R291" s="21"/>
      <c r="S291" s="21"/>
      <c r="T291" s="1362"/>
      <c r="U291" s="1362"/>
      <c r="V291" s="1362"/>
      <c r="W291" s="1362"/>
      <c r="X291" s="1362"/>
      <c r="Y291" s="1362"/>
      <c r="Z291" s="1362"/>
    </row>
    <row r="292" spans="2:26" ht="84.5" thickBot="1" x14ac:dyDescent="0.4">
      <c r="B292" s="122" t="str">
        <f>CONCATENATE("Table 7d: WC level - Alternative Programme  ",E266, " Enhancement Expenditure")</f>
        <v>Table 7d: WC level - Alternative Programme  Alternative Programme 7 (Central Alternative Pathway 4) Enhancement Expenditure</v>
      </c>
      <c r="C292" s="77"/>
      <c r="D292" s="76"/>
      <c r="E292" s="76"/>
      <c r="F292" s="1520"/>
      <c r="G292" s="1520"/>
      <c r="H292" s="1520"/>
      <c r="I292" s="1520"/>
      <c r="J292" s="1520"/>
      <c r="K292" s="1520"/>
      <c r="L292" s="1520"/>
      <c r="M292" s="1609" t="s">
        <v>1184</v>
      </c>
      <c r="N292" s="1610"/>
      <c r="O292" s="1610"/>
      <c r="P292" s="1610"/>
      <c r="Q292" s="1610"/>
      <c r="R292" s="1610"/>
      <c r="S292" s="1610"/>
      <c r="T292" s="1610"/>
      <c r="U292" s="1610"/>
      <c r="V292" s="1610"/>
      <c r="W292" s="1610"/>
      <c r="X292" s="1610"/>
      <c r="Y292" s="1610"/>
      <c r="Z292" s="1610"/>
    </row>
    <row r="293" spans="2:26" ht="28.5" thickBot="1" x14ac:dyDescent="0.4">
      <c r="B293" s="51" t="s">
        <v>65</v>
      </c>
      <c r="C293" s="52" t="s">
        <v>1215</v>
      </c>
      <c r="D293" s="52" t="s">
        <v>1216</v>
      </c>
      <c r="E293" s="52" t="s">
        <v>82</v>
      </c>
      <c r="F293" s="53" t="s">
        <v>83</v>
      </c>
      <c r="G293" s="174" t="s">
        <v>1186</v>
      </c>
      <c r="H293" s="175" t="s">
        <v>1187</v>
      </c>
      <c r="I293" s="175" t="s">
        <v>1188</v>
      </c>
      <c r="J293" s="175" t="s">
        <v>1189</v>
      </c>
      <c r="K293" s="175" t="s">
        <v>1190</v>
      </c>
      <c r="L293" s="176" t="s">
        <v>1191</v>
      </c>
      <c r="M293" s="177" t="s">
        <v>1192</v>
      </c>
      <c r="N293" s="177" t="s">
        <v>1193</v>
      </c>
      <c r="O293" s="177" t="s">
        <v>1194</v>
      </c>
      <c r="P293" s="177" t="s">
        <v>1195</v>
      </c>
      <c r="Q293" s="174" t="s">
        <v>1196</v>
      </c>
      <c r="R293" s="175" t="s">
        <v>1197</v>
      </c>
      <c r="S293" s="175" t="s">
        <v>1198</v>
      </c>
      <c r="T293" s="175" t="s">
        <v>1199</v>
      </c>
      <c r="U293" s="175" t="s">
        <v>1200</v>
      </c>
      <c r="V293" s="176" t="s">
        <v>1201</v>
      </c>
      <c r="W293" s="60" t="s">
        <v>1202</v>
      </c>
      <c r="X293" s="60" t="s">
        <v>1203</v>
      </c>
      <c r="Y293" s="60" t="s">
        <v>1204</v>
      </c>
      <c r="Z293" s="60" t="s">
        <v>1205</v>
      </c>
    </row>
    <row r="294" spans="2:26" ht="28" x14ac:dyDescent="0.3">
      <c r="B294" s="146" t="s">
        <v>1225</v>
      </c>
      <c r="C294" s="147" t="s">
        <v>1226</v>
      </c>
      <c r="D294" s="147" t="s">
        <v>1170</v>
      </c>
      <c r="E294" s="57" t="s">
        <v>1220</v>
      </c>
      <c r="F294" s="1259">
        <v>3</v>
      </c>
      <c r="G294" s="1262">
        <v>0</v>
      </c>
      <c r="H294" s="1262">
        <v>19.718</v>
      </c>
      <c r="I294" s="1262">
        <v>21.085000000000001</v>
      </c>
      <c r="J294" s="1262">
        <v>22.163</v>
      </c>
      <c r="K294" s="1262">
        <v>27.05</v>
      </c>
      <c r="L294" s="1262">
        <v>32.881</v>
      </c>
      <c r="M294" s="1262">
        <v>100.075</v>
      </c>
      <c r="N294" s="1262">
        <v>12.851000000000001</v>
      </c>
      <c r="O294" s="1262">
        <v>29.274999999999999</v>
      </c>
      <c r="P294" s="1262">
        <v>36.029000000000003</v>
      </c>
      <c r="Q294" s="1262">
        <v>27.523</v>
      </c>
      <c r="R294" s="1262">
        <v>31.007999999999999</v>
      </c>
      <c r="S294" s="1262">
        <v>21.356999999999999</v>
      </c>
      <c r="T294" s="1262">
        <v>14.288</v>
      </c>
      <c r="U294" s="1262">
        <v>32.695999999999998</v>
      </c>
      <c r="V294" s="1262">
        <v>24.088999999999999</v>
      </c>
      <c r="W294" s="1537"/>
      <c r="X294" s="1538"/>
      <c r="Y294" s="1538"/>
      <c r="Z294" s="1538"/>
    </row>
    <row r="295" spans="2:26" ht="28" x14ac:dyDescent="0.3">
      <c r="B295" s="56" t="s">
        <v>1227</v>
      </c>
      <c r="C295" s="57" t="s">
        <v>1226</v>
      </c>
      <c r="D295" s="57" t="s">
        <v>1169</v>
      </c>
      <c r="E295" s="57" t="s">
        <v>1220</v>
      </c>
      <c r="F295" s="1260">
        <v>3</v>
      </c>
      <c r="G295" s="1262">
        <v>0</v>
      </c>
      <c r="H295" s="1262">
        <v>2.7410000000000001</v>
      </c>
      <c r="I295" s="1262">
        <v>3.3290000000000002</v>
      </c>
      <c r="J295" s="1262">
        <v>3.8290000000000002</v>
      </c>
      <c r="K295" s="1262">
        <v>4.6790000000000003</v>
      </c>
      <c r="L295" s="1262">
        <v>4.8849999999999998</v>
      </c>
      <c r="M295" s="1262">
        <v>11.09</v>
      </c>
      <c r="N295" s="1262">
        <v>15.791</v>
      </c>
      <c r="O295" s="1262">
        <v>16.501000000000001</v>
      </c>
      <c r="P295" s="1262">
        <v>17.081</v>
      </c>
      <c r="Q295" s="1262">
        <v>15.218</v>
      </c>
      <c r="R295" s="1262">
        <v>15.398</v>
      </c>
      <c r="S295" s="1262">
        <v>16.105</v>
      </c>
      <c r="T295" s="1262">
        <v>16.285</v>
      </c>
      <c r="U295" s="1262">
        <v>16.463999999999999</v>
      </c>
      <c r="V295" s="1262">
        <v>16.643999999999998</v>
      </c>
      <c r="W295" s="1539"/>
      <c r="X295" s="1540"/>
      <c r="Y295" s="1540"/>
      <c r="Z295" s="1540"/>
    </row>
    <row r="296" spans="2:26" ht="28.5" thickBot="1" x14ac:dyDescent="0.35">
      <c r="B296" s="58" t="s">
        <v>1228</v>
      </c>
      <c r="C296" s="59" t="s">
        <v>1226</v>
      </c>
      <c r="D296" s="59" t="s">
        <v>1219</v>
      </c>
      <c r="E296" s="57" t="s">
        <v>1220</v>
      </c>
      <c r="F296" s="1261">
        <v>3</v>
      </c>
      <c r="G296" s="1262">
        <v>0</v>
      </c>
      <c r="H296" s="1262">
        <v>22.459</v>
      </c>
      <c r="I296" s="1262">
        <v>24.414000000000001</v>
      </c>
      <c r="J296" s="1262">
        <v>25.992000000000001</v>
      </c>
      <c r="K296" s="1262">
        <v>31.728999999999999</v>
      </c>
      <c r="L296" s="1262">
        <v>37.765999999999998</v>
      </c>
      <c r="M296" s="1262">
        <v>111.16500000000001</v>
      </c>
      <c r="N296" s="1262">
        <v>28.642000000000003</v>
      </c>
      <c r="O296" s="1262">
        <v>45.775999999999996</v>
      </c>
      <c r="P296" s="1262">
        <v>53.11</v>
      </c>
      <c r="Q296" s="1262">
        <v>42.741</v>
      </c>
      <c r="R296" s="1262">
        <v>46.405999999999999</v>
      </c>
      <c r="S296" s="1262">
        <v>37.462000000000003</v>
      </c>
      <c r="T296" s="1262">
        <v>30.573</v>
      </c>
      <c r="U296" s="1262">
        <v>49.16</v>
      </c>
      <c r="V296" s="1262">
        <v>40.732999999999997</v>
      </c>
      <c r="W296" s="1541"/>
      <c r="X296" s="1542"/>
      <c r="Y296" s="1542"/>
      <c r="Z296" s="1542"/>
    </row>
  </sheetData>
  <mergeCells count="154">
    <mergeCell ref="D9:E9"/>
    <mergeCell ref="C3:I3"/>
    <mergeCell ref="C4:I4"/>
    <mergeCell ref="N4:U4"/>
    <mergeCell ref="C5:I5"/>
    <mergeCell ref="M8:Z8"/>
    <mergeCell ref="C37:I37"/>
    <mergeCell ref="C38:I38"/>
    <mergeCell ref="M22:Z22"/>
    <mergeCell ref="M28:Z28"/>
    <mergeCell ref="D10:E10"/>
    <mergeCell ref="D11:E11"/>
    <mergeCell ref="D12:E12"/>
    <mergeCell ref="D13:E13"/>
    <mergeCell ref="M15:Z15"/>
    <mergeCell ref="D16:E16"/>
    <mergeCell ref="D17:E17"/>
    <mergeCell ref="D18:E18"/>
    <mergeCell ref="D19:E19"/>
    <mergeCell ref="D20:E20"/>
    <mergeCell ref="C36:I36"/>
    <mergeCell ref="M41:Z41"/>
    <mergeCell ref="D42:E42"/>
    <mergeCell ref="C69:I69"/>
    <mergeCell ref="D44:E44"/>
    <mergeCell ref="D45:E45"/>
    <mergeCell ref="D46:E46"/>
    <mergeCell ref="M48:Z48"/>
    <mergeCell ref="D49:E49"/>
    <mergeCell ref="D50:E50"/>
    <mergeCell ref="D51:E51"/>
    <mergeCell ref="D52:E52"/>
    <mergeCell ref="D53:E53"/>
    <mergeCell ref="M55:Z55"/>
    <mergeCell ref="M61:Z61"/>
    <mergeCell ref="D43:E43"/>
    <mergeCell ref="D84:E84"/>
    <mergeCell ref="C70:I70"/>
    <mergeCell ref="C71:I71"/>
    <mergeCell ref="M74:Z74"/>
    <mergeCell ref="D75:E75"/>
    <mergeCell ref="D76:E76"/>
    <mergeCell ref="D77:E77"/>
    <mergeCell ref="D78:E78"/>
    <mergeCell ref="D79:E79"/>
    <mergeCell ref="M81:Z81"/>
    <mergeCell ref="D82:E82"/>
    <mergeCell ref="D83:E83"/>
    <mergeCell ref="D112:E112"/>
    <mergeCell ref="M114:Z114"/>
    <mergeCell ref="D115:E115"/>
    <mergeCell ref="D116:E116"/>
    <mergeCell ref="D117:E117"/>
    <mergeCell ref="D118:E118"/>
    <mergeCell ref="D111:E111"/>
    <mergeCell ref="D85:E85"/>
    <mergeCell ref="D86:E86"/>
    <mergeCell ref="M88:Z88"/>
    <mergeCell ref="M94:Z94"/>
    <mergeCell ref="C102:I102"/>
    <mergeCell ref="C103:I103"/>
    <mergeCell ref="C104:I104"/>
    <mergeCell ref="M107:Z107"/>
    <mergeCell ref="D108:E108"/>
    <mergeCell ref="D109:E109"/>
    <mergeCell ref="D110:E110"/>
    <mergeCell ref="M147:Z147"/>
    <mergeCell ref="C135:I135"/>
    <mergeCell ref="C136:I136"/>
    <mergeCell ref="C137:I137"/>
    <mergeCell ref="M140:Z140"/>
    <mergeCell ref="D141:E141"/>
    <mergeCell ref="D119:E119"/>
    <mergeCell ref="M121:Z121"/>
    <mergeCell ref="M127:Z127"/>
    <mergeCell ref="D148:E148"/>
    <mergeCell ref="D149:E149"/>
    <mergeCell ref="D150:E150"/>
    <mergeCell ref="D151:E151"/>
    <mergeCell ref="D152:E152"/>
    <mergeCell ref="D142:E142"/>
    <mergeCell ref="D143:E143"/>
    <mergeCell ref="D144:E144"/>
    <mergeCell ref="D145:E145"/>
    <mergeCell ref="M173:Z173"/>
    <mergeCell ref="D174:E174"/>
    <mergeCell ref="D175:E175"/>
    <mergeCell ref="D176:E176"/>
    <mergeCell ref="D177:E177"/>
    <mergeCell ref="M154:Z154"/>
    <mergeCell ref="M160:Z160"/>
    <mergeCell ref="C168:I168"/>
    <mergeCell ref="C169:I169"/>
    <mergeCell ref="C170:I170"/>
    <mergeCell ref="D184:E184"/>
    <mergeCell ref="D185:E185"/>
    <mergeCell ref="M187:Z187"/>
    <mergeCell ref="M193:Z193"/>
    <mergeCell ref="C201:I201"/>
    <mergeCell ref="D178:E178"/>
    <mergeCell ref="M180:Z180"/>
    <mergeCell ref="D181:E181"/>
    <mergeCell ref="D182:E182"/>
    <mergeCell ref="D183:E183"/>
    <mergeCell ref="D209:E209"/>
    <mergeCell ref="D210:E210"/>
    <mergeCell ref="D211:E211"/>
    <mergeCell ref="M213:Z213"/>
    <mergeCell ref="D214:E214"/>
    <mergeCell ref="C202:I202"/>
    <mergeCell ref="C203:I203"/>
    <mergeCell ref="M206:Z206"/>
    <mergeCell ref="D207:E207"/>
    <mergeCell ref="D208:E208"/>
    <mergeCell ref="M226:Z226"/>
    <mergeCell ref="C234:I234"/>
    <mergeCell ref="C235:I235"/>
    <mergeCell ref="C236:I236"/>
    <mergeCell ref="M239:Z239"/>
    <mergeCell ref="D215:E215"/>
    <mergeCell ref="D216:E216"/>
    <mergeCell ref="D217:E217"/>
    <mergeCell ref="D218:E218"/>
    <mergeCell ref="M220:Z220"/>
    <mergeCell ref="M246:Z246"/>
    <mergeCell ref="D247:E247"/>
    <mergeCell ref="D248:E248"/>
    <mergeCell ref="D249:E249"/>
    <mergeCell ref="D250:E250"/>
    <mergeCell ref="D240:E240"/>
    <mergeCell ref="D241:E241"/>
    <mergeCell ref="D242:E242"/>
    <mergeCell ref="D243:E243"/>
    <mergeCell ref="D244:E244"/>
    <mergeCell ref="C269:I269"/>
    <mergeCell ref="M272:Z272"/>
    <mergeCell ref="D273:E273"/>
    <mergeCell ref="D274:E274"/>
    <mergeCell ref="D275:E275"/>
    <mergeCell ref="D251:E251"/>
    <mergeCell ref="M253:Z253"/>
    <mergeCell ref="M259:Z259"/>
    <mergeCell ref="C267:I267"/>
    <mergeCell ref="C268:I268"/>
    <mergeCell ref="D282:E282"/>
    <mergeCell ref="D283:E283"/>
    <mergeCell ref="D284:E284"/>
    <mergeCell ref="M286:Z286"/>
    <mergeCell ref="M292:Z292"/>
    <mergeCell ref="D276:E276"/>
    <mergeCell ref="D277:E277"/>
    <mergeCell ref="M279:Z279"/>
    <mergeCell ref="D280:E280"/>
    <mergeCell ref="D281:E281"/>
  </mergeCells>
  <hyperlinks>
    <hyperlink ref="K2" location="'TITLE PAGE'!A1" display="Back to title page" xr:uid="{729B13BD-007E-4F08-B127-EA967C46F3DE}"/>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E3FF-3D19-471C-B25C-8D2D935780B4}">
  <dimension ref="B1:G3"/>
  <sheetViews>
    <sheetView zoomScale="70" zoomScaleNormal="70" workbookViewId="0">
      <selection activeCell="C20" sqref="C20"/>
    </sheetView>
  </sheetViews>
  <sheetFormatPr defaultColWidth="8.69140625" defaultRowHeight="14" x14ac:dyDescent="0.3"/>
  <cols>
    <col min="1" max="1" width="2.07421875" style="144" customWidth="1"/>
    <col min="2" max="2" width="32" style="144" customWidth="1"/>
    <col min="3" max="3" width="57" style="144" customWidth="1"/>
    <col min="4" max="4" width="16.07421875" style="144" customWidth="1"/>
    <col min="5" max="5" width="8.69140625" style="144"/>
    <col min="6" max="6" width="14.4609375" style="144" customWidth="1"/>
    <col min="7" max="8" width="11.07421875" style="144" bestFit="1" customWidth="1"/>
    <col min="9" max="11" width="8.69140625" style="144"/>
    <col min="12" max="12" width="11.07421875" style="144" bestFit="1" customWidth="1"/>
    <col min="13" max="13" width="10.69140625" style="144" bestFit="1" customWidth="1"/>
    <col min="14" max="14" width="11.07421875" style="144" bestFit="1" customWidth="1"/>
    <col min="15" max="17" width="8.69140625" style="144"/>
    <col min="18" max="18" width="11.69140625" style="144" bestFit="1" customWidth="1"/>
    <col min="19" max="16384" width="8.69140625" style="144"/>
  </cols>
  <sheetData>
    <row r="1" spans="2:7" ht="14.5" thickBot="1" x14ac:dyDescent="0.35"/>
    <row r="2" spans="2:7" ht="35.15" customHeight="1" thickBot="1" x14ac:dyDescent="0.35">
      <c r="B2" s="183" t="s">
        <v>62</v>
      </c>
      <c r="C2" s="1528" t="str">
        <f>'TITLE PAGE'!$D$18</f>
        <v>Wessex Water</v>
      </c>
      <c r="D2" s="181" t="s">
        <v>2</v>
      </c>
      <c r="E2" s="180">
        <v>1</v>
      </c>
      <c r="G2" s="774" t="s">
        <v>61</v>
      </c>
    </row>
    <row r="3" spans="2:7" ht="42.5" thickBot="1" x14ac:dyDescent="0.35">
      <c r="B3" s="182" t="s">
        <v>78</v>
      </c>
      <c r="C3" s="779" t="s">
        <v>1251</v>
      </c>
      <c r="D3" s="178" t="s">
        <v>1252</v>
      </c>
      <c r="E3" s="1276"/>
    </row>
  </sheetData>
  <phoneticPr fontId="48"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G3"/>
  <sheetViews>
    <sheetView zoomScale="70" zoomScaleNormal="70" workbookViewId="0">
      <selection activeCell="B11" sqref="B11"/>
    </sheetView>
  </sheetViews>
  <sheetFormatPr defaultColWidth="8.69140625" defaultRowHeight="14" x14ac:dyDescent="0.3"/>
  <cols>
    <col min="1" max="1" width="2.07421875" style="144" customWidth="1"/>
    <col min="2" max="2" width="32" style="144" customWidth="1"/>
    <col min="3" max="3" width="57" style="144" customWidth="1"/>
    <col min="4" max="4" width="16.07421875" style="144" customWidth="1"/>
    <col min="5" max="5" width="10.69140625" style="144" bestFit="1" customWidth="1"/>
    <col min="6" max="6" width="14.4609375" style="144" customWidth="1"/>
    <col min="7" max="8" width="11.07421875" style="144" bestFit="1" customWidth="1"/>
    <col min="9" max="11" width="8.69140625" style="144"/>
    <col min="12" max="12" width="11.07421875" style="144" bestFit="1" customWidth="1"/>
    <col min="13" max="13" width="10.69140625" style="144" bestFit="1" customWidth="1"/>
    <col min="14" max="14" width="11.07421875" style="144" bestFit="1" customWidth="1"/>
    <col min="15" max="17" width="8.69140625" style="144"/>
    <col min="18" max="18" width="11.69140625" style="144" bestFit="1" customWidth="1"/>
    <col min="19" max="16384" width="8.69140625" style="144"/>
  </cols>
  <sheetData>
    <row r="1" spans="2:7" ht="14.5" thickBot="1" x14ac:dyDescent="0.35"/>
    <row r="2" spans="2:7" ht="35.15" customHeight="1" thickBot="1" x14ac:dyDescent="0.35">
      <c r="B2" s="183" t="s">
        <v>62</v>
      </c>
      <c r="C2" s="1528" t="str">
        <f>'TITLE PAGE'!$D$18</f>
        <v>Wessex Water</v>
      </c>
      <c r="D2" s="181" t="s">
        <v>2</v>
      </c>
      <c r="E2" s="180">
        <v>1</v>
      </c>
      <c r="G2" s="774" t="s">
        <v>61</v>
      </c>
    </row>
    <row r="3" spans="2:7" ht="42.5" thickBot="1" x14ac:dyDescent="0.35">
      <c r="B3" s="182" t="s">
        <v>78</v>
      </c>
      <c r="C3" s="779" t="s">
        <v>1251</v>
      </c>
      <c r="D3" s="178" t="s">
        <v>1253</v>
      </c>
      <c r="E3" s="1276"/>
    </row>
  </sheetData>
  <phoneticPr fontId="48"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J133"/>
  <sheetViews>
    <sheetView topLeftCell="A20" zoomScale="70" zoomScaleNormal="70" workbookViewId="0">
      <selection activeCell="B46" sqref="B46"/>
    </sheetView>
  </sheetViews>
  <sheetFormatPr defaultRowHeight="15.5" x14ac:dyDescent="0.35"/>
  <cols>
    <col min="2" max="2" width="26.07421875" customWidth="1"/>
    <col min="3" max="3" width="21" customWidth="1"/>
    <col min="5" max="5" width="21.07421875" bestFit="1" customWidth="1"/>
    <col min="6" max="6" width="31.53515625" bestFit="1" customWidth="1"/>
    <col min="10" max="10" width="13.07421875" customWidth="1"/>
  </cols>
  <sheetData>
    <row r="2" spans="2:10" x14ac:dyDescent="0.35">
      <c r="B2" s="734" t="s">
        <v>1254</v>
      </c>
      <c r="C2" s="734" t="s">
        <v>683</v>
      </c>
      <c r="E2" s="793" t="s">
        <v>1255</v>
      </c>
      <c r="F2" s="794" t="s">
        <v>1256</v>
      </c>
      <c r="G2" s="794" t="s">
        <v>1257</v>
      </c>
      <c r="H2" s="794" t="s">
        <v>1258</v>
      </c>
      <c r="I2" s="794" t="s">
        <v>1259</v>
      </c>
      <c r="J2" s="795" t="s">
        <v>1260</v>
      </c>
    </row>
    <row r="3" spans="2:10" ht="28" x14ac:dyDescent="0.35">
      <c r="B3" s="735" t="s">
        <v>994</v>
      </c>
      <c r="C3" s="736" t="s">
        <v>1261</v>
      </c>
      <c r="E3" s="787" t="s">
        <v>1262</v>
      </c>
      <c r="F3" s="788" t="s">
        <v>1263</v>
      </c>
      <c r="G3" s="788">
        <v>63</v>
      </c>
      <c r="H3" s="788" t="s">
        <v>1264</v>
      </c>
      <c r="I3" s="788" t="s">
        <v>1265</v>
      </c>
      <c r="J3" s="789" t="s">
        <v>1266</v>
      </c>
    </row>
    <row r="4" spans="2:10" x14ac:dyDescent="0.35">
      <c r="B4" s="737" t="s">
        <v>934</v>
      </c>
      <c r="C4" s="738" t="s">
        <v>1261</v>
      </c>
      <c r="E4" s="787" t="s">
        <v>1262</v>
      </c>
      <c r="F4" s="788" t="s">
        <v>1267</v>
      </c>
      <c r="G4" s="788">
        <v>62</v>
      </c>
      <c r="H4" s="788" t="s">
        <v>1264</v>
      </c>
      <c r="I4" s="788" t="s">
        <v>1268</v>
      </c>
      <c r="J4" s="789" t="s">
        <v>1269</v>
      </c>
    </row>
    <row r="5" spans="2:10" x14ac:dyDescent="0.35">
      <c r="B5" s="737" t="s">
        <v>1270</v>
      </c>
      <c r="C5" s="738" t="s">
        <v>1261</v>
      </c>
      <c r="E5" s="787" t="s">
        <v>1262</v>
      </c>
      <c r="F5" s="788" t="s">
        <v>1271</v>
      </c>
      <c r="G5" s="788">
        <v>61</v>
      </c>
      <c r="H5" s="788" t="s">
        <v>1264</v>
      </c>
      <c r="I5" s="788" t="s">
        <v>1272</v>
      </c>
      <c r="J5" s="789" t="s">
        <v>1273</v>
      </c>
    </row>
    <row r="6" spans="2:10" x14ac:dyDescent="0.35">
      <c r="B6" s="737" t="s">
        <v>1007</v>
      </c>
      <c r="C6" s="738" t="s">
        <v>1261</v>
      </c>
      <c r="E6" s="787" t="s">
        <v>1262</v>
      </c>
      <c r="F6" s="788" t="s">
        <v>1274</v>
      </c>
      <c r="G6" s="788">
        <v>64</v>
      </c>
      <c r="H6" s="788" t="s">
        <v>1264</v>
      </c>
      <c r="I6" s="788" t="s">
        <v>1275</v>
      </c>
      <c r="J6" s="789" t="s">
        <v>1276</v>
      </c>
    </row>
    <row r="7" spans="2:10" x14ac:dyDescent="0.35">
      <c r="B7" s="737" t="s">
        <v>1014</v>
      </c>
      <c r="C7" s="738" t="s">
        <v>1261</v>
      </c>
      <c r="E7" s="787" t="s">
        <v>1262</v>
      </c>
      <c r="F7" s="788" t="s">
        <v>1277</v>
      </c>
      <c r="G7" s="788">
        <v>60</v>
      </c>
      <c r="H7" s="788" t="s">
        <v>1264</v>
      </c>
      <c r="I7" s="788" t="s">
        <v>1278</v>
      </c>
      <c r="J7" s="789" t="s">
        <v>1279</v>
      </c>
    </row>
    <row r="8" spans="2:10" ht="29" x14ac:dyDescent="0.35">
      <c r="B8" s="738" t="s">
        <v>902</v>
      </c>
      <c r="C8" s="738" t="s">
        <v>1261</v>
      </c>
      <c r="E8" s="787" t="s">
        <v>1262</v>
      </c>
      <c r="F8" s="788" t="s">
        <v>1280</v>
      </c>
      <c r="G8" s="788">
        <v>65</v>
      </c>
      <c r="H8" s="788" t="s">
        <v>1264</v>
      </c>
      <c r="I8" s="788" t="s">
        <v>1281</v>
      </c>
      <c r="J8" s="789" t="s">
        <v>1282</v>
      </c>
    </row>
    <row r="9" spans="2:10" x14ac:dyDescent="0.35">
      <c r="B9" s="738" t="s">
        <v>938</v>
      </c>
      <c r="C9" s="738" t="s">
        <v>1261</v>
      </c>
      <c r="E9" s="787" t="s">
        <v>1262</v>
      </c>
      <c r="F9" s="788" t="s">
        <v>1283</v>
      </c>
      <c r="G9" s="788">
        <v>66</v>
      </c>
      <c r="H9" s="788" t="s">
        <v>1264</v>
      </c>
      <c r="I9" s="788" t="s">
        <v>1284</v>
      </c>
      <c r="J9" s="789" t="s">
        <v>1285</v>
      </c>
    </row>
    <row r="10" spans="2:10" x14ac:dyDescent="0.35">
      <c r="B10" s="738" t="s">
        <v>1286</v>
      </c>
      <c r="C10" s="738" t="s">
        <v>1261</v>
      </c>
      <c r="E10" s="787" t="s">
        <v>1262</v>
      </c>
      <c r="F10" s="788" t="s">
        <v>1287</v>
      </c>
      <c r="G10" s="788">
        <v>59</v>
      </c>
      <c r="H10" s="788" t="s">
        <v>1264</v>
      </c>
      <c r="I10" s="788" t="s">
        <v>1288</v>
      </c>
      <c r="J10" s="789" t="s">
        <v>1289</v>
      </c>
    </row>
    <row r="11" spans="2:10" x14ac:dyDescent="0.35">
      <c r="B11" s="738" t="s">
        <v>1290</v>
      </c>
      <c r="C11" s="738" t="s">
        <v>1261</v>
      </c>
      <c r="E11" s="787" t="s">
        <v>1291</v>
      </c>
      <c r="F11" s="788" t="s">
        <v>1292</v>
      </c>
      <c r="G11" s="788"/>
      <c r="H11" s="788" t="s">
        <v>1293</v>
      </c>
      <c r="I11" s="788" t="s">
        <v>1294</v>
      </c>
      <c r="J11" s="789" t="s">
        <v>1295</v>
      </c>
    </row>
    <row r="12" spans="2:10" x14ac:dyDescent="0.35">
      <c r="B12" s="737" t="s">
        <v>1012</v>
      </c>
      <c r="C12" s="738" t="s">
        <v>1261</v>
      </c>
      <c r="E12" s="787" t="s">
        <v>1291</v>
      </c>
      <c r="F12" s="788" t="s">
        <v>1296</v>
      </c>
      <c r="G12" s="788"/>
      <c r="H12" s="788" t="s">
        <v>1293</v>
      </c>
      <c r="I12" s="788" t="s">
        <v>1297</v>
      </c>
      <c r="J12" s="789" t="s">
        <v>1298</v>
      </c>
    </row>
    <row r="13" spans="2:10" x14ac:dyDescent="0.35">
      <c r="B13" s="738" t="s">
        <v>997</v>
      </c>
      <c r="C13" s="738" t="s">
        <v>1261</v>
      </c>
      <c r="E13" s="787" t="s">
        <v>1291</v>
      </c>
      <c r="F13" s="788" t="s">
        <v>1299</v>
      </c>
      <c r="G13" s="788"/>
      <c r="H13" s="788" t="s">
        <v>1293</v>
      </c>
      <c r="I13" s="788" t="s">
        <v>1300</v>
      </c>
      <c r="J13" s="789" t="s">
        <v>1301</v>
      </c>
    </row>
    <row r="14" spans="2:10" x14ac:dyDescent="0.35">
      <c r="B14" s="737" t="s">
        <v>928</v>
      </c>
      <c r="C14" s="738" t="s">
        <v>1261</v>
      </c>
      <c r="E14" s="787" t="s">
        <v>1291</v>
      </c>
      <c r="F14" s="788" t="s">
        <v>1302</v>
      </c>
      <c r="G14" s="788"/>
      <c r="H14" s="788" t="s">
        <v>1293</v>
      </c>
      <c r="I14" s="788" t="s">
        <v>1303</v>
      </c>
      <c r="J14" s="789" t="s">
        <v>1304</v>
      </c>
    </row>
    <row r="15" spans="2:10" x14ac:dyDescent="0.35">
      <c r="B15" s="738" t="s">
        <v>926</v>
      </c>
      <c r="C15" s="738" t="s">
        <v>1261</v>
      </c>
      <c r="E15" s="787" t="s">
        <v>1291</v>
      </c>
      <c r="F15" s="788" t="s">
        <v>1305</v>
      </c>
      <c r="G15" s="788"/>
      <c r="H15" s="788" t="s">
        <v>1293</v>
      </c>
      <c r="I15" s="788" t="s">
        <v>1306</v>
      </c>
      <c r="J15" s="789" t="s">
        <v>1307</v>
      </c>
    </row>
    <row r="16" spans="2:10" x14ac:dyDescent="0.35">
      <c r="B16" s="738" t="s">
        <v>874</v>
      </c>
      <c r="C16" s="738" t="s">
        <v>1261</v>
      </c>
      <c r="E16" s="787" t="s">
        <v>1291</v>
      </c>
      <c r="F16" s="788" t="s">
        <v>1308</v>
      </c>
      <c r="G16" s="788"/>
      <c r="H16" s="788" t="s">
        <v>1293</v>
      </c>
      <c r="I16" s="788" t="s">
        <v>1309</v>
      </c>
      <c r="J16" s="789" t="s">
        <v>1310</v>
      </c>
    </row>
    <row r="17" spans="2:10" x14ac:dyDescent="0.35">
      <c r="B17" s="738" t="s">
        <v>1311</v>
      </c>
      <c r="C17" s="738" t="s">
        <v>1261</v>
      </c>
      <c r="E17" s="787" t="s">
        <v>1291</v>
      </c>
      <c r="F17" s="788" t="s">
        <v>1312</v>
      </c>
      <c r="G17" s="788"/>
      <c r="H17" s="788" t="s">
        <v>1293</v>
      </c>
      <c r="I17" s="788" t="s">
        <v>1313</v>
      </c>
      <c r="J17" s="789" t="s">
        <v>1314</v>
      </c>
    </row>
    <row r="18" spans="2:10" x14ac:dyDescent="0.35">
      <c r="B18" s="738" t="s">
        <v>1315</v>
      </c>
      <c r="C18" s="738" t="s">
        <v>1261</v>
      </c>
      <c r="E18" s="787" t="s">
        <v>1291</v>
      </c>
      <c r="F18" s="788" t="s">
        <v>1316</v>
      </c>
      <c r="G18" s="788"/>
      <c r="H18" s="788" t="s">
        <v>1293</v>
      </c>
      <c r="I18" s="788" t="s">
        <v>1317</v>
      </c>
      <c r="J18" s="789" t="s">
        <v>1318</v>
      </c>
    </row>
    <row r="19" spans="2:10" x14ac:dyDescent="0.35">
      <c r="B19" s="737" t="s">
        <v>945</v>
      </c>
      <c r="C19" s="738" t="s">
        <v>1261</v>
      </c>
      <c r="E19" s="787" t="s">
        <v>1291</v>
      </c>
      <c r="F19" s="788" t="s">
        <v>1319</v>
      </c>
      <c r="G19" s="788"/>
      <c r="H19" s="788" t="s">
        <v>1293</v>
      </c>
      <c r="I19" s="788" t="s">
        <v>1320</v>
      </c>
      <c r="J19" s="789" t="s">
        <v>1321</v>
      </c>
    </row>
    <row r="20" spans="2:10" x14ac:dyDescent="0.35">
      <c r="B20" s="738" t="s">
        <v>1322</v>
      </c>
      <c r="C20" s="738" t="s">
        <v>1261</v>
      </c>
      <c r="E20" s="787" t="s">
        <v>1291</v>
      </c>
      <c r="F20" s="788" t="s">
        <v>1323</v>
      </c>
      <c r="G20" s="788"/>
      <c r="H20" s="788" t="s">
        <v>1293</v>
      </c>
      <c r="I20" s="788" t="s">
        <v>1324</v>
      </c>
      <c r="J20" s="789" t="s">
        <v>1325</v>
      </c>
    </row>
    <row r="21" spans="2:10" x14ac:dyDescent="0.35">
      <c r="B21" s="737" t="s">
        <v>1010</v>
      </c>
      <c r="C21" s="738" t="s">
        <v>1261</v>
      </c>
      <c r="E21" s="787" t="s">
        <v>1291</v>
      </c>
      <c r="F21" s="788" t="s">
        <v>1326</v>
      </c>
      <c r="G21" s="788"/>
      <c r="H21" s="788" t="s">
        <v>1293</v>
      </c>
      <c r="I21" s="788" t="s">
        <v>1327</v>
      </c>
      <c r="J21" s="789" t="s">
        <v>1328</v>
      </c>
    </row>
    <row r="22" spans="2:10" x14ac:dyDescent="0.35">
      <c r="B22" s="738" t="s">
        <v>943</v>
      </c>
      <c r="C22" s="738" t="s">
        <v>1329</v>
      </c>
      <c r="E22" s="787" t="s">
        <v>1291</v>
      </c>
      <c r="F22" s="788" t="s">
        <v>1330</v>
      </c>
      <c r="G22" s="788"/>
      <c r="H22" s="788" t="s">
        <v>1293</v>
      </c>
      <c r="I22" s="788" t="s">
        <v>1331</v>
      </c>
      <c r="J22" s="789" t="s">
        <v>1332</v>
      </c>
    </row>
    <row r="23" spans="2:10" x14ac:dyDescent="0.35">
      <c r="B23" s="737" t="s">
        <v>1333</v>
      </c>
      <c r="C23" s="737" t="s">
        <v>1329</v>
      </c>
      <c r="E23" s="787" t="s">
        <v>1291</v>
      </c>
      <c r="F23" s="788" t="s">
        <v>1334</v>
      </c>
      <c r="G23" s="788"/>
      <c r="H23" s="788" t="s">
        <v>1293</v>
      </c>
      <c r="I23" s="788" t="s">
        <v>1335</v>
      </c>
      <c r="J23" s="789" t="s">
        <v>1336</v>
      </c>
    </row>
    <row r="24" spans="2:10" ht="28" x14ac:dyDescent="0.35">
      <c r="B24" s="737" t="s">
        <v>921</v>
      </c>
      <c r="C24" s="737" t="s">
        <v>1329</v>
      </c>
      <c r="E24" s="787" t="s">
        <v>1291</v>
      </c>
      <c r="F24" s="788" t="s">
        <v>1337</v>
      </c>
      <c r="G24" s="788"/>
      <c r="H24" s="788" t="s">
        <v>1293</v>
      </c>
      <c r="I24" s="788" t="s">
        <v>1338</v>
      </c>
      <c r="J24" s="789" t="s">
        <v>1339</v>
      </c>
    </row>
    <row r="25" spans="2:10" ht="28" x14ac:dyDescent="0.35">
      <c r="B25" s="737" t="s">
        <v>1340</v>
      </c>
      <c r="C25" s="737" t="s">
        <v>1329</v>
      </c>
      <c r="E25" s="787" t="s">
        <v>1291</v>
      </c>
      <c r="F25" s="788" t="s">
        <v>1341</v>
      </c>
      <c r="G25" s="788"/>
      <c r="H25" s="788" t="s">
        <v>1293</v>
      </c>
      <c r="I25" s="788" t="s">
        <v>1342</v>
      </c>
      <c r="J25" s="789" t="s">
        <v>1343</v>
      </c>
    </row>
    <row r="26" spans="2:10" x14ac:dyDescent="0.35">
      <c r="B26" s="737" t="s">
        <v>842</v>
      </c>
      <c r="C26" s="737" t="s">
        <v>1344</v>
      </c>
      <c r="E26" s="787" t="s">
        <v>1291</v>
      </c>
      <c r="F26" s="788" t="s">
        <v>1345</v>
      </c>
      <c r="G26" s="788"/>
      <c r="H26" s="788" t="s">
        <v>1293</v>
      </c>
      <c r="I26" s="788" t="s">
        <v>1346</v>
      </c>
      <c r="J26" s="789" t="s">
        <v>1347</v>
      </c>
    </row>
    <row r="27" spans="2:10" ht="28" x14ac:dyDescent="0.35">
      <c r="B27" s="737" t="s">
        <v>889</v>
      </c>
      <c r="C27" s="737" t="s">
        <v>1344</v>
      </c>
      <c r="E27" s="787" t="s">
        <v>1291</v>
      </c>
      <c r="F27" s="788" t="s">
        <v>1348</v>
      </c>
      <c r="G27" s="788"/>
      <c r="H27" s="788" t="s">
        <v>1293</v>
      </c>
      <c r="I27" s="788" t="s">
        <v>1349</v>
      </c>
      <c r="J27" s="789" t="s">
        <v>1350</v>
      </c>
    </row>
    <row r="28" spans="2:10" x14ac:dyDescent="0.35">
      <c r="B28" s="737" t="s">
        <v>881</v>
      </c>
      <c r="C28" s="737" t="s">
        <v>1344</v>
      </c>
      <c r="E28" s="787" t="s">
        <v>1291</v>
      </c>
      <c r="F28" s="788" t="s">
        <v>1351</v>
      </c>
      <c r="G28" s="788"/>
      <c r="H28" s="788" t="s">
        <v>1293</v>
      </c>
      <c r="I28" s="788" t="s">
        <v>1352</v>
      </c>
      <c r="J28" s="789" t="s">
        <v>1353</v>
      </c>
    </row>
    <row r="29" spans="2:10" ht="28" x14ac:dyDescent="0.35">
      <c r="B29" s="737" t="s">
        <v>847</v>
      </c>
      <c r="C29" s="737" t="s">
        <v>1344</v>
      </c>
      <c r="E29" s="787" t="s">
        <v>1291</v>
      </c>
      <c r="F29" s="788" t="s">
        <v>1354</v>
      </c>
      <c r="G29" s="788"/>
      <c r="H29" s="788" t="s">
        <v>1293</v>
      </c>
      <c r="I29" s="788" t="s">
        <v>1355</v>
      </c>
      <c r="J29" s="789" t="s">
        <v>1356</v>
      </c>
    </row>
    <row r="30" spans="2:10" x14ac:dyDescent="0.35">
      <c r="B30" s="737" t="s">
        <v>854</v>
      </c>
      <c r="C30" s="737" t="s">
        <v>1344</v>
      </c>
      <c r="E30" s="787" t="s">
        <v>1291</v>
      </c>
      <c r="F30" s="788" t="s">
        <v>1357</v>
      </c>
      <c r="G30" s="788"/>
      <c r="H30" s="788" t="s">
        <v>1293</v>
      </c>
      <c r="I30" s="788" t="s">
        <v>1358</v>
      </c>
      <c r="J30" s="789" t="s">
        <v>1359</v>
      </c>
    </row>
    <row r="31" spans="2:10" x14ac:dyDescent="0.35">
      <c r="B31" s="737" t="s">
        <v>863</v>
      </c>
      <c r="C31" s="737" t="s">
        <v>1344</v>
      </c>
      <c r="E31" s="787" t="s">
        <v>1291</v>
      </c>
      <c r="F31" s="788" t="s">
        <v>1360</v>
      </c>
      <c r="G31" s="788"/>
      <c r="H31" s="788" t="s">
        <v>1293</v>
      </c>
      <c r="I31" s="788" t="s">
        <v>1361</v>
      </c>
      <c r="J31" s="789" t="s">
        <v>1362</v>
      </c>
    </row>
    <row r="32" spans="2:10" x14ac:dyDescent="0.35">
      <c r="B32" s="737" t="s">
        <v>868</v>
      </c>
      <c r="C32" s="737" t="s">
        <v>1344</v>
      </c>
      <c r="E32" s="787" t="s">
        <v>1291</v>
      </c>
      <c r="F32" s="788" t="s">
        <v>1363</v>
      </c>
      <c r="G32" s="788"/>
      <c r="H32" s="788" t="s">
        <v>1293</v>
      </c>
      <c r="I32" s="788" t="s">
        <v>1364</v>
      </c>
      <c r="J32" s="789" t="s">
        <v>1365</v>
      </c>
    </row>
    <row r="33" spans="2:10" x14ac:dyDescent="0.35">
      <c r="B33" s="737" t="s">
        <v>1366</v>
      </c>
      <c r="C33" s="737" t="s">
        <v>1367</v>
      </c>
      <c r="E33" s="787" t="s">
        <v>1291</v>
      </c>
      <c r="F33" s="788" t="s">
        <v>1368</v>
      </c>
      <c r="G33" s="788"/>
      <c r="H33" s="788" t="s">
        <v>1293</v>
      </c>
      <c r="I33" s="788" t="s">
        <v>1369</v>
      </c>
      <c r="J33" s="789" t="s">
        <v>1370</v>
      </c>
    </row>
    <row r="34" spans="2:10" x14ac:dyDescent="0.35">
      <c r="B34" s="737" t="s">
        <v>776</v>
      </c>
      <c r="C34" s="737" t="s">
        <v>1367</v>
      </c>
      <c r="E34" s="787" t="s">
        <v>1291</v>
      </c>
      <c r="F34" s="788" t="s">
        <v>1371</v>
      </c>
      <c r="G34" s="788"/>
      <c r="H34" s="788" t="s">
        <v>1293</v>
      </c>
      <c r="I34" s="788" t="s">
        <v>1372</v>
      </c>
      <c r="J34" s="789" t="s">
        <v>1373</v>
      </c>
    </row>
    <row r="35" spans="2:10" x14ac:dyDescent="0.35">
      <c r="B35" s="737" t="s">
        <v>1374</v>
      </c>
      <c r="C35" s="737" t="s">
        <v>1367</v>
      </c>
      <c r="E35" s="787" t="s">
        <v>1291</v>
      </c>
      <c r="F35" s="788" t="s">
        <v>1375</v>
      </c>
      <c r="G35" s="788"/>
      <c r="H35" s="788" t="s">
        <v>1293</v>
      </c>
      <c r="I35" s="788" t="s">
        <v>1376</v>
      </c>
      <c r="J35" s="789" t="s">
        <v>1377</v>
      </c>
    </row>
    <row r="36" spans="2:10" x14ac:dyDescent="0.35">
      <c r="B36" s="737" t="s">
        <v>760</v>
      </c>
      <c r="C36" s="737" t="s">
        <v>1367</v>
      </c>
      <c r="E36" s="787" t="s">
        <v>1291</v>
      </c>
      <c r="F36" s="788" t="s">
        <v>1378</v>
      </c>
      <c r="G36" s="788"/>
      <c r="H36" s="788" t="s">
        <v>1293</v>
      </c>
      <c r="I36" s="788" t="s">
        <v>1379</v>
      </c>
      <c r="J36" s="789" t="s">
        <v>1380</v>
      </c>
    </row>
    <row r="37" spans="2:10" x14ac:dyDescent="0.35">
      <c r="B37" s="737" t="s">
        <v>736</v>
      </c>
      <c r="C37" s="737" t="s">
        <v>1367</v>
      </c>
      <c r="E37" s="787" t="s">
        <v>1291</v>
      </c>
      <c r="F37" s="788" t="s">
        <v>1381</v>
      </c>
      <c r="G37" s="788"/>
      <c r="H37" s="788" t="s">
        <v>1293</v>
      </c>
      <c r="I37" s="788" t="s">
        <v>1382</v>
      </c>
      <c r="J37" s="789" t="s">
        <v>1383</v>
      </c>
    </row>
    <row r="38" spans="2:10" x14ac:dyDescent="0.35">
      <c r="B38" s="737" t="s">
        <v>751</v>
      </c>
      <c r="C38" s="737" t="s">
        <v>1367</v>
      </c>
      <c r="E38" s="787" t="s">
        <v>1384</v>
      </c>
      <c r="F38" s="788" t="s">
        <v>1385</v>
      </c>
      <c r="G38" s="788">
        <v>97</v>
      </c>
      <c r="H38" s="788" t="s">
        <v>1386</v>
      </c>
      <c r="I38" s="788" t="s">
        <v>1387</v>
      </c>
      <c r="J38" s="789" t="s">
        <v>70</v>
      </c>
    </row>
    <row r="39" spans="2:10" x14ac:dyDescent="0.35">
      <c r="B39" s="737" t="s">
        <v>754</v>
      </c>
      <c r="C39" s="737" t="s">
        <v>1367</v>
      </c>
      <c r="E39" s="787" t="s">
        <v>1388</v>
      </c>
      <c r="F39" s="788" t="s">
        <v>1389</v>
      </c>
      <c r="G39" s="788">
        <v>54</v>
      </c>
      <c r="H39" s="788" t="s">
        <v>1390</v>
      </c>
      <c r="I39" s="788" t="s">
        <v>1390</v>
      </c>
      <c r="J39" s="789" t="s">
        <v>1391</v>
      </c>
    </row>
    <row r="40" spans="2:10" x14ac:dyDescent="0.35">
      <c r="B40" s="737" t="s">
        <v>834</v>
      </c>
      <c r="C40" s="737" t="s">
        <v>1367</v>
      </c>
      <c r="E40" s="787" t="s">
        <v>1392</v>
      </c>
      <c r="F40" s="788" t="s">
        <v>1393</v>
      </c>
      <c r="G40" s="788">
        <v>203</v>
      </c>
      <c r="H40" s="788" t="s">
        <v>1394</v>
      </c>
      <c r="I40" s="788" t="s">
        <v>1395</v>
      </c>
      <c r="J40" s="789" t="s">
        <v>1396</v>
      </c>
    </row>
    <row r="41" spans="2:10" x14ac:dyDescent="0.35">
      <c r="B41" s="737" t="s">
        <v>786</v>
      </c>
      <c r="C41" s="737" t="s">
        <v>1367</v>
      </c>
      <c r="E41" s="787" t="s">
        <v>1392</v>
      </c>
      <c r="F41" s="788" t="s">
        <v>1397</v>
      </c>
      <c r="G41" s="788">
        <v>209</v>
      </c>
      <c r="H41" s="788" t="s">
        <v>1394</v>
      </c>
      <c r="I41" s="788" t="s">
        <v>1398</v>
      </c>
      <c r="J41" s="789" t="s">
        <v>1399</v>
      </c>
    </row>
    <row r="42" spans="2:10" x14ac:dyDescent="0.35">
      <c r="B42" s="737" t="s">
        <v>826</v>
      </c>
      <c r="C42" s="737" t="s">
        <v>1367</v>
      </c>
      <c r="E42" s="787" t="s">
        <v>1392</v>
      </c>
      <c r="F42" s="788" t="s">
        <v>1400</v>
      </c>
      <c r="G42" s="788">
        <v>208</v>
      </c>
      <c r="H42" s="788" t="s">
        <v>1394</v>
      </c>
      <c r="I42" s="788" t="s">
        <v>1401</v>
      </c>
      <c r="J42" s="789" t="s">
        <v>1402</v>
      </c>
    </row>
    <row r="43" spans="2:10" ht="28" x14ac:dyDescent="0.35">
      <c r="B43" s="737" t="s">
        <v>780</v>
      </c>
      <c r="C43" s="737" t="s">
        <v>1367</v>
      </c>
      <c r="E43" s="787" t="s">
        <v>1392</v>
      </c>
      <c r="F43" s="788" t="s">
        <v>1403</v>
      </c>
      <c r="G43" s="788">
        <v>221</v>
      </c>
      <c r="H43" s="788" t="s">
        <v>1394</v>
      </c>
      <c r="I43" s="788" t="s">
        <v>1404</v>
      </c>
      <c r="J43" s="789" t="s">
        <v>1405</v>
      </c>
    </row>
    <row r="44" spans="2:10" x14ac:dyDescent="0.35">
      <c r="B44" s="737" t="s">
        <v>1406</v>
      </c>
      <c r="C44" s="737" t="s">
        <v>1367</v>
      </c>
      <c r="E44" s="787" t="s">
        <v>1392</v>
      </c>
      <c r="F44" s="788" t="s">
        <v>1407</v>
      </c>
      <c r="G44" s="788">
        <v>204</v>
      </c>
      <c r="H44" s="788" t="s">
        <v>1394</v>
      </c>
      <c r="I44" s="788" t="s">
        <v>1408</v>
      </c>
      <c r="J44" s="789" t="s">
        <v>1409</v>
      </c>
    </row>
    <row r="45" spans="2:10" x14ac:dyDescent="0.35">
      <c r="B45" s="737" t="s">
        <v>805</v>
      </c>
      <c r="C45" s="737" t="s">
        <v>1367</v>
      </c>
      <c r="E45" s="787" t="s">
        <v>1392</v>
      </c>
      <c r="F45" s="788" t="s">
        <v>1410</v>
      </c>
      <c r="G45" s="788">
        <v>205</v>
      </c>
      <c r="H45" s="788" t="s">
        <v>1394</v>
      </c>
      <c r="I45" s="788" t="s">
        <v>1411</v>
      </c>
      <c r="J45" s="789" t="s">
        <v>1412</v>
      </c>
    </row>
    <row r="46" spans="2:10" ht="28" x14ac:dyDescent="0.35">
      <c r="B46" s="737" t="s">
        <v>763</v>
      </c>
      <c r="C46" s="737" t="s">
        <v>1367</v>
      </c>
      <c r="E46" s="787" t="s">
        <v>1392</v>
      </c>
      <c r="F46" s="788" t="s">
        <v>1413</v>
      </c>
      <c r="G46" s="788">
        <v>215</v>
      </c>
      <c r="H46" s="788" t="s">
        <v>1394</v>
      </c>
      <c r="I46" s="788" t="s">
        <v>1414</v>
      </c>
      <c r="J46" s="789" t="s">
        <v>1415</v>
      </c>
    </row>
    <row r="47" spans="2:10" x14ac:dyDescent="0.35">
      <c r="B47" s="737" t="s">
        <v>1416</v>
      </c>
      <c r="C47" s="737" t="s">
        <v>1367</v>
      </c>
      <c r="E47" s="787" t="s">
        <v>1392</v>
      </c>
      <c r="F47" s="788" t="s">
        <v>1417</v>
      </c>
      <c r="G47" s="788">
        <v>210</v>
      </c>
      <c r="H47" s="788" t="s">
        <v>1394</v>
      </c>
      <c r="I47" s="788" t="s">
        <v>1418</v>
      </c>
      <c r="J47" s="789" t="s">
        <v>1419</v>
      </c>
    </row>
    <row r="48" spans="2:10" x14ac:dyDescent="0.35">
      <c r="E48" s="787" t="s">
        <v>1392</v>
      </c>
      <c r="F48" s="788" t="s">
        <v>1420</v>
      </c>
      <c r="G48" s="788">
        <v>217</v>
      </c>
      <c r="H48" s="788" t="s">
        <v>1394</v>
      </c>
      <c r="I48" s="788" t="s">
        <v>1421</v>
      </c>
      <c r="J48" s="789" t="s">
        <v>1422</v>
      </c>
    </row>
    <row r="49" spans="5:10" x14ac:dyDescent="0.35">
      <c r="E49" s="787" t="s">
        <v>1392</v>
      </c>
      <c r="F49" s="788" t="s">
        <v>1423</v>
      </c>
      <c r="G49" s="788">
        <v>207</v>
      </c>
      <c r="H49" s="788" t="s">
        <v>1394</v>
      </c>
      <c r="I49" s="788" t="s">
        <v>1424</v>
      </c>
      <c r="J49" s="789" t="s">
        <v>1425</v>
      </c>
    </row>
    <row r="50" spans="5:10" x14ac:dyDescent="0.35">
      <c r="E50" s="787" t="s">
        <v>1392</v>
      </c>
      <c r="F50" s="788" t="s">
        <v>1426</v>
      </c>
      <c r="G50" s="788">
        <v>220</v>
      </c>
      <c r="H50" s="788" t="s">
        <v>1394</v>
      </c>
      <c r="I50" s="788" t="s">
        <v>1427</v>
      </c>
      <c r="J50" s="789" t="s">
        <v>1428</v>
      </c>
    </row>
    <row r="51" spans="5:10" x14ac:dyDescent="0.35">
      <c r="E51" s="787" t="s">
        <v>1392</v>
      </c>
      <c r="F51" s="788" t="s">
        <v>1429</v>
      </c>
      <c r="G51" s="788">
        <v>214</v>
      </c>
      <c r="H51" s="788" t="s">
        <v>1394</v>
      </c>
      <c r="I51" s="788" t="s">
        <v>1430</v>
      </c>
      <c r="J51" s="789" t="s">
        <v>1431</v>
      </c>
    </row>
    <row r="52" spans="5:10" x14ac:dyDescent="0.35">
      <c r="E52" s="787" t="s">
        <v>1392</v>
      </c>
      <c r="F52" s="788" t="s">
        <v>1432</v>
      </c>
      <c r="G52" s="788">
        <v>226</v>
      </c>
      <c r="H52" s="788" t="s">
        <v>1394</v>
      </c>
      <c r="I52" s="788" t="s">
        <v>1433</v>
      </c>
      <c r="J52" s="789" t="s">
        <v>1434</v>
      </c>
    </row>
    <row r="53" spans="5:10" x14ac:dyDescent="0.35">
      <c r="E53" s="787" t="s">
        <v>1392</v>
      </c>
      <c r="F53" s="788" t="s">
        <v>1435</v>
      </c>
      <c r="G53" s="788">
        <v>213</v>
      </c>
      <c r="H53" s="788" t="s">
        <v>1394</v>
      </c>
      <c r="I53" s="788" t="s">
        <v>1436</v>
      </c>
      <c r="J53" s="789" t="s">
        <v>1437</v>
      </c>
    </row>
    <row r="54" spans="5:10" x14ac:dyDescent="0.35">
      <c r="E54" s="787" t="s">
        <v>1392</v>
      </c>
      <c r="F54" s="788" t="s">
        <v>1438</v>
      </c>
      <c r="G54" s="788">
        <v>206</v>
      </c>
      <c r="H54" s="788" t="s">
        <v>1394</v>
      </c>
      <c r="I54" s="788" t="s">
        <v>1439</v>
      </c>
      <c r="J54" s="789" t="s">
        <v>1440</v>
      </c>
    </row>
    <row r="55" spans="5:10" x14ac:dyDescent="0.35">
      <c r="E55" s="787" t="s">
        <v>1392</v>
      </c>
      <c r="F55" s="788" t="s">
        <v>1441</v>
      </c>
      <c r="G55" s="788">
        <v>223</v>
      </c>
      <c r="H55" s="788" t="s">
        <v>1394</v>
      </c>
      <c r="I55" s="788" t="s">
        <v>1442</v>
      </c>
      <c r="J55" s="789" t="s">
        <v>1443</v>
      </c>
    </row>
    <row r="56" spans="5:10" x14ac:dyDescent="0.35">
      <c r="E56" s="787" t="s">
        <v>1392</v>
      </c>
      <c r="F56" s="788" t="s">
        <v>1444</v>
      </c>
      <c r="G56" s="788">
        <v>216</v>
      </c>
      <c r="H56" s="788" t="s">
        <v>1394</v>
      </c>
      <c r="I56" s="788" t="s">
        <v>1445</v>
      </c>
      <c r="J56" s="789" t="s">
        <v>1446</v>
      </c>
    </row>
    <row r="57" spans="5:10" x14ac:dyDescent="0.35">
      <c r="E57" s="787" t="s">
        <v>1392</v>
      </c>
      <c r="F57" s="788" t="s">
        <v>1447</v>
      </c>
      <c r="G57" s="788">
        <v>225</v>
      </c>
      <c r="H57" s="788" t="s">
        <v>1394</v>
      </c>
      <c r="I57" s="788" t="s">
        <v>1448</v>
      </c>
      <c r="J57" s="789" t="s">
        <v>1449</v>
      </c>
    </row>
    <row r="58" spans="5:10" x14ac:dyDescent="0.35">
      <c r="E58" s="787" t="s">
        <v>1392</v>
      </c>
      <c r="F58" s="788" t="s">
        <v>1450</v>
      </c>
      <c r="G58" s="788">
        <v>224</v>
      </c>
      <c r="H58" s="788" t="s">
        <v>1394</v>
      </c>
      <c r="I58" s="788" t="s">
        <v>1451</v>
      </c>
      <c r="J58" s="789" t="s">
        <v>1452</v>
      </c>
    </row>
    <row r="59" spans="5:10" x14ac:dyDescent="0.35">
      <c r="E59" s="787" t="s">
        <v>1392</v>
      </c>
      <c r="F59" s="788" t="s">
        <v>1453</v>
      </c>
      <c r="G59" s="788">
        <v>211</v>
      </c>
      <c r="H59" s="788" t="s">
        <v>1394</v>
      </c>
      <c r="I59" s="788" t="s">
        <v>1454</v>
      </c>
      <c r="J59" s="789" t="s">
        <v>1455</v>
      </c>
    </row>
    <row r="60" spans="5:10" x14ac:dyDescent="0.35">
      <c r="E60" s="787" t="s">
        <v>1392</v>
      </c>
      <c r="F60" s="788" t="s">
        <v>1456</v>
      </c>
      <c r="G60" s="788">
        <v>222</v>
      </c>
      <c r="H60" s="788" t="s">
        <v>1394</v>
      </c>
      <c r="I60" s="788" t="s">
        <v>1457</v>
      </c>
      <c r="J60" s="789" t="s">
        <v>1458</v>
      </c>
    </row>
    <row r="61" spans="5:10" x14ac:dyDescent="0.35">
      <c r="E61" s="787" t="s">
        <v>1392</v>
      </c>
      <c r="F61" s="788" t="s">
        <v>1459</v>
      </c>
      <c r="G61" s="788">
        <v>212</v>
      </c>
      <c r="H61" s="788" t="s">
        <v>1394</v>
      </c>
      <c r="I61" s="788" t="s">
        <v>1460</v>
      </c>
      <c r="J61" s="789" t="s">
        <v>1461</v>
      </c>
    </row>
    <row r="62" spans="5:10" x14ac:dyDescent="0.35">
      <c r="E62" s="787" t="s">
        <v>1392</v>
      </c>
      <c r="F62" s="788" t="s">
        <v>1462</v>
      </c>
      <c r="G62" s="788">
        <v>219</v>
      </c>
      <c r="H62" s="788" t="s">
        <v>1394</v>
      </c>
      <c r="I62" s="788" t="s">
        <v>1463</v>
      </c>
      <c r="J62" s="789" t="s">
        <v>1464</v>
      </c>
    </row>
    <row r="63" spans="5:10" x14ac:dyDescent="0.35">
      <c r="E63" s="787" t="s">
        <v>1392</v>
      </c>
      <c r="F63" s="788" t="s">
        <v>1465</v>
      </c>
      <c r="G63" s="788">
        <v>218</v>
      </c>
      <c r="H63" s="788" t="s">
        <v>1394</v>
      </c>
      <c r="I63" s="788" t="s">
        <v>1466</v>
      </c>
      <c r="J63" s="789" t="s">
        <v>1467</v>
      </c>
    </row>
    <row r="64" spans="5:10" x14ac:dyDescent="0.35">
      <c r="E64" s="787" t="s">
        <v>1468</v>
      </c>
      <c r="F64" s="788" t="s">
        <v>1469</v>
      </c>
      <c r="G64" s="788">
        <v>56</v>
      </c>
      <c r="H64" s="788" t="s">
        <v>1470</v>
      </c>
      <c r="I64" s="788" t="s">
        <v>1471</v>
      </c>
      <c r="J64" s="789" t="s">
        <v>1472</v>
      </c>
    </row>
    <row r="65" spans="5:10" x14ac:dyDescent="0.35">
      <c r="E65" s="787" t="s">
        <v>1468</v>
      </c>
      <c r="F65" s="788" t="s">
        <v>1473</v>
      </c>
      <c r="G65" s="788">
        <v>58</v>
      </c>
      <c r="H65" s="788" t="s">
        <v>1470</v>
      </c>
      <c r="I65" s="788" t="s">
        <v>1474</v>
      </c>
      <c r="J65" s="789" t="s">
        <v>1475</v>
      </c>
    </row>
    <row r="66" spans="5:10" x14ac:dyDescent="0.35">
      <c r="E66" s="787" t="s">
        <v>1468</v>
      </c>
      <c r="F66" s="788" t="s">
        <v>1476</v>
      </c>
      <c r="G66" s="788">
        <v>57</v>
      </c>
      <c r="H66" s="788" t="s">
        <v>1470</v>
      </c>
      <c r="I66" s="788" t="s">
        <v>1477</v>
      </c>
      <c r="J66" s="789" t="s">
        <v>1478</v>
      </c>
    </row>
    <row r="67" spans="5:10" x14ac:dyDescent="0.35">
      <c r="E67" s="787" t="s">
        <v>1468</v>
      </c>
      <c r="F67" s="788" t="s">
        <v>1479</v>
      </c>
      <c r="G67" s="788">
        <v>55</v>
      </c>
      <c r="H67" s="788" t="s">
        <v>1470</v>
      </c>
      <c r="I67" s="788" t="s">
        <v>1480</v>
      </c>
      <c r="J67" s="789" t="s">
        <v>1481</v>
      </c>
    </row>
    <row r="68" spans="5:10" x14ac:dyDescent="0.35">
      <c r="E68" s="787" t="s">
        <v>1482</v>
      </c>
      <c r="F68" s="788" t="s">
        <v>1483</v>
      </c>
      <c r="G68" s="788">
        <v>50</v>
      </c>
      <c r="H68" s="788" t="s">
        <v>1484</v>
      </c>
      <c r="I68" s="788" t="s">
        <v>1485</v>
      </c>
      <c r="J68" s="789" t="s">
        <v>1486</v>
      </c>
    </row>
    <row r="69" spans="5:10" x14ac:dyDescent="0.35">
      <c r="E69" s="787" t="s">
        <v>1482</v>
      </c>
      <c r="F69" s="788" t="s">
        <v>1487</v>
      </c>
      <c r="G69" s="788"/>
      <c r="H69" s="788" t="s">
        <v>1484</v>
      </c>
      <c r="I69" s="788" t="s">
        <v>1488</v>
      </c>
      <c r="J69" s="789" t="s">
        <v>1489</v>
      </c>
    </row>
    <row r="70" spans="5:10" x14ac:dyDescent="0.35">
      <c r="E70" s="787" t="s">
        <v>1482</v>
      </c>
      <c r="F70" s="788" t="s">
        <v>1490</v>
      </c>
      <c r="G70" s="788"/>
      <c r="H70" s="788" t="s">
        <v>1484</v>
      </c>
      <c r="I70" s="788" t="s">
        <v>1491</v>
      </c>
      <c r="J70" s="789" t="s">
        <v>1492</v>
      </c>
    </row>
    <row r="71" spans="5:10" x14ac:dyDescent="0.35">
      <c r="E71" s="787" t="s">
        <v>1482</v>
      </c>
      <c r="F71" s="788" t="s">
        <v>1493</v>
      </c>
      <c r="G71" s="788">
        <v>202</v>
      </c>
      <c r="H71" s="788" t="s">
        <v>1484</v>
      </c>
      <c r="I71" s="788" t="s">
        <v>1494</v>
      </c>
      <c r="J71" s="789" t="s">
        <v>1495</v>
      </c>
    </row>
    <row r="72" spans="5:10" x14ac:dyDescent="0.35">
      <c r="E72" s="787" t="s">
        <v>1496</v>
      </c>
      <c r="F72" s="788" t="s">
        <v>1497</v>
      </c>
      <c r="G72" s="788">
        <v>1</v>
      </c>
      <c r="H72" s="788" t="s">
        <v>1498</v>
      </c>
      <c r="I72" s="788" t="s">
        <v>1499</v>
      </c>
      <c r="J72" s="789" t="s">
        <v>1500</v>
      </c>
    </row>
    <row r="73" spans="5:10" x14ac:dyDescent="0.35">
      <c r="E73" s="787" t="s">
        <v>1496</v>
      </c>
      <c r="F73" s="788" t="s">
        <v>1501</v>
      </c>
      <c r="G73" s="788">
        <v>2</v>
      </c>
      <c r="H73" s="788" t="s">
        <v>1498</v>
      </c>
      <c r="I73" s="788" t="s">
        <v>1502</v>
      </c>
      <c r="J73" s="789" t="s">
        <v>1503</v>
      </c>
    </row>
    <row r="74" spans="5:10" x14ac:dyDescent="0.35">
      <c r="E74" s="787" t="s">
        <v>1504</v>
      </c>
      <c r="F74" s="788" t="s">
        <v>1505</v>
      </c>
      <c r="G74" s="788">
        <v>96</v>
      </c>
      <c r="H74" s="788" t="s">
        <v>1506</v>
      </c>
      <c r="I74" s="788" t="s">
        <v>1507</v>
      </c>
      <c r="J74" s="789" t="s">
        <v>1508</v>
      </c>
    </row>
    <row r="75" spans="5:10" x14ac:dyDescent="0.35">
      <c r="E75" s="787" t="s">
        <v>1509</v>
      </c>
      <c r="F75" s="788" t="s">
        <v>1509</v>
      </c>
      <c r="G75" s="788">
        <v>95</v>
      </c>
      <c r="H75" s="788" t="s">
        <v>1510</v>
      </c>
      <c r="I75" s="788" t="s">
        <v>1510</v>
      </c>
      <c r="J75" s="789" t="s">
        <v>1511</v>
      </c>
    </row>
    <row r="76" spans="5:10" x14ac:dyDescent="0.35">
      <c r="E76" s="787" t="s">
        <v>1512</v>
      </c>
      <c r="F76" s="788" t="s">
        <v>1513</v>
      </c>
      <c r="G76" s="788">
        <v>51</v>
      </c>
      <c r="H76" s="788" t="s">
        <v>1514</v>
      </c>
      <c r="I76" s="788" t="s">
        <v>1515</v>
      </c>
      <c r="J76" s="789" t="s">
        <v>1516</v>
      </c>
    </row>
    <row r="77" spans="5:10" x14ac:dyDescent="0.35">
      <c r="E77" s="787" t="s">
        <v>1512</v>
      </c>
      <c r="F77" s="788" t="s">
        <v>1517</v>
      </c>
      <c r="G77" s="788">
        <v>92</v>
      </c>
      <c r="H77" s="788" t="s">
        <v>1514</v>
      </c>
      <c r="I77" s="788" t="s">
        <v>1518</v>
      </c>
      <c r="J77" s="789" t="s">
        <v>1519</v>
      </c>
    </row>
    <row r="78" spans="5:10" x14ac:dyDescent="0.35">
      <c r="E78" s="787" t="s">
        <v>1512</v>
      </c>
      <c r="F78" s="788" t="s">
        <v>1520</v>
      </c>
      <c r="G78" s="788">
        <v>52</v>
      </c>
      <c r="H78" s="788" t="s">
        <v>1514</v>
      </c>
      <c r="I78" s="788" t="s">
        <v>1521</v>
      </c>
      <c r="J78" s="789" t="s">
        <v>1522</v>
      </c>
    </row>
    <row r="79" spans="5:10" x14ac:dyDescent="0.35">
      <c r="E79" s="787" t="s">
        <v>1512</v>
      </c>
      <c r="F79" s="788" t="s">
        <v>1523</v>
      </c>
      <c r="G79" s="788">
        <v>47</v>
      </c>
      <c r="H79" s="788" t="s">
        <v>1514</v>
      </c>
      <c r="I79" s="788" t="s">
        <v>1524</v>
      </c>
      <c r="J79" s="789" t="s">
        <v>1525</v>
      </c>
    </row>
    <row r="80" spans="5:10" x14ac:dyDescent="0.35">
      <c r="E80" s="787" t="s">
        <v>1512</v>
      </c>
      <c r="F80" s="788" t="s">
        <v>1526</v>
      </c>
      <c r="G80" s="788">
        <v>48</v>
      </c>
      <c r="H80" s="788" t="s">
        <v>1514</v>
      </c>
      <c r="I80" s="788" t="s">
        <v>1527</v>
      </c>
      <c r="J80" s="789" t="s">
        <v>1528</v>
      </c>
    </row>
    <row r="81" spans="5:10" x14ac:dyDescent="0.35">
      <c r="E81" s="787" t="s">
        <v>1512</v>
      </c>
      <c r="F81" s="788" t="s">
        <v>1529</v>
      </c>
      <c r="G81" s="788">
        <v>39</v>
      </c>
      <c r="H81" s="788" t="s">
        <v>1514</v>
      </c>
      <c r="I81" s="788" t="s">
        <v>1530</v>
      </c>
      <c r="J81" s="789" t="s">
        <v>1531</v>
      </c>
    </row>
    <row r="82" spans="5:10" x14ac:dyDescent="0.35">
      <c r="E82" s="787" t="s">
        <v>1512</v>
      </c>
      <c r="F82" s="788" t="s">
        <v>1532</v>
      </c>
      <c r="G82" s="788">
        <v>42</v>
      </c>
      <c r="H82" s="788" t="s">
        <v>1514</v>
      </c>
      <c r="I82" s="788" t="s">
        <v>1533</v>
      </c>
      <c r="J82" s="789" t="s">
        <v>1534</v>
      </c>
    </row>
    <row r="83" spans="5:10" x14ac:dyDescent="0.35">
      <c r="E83" s="787" t="s">
        <v>1512</v>
      </c>
      <c r="F83" s="788" t="s">
        <v>1535</v>
      </c>
      <c r="G83" s="788">
        <v>40</v>
      </c>
      <c r="H83" s="788" t="s">
        <v>1514</v>
      </c>
      <c r="I83" s="788" t="s">
        <v>1536</v>
      </c>
      <c r="J83" s="789" t="s">
        <v>1537</v>
      </c>
    </row>
    <row r="84" spans="5:10" x14ac:dyDescent="0.35">
      <c r="E84" s="787" t="s">
        <v>1512</v>
      </c>
      <c r="F84" s="788" t="s">
        <v>1538</v>
      </c>
      <c r="G84" s="788">
        <v>49</v>
      </c>
      <c r="H84" s="788" t="s">
        <v>1514</v>
      </c>
      <c r="I84" s="788" t="s">
        <v>1539</v>
      </c>
      <c r="J84" s="789" t="s">
        <v>1540</v>
      </c>
    </row>
    <row r="85" spans="5:10" x14ac:dyDescent="0.35">
      <c r="E85" s="787" t="s">
        <v>1512</v>
      </c>
      <c r="F85" s="788" t="s">
        <v>1541</v>
      </c>
      <c r="G85" s="788">
        <v>44</v>
      </c>
      <c r="H85" s="788" t="s">
        <v>1514</v>
      </c>
      <c r="I85" s="788" t="s">
        <v>1542</v>
      </c>
      <c r="J85" s="789" t="s">
        <v>1543</v>
      </c>
    </row>
    <row r="86" spans="5:10" x14ac:dyDescent="0.35">
      <c r="E86" s="787" t="s">
        <v>1512</v>
      </c>
      <c r="F86" s="788" t="s">
        <v>1544</v>
      </c>
      <c r="G86" s="788">
        <v>43</v>
      </c>
      <c r="H86" s="788" t="s">
        <v>1514</v>
      </c>
      <c r="I86" s="788" t="s">
        <v>1545</v>
      </c>
      <c r="J86" s="789" t="s">
        <v>1546</v>
      </c>
    </row>
    <row r="87" spans="5:10" x14ac:dyDescent="0.35">
      <c r="E87" s="787" t="s">
        <v>1512</v>
      </c>
      <c r="F87" s="788" t="s">
        <v>1547</v>
      </c>
      <c r="G87" s="788">
        <v>38</v>
      </c>
      <c r="H87" s="788" t="s">
        <v>1514</v>
      </c>
      <c r="I87" s="788" t="s">
        <v>1548</v>
      </c>
      <c r="J87" s="789" t="s">
        <v>1549</v>
      </c>
    </row>
    <row r="88" spans="5:10" x14ac:dyDescent="0.35">
      <c r="E88" s="787" t="s">
        <v>1512</v>
      </c>
      <c r="F88" s="788" t="s">
        <v>1550</v>
      </c>
      <c r="G88" s="788">
        <v>41</v>
      </c>
      <c r="H88" s="788" t="s">
        <v>1514</v>
      </c>
      <c r="I88" s="788" t="s">
        <v>1551</v>
      </c>
      <c r="J88" s="789" t="s">
        <v>1552</v>
      </c>
    </row>
    <row r="89" spans="5:10" x14ac:dyDescent="0.35">
      <c r="E89" s="787" t="s">
        <v>1512</v>
      </c>
      <c r="F89" s="788" t="s">
        <v>1553</v>
      </c>
      <c r="G89" s="788">
        <v>46</v>
      </c>
      <c r="H89" s="788" t="s">
        <v>1514</v>
      </c>
      <c r="I89" s="788" t="s">
        <v>1554</v>
      </c>
      <c r="J89" s="789" t="s">
        <v>1555</v>
      </c>
    </row>
    <row r="90" spans="5:10" x14ac:dyDescent="0.35">
      <c r="E90" s="787" t="s">
        <v>1512</v>
      </c>
      <c r="F90" s="788" t="s">
        <v>1556</v>
      </c>
      <c r="G90" s="788">
        <v>45</v>
      </c>
      <c r="H90" s="788" t="s">
        <v>1514</v>
      </c>
      <c r="I90" s="788" t="s">
        <v>1557</v>
      </c>
      <c r="J90" s="789" t="s">
        <v>1558</v>
      </c>
    </row>
    <row r="91" spans="5:10" x14ac:dyDescent="0.35">
      <c r="E91" s="787" t="s">
        <v>1559</v>
      </c>
      <c r="F91" s="788" t="s">
        <v>1560</v>
      </c>
      <c r="G91" s="788">
        <v>91</v>
      </c>
      <c r="H91" s="788" t="s">
        <v>1451</v>
      </c>
      <c r="I91" s="788" t="s">
        <v>1561</v>
      </c>
      <c r="J91" s="789" t="s">
        <v>1562</v>
      </c>
    </row>
    <row r="92" spans="5:10" x14ac:dyDescent="0.35">
      <c r="E92" s="787" t="s">
        <v>1559</v>
      </c>
      <c r="F92" s="788" t="s">
        <v>1563</v>
      </c>
      <c r="G92" s="788">
        <v>92</v>
      </c>
      <c r="H92" s="788" t="s">
        <v>1451</v>
      </c>
      <c r="I92" s="788" t="s">
        <v>1564</v>
      </c>
      <c r="J92" s="789" t="s">
        <v>1565</v>
      </c>
    </row>
    <row r="93" spans="5:10" x14ac:dyDescent="0.35">
      <c r="E93" s="787" t="s">
        <v>1559</v>
      </c>
      <c r="F93" s="788" t="s">
        <v>1566</v>
      </c>
      <c r="G93" s="788">
        <v>90</v>
      </c>
      <c r="H93" s="788" t="s">
        <v>1451</v>
      </c>
      <c r="I93" s="788" t="s">
        <v>1567</v>
      </c>
      <c r="J93" s="789" t="s">
        <v>1568</v>
      </c>
    </row>
    <row r="94" spans="5:10" x14ac:dyDescent="0.35">
      <c r="E94" s="787" t="s">
        <v>1559</v>
      </c>
      <c r="F94" s="788" t="s">
        <v>1569</v>
      </c>
      <c r="G94" s="788">
        <v>93</v>
      </c>
      <c r="H94" s="788" t="s">
        <v>1451</v>
      </c>
      <c r="I94" s="788" t="s">
        <v>1570</v>
      </c>
      <c r="J94" s="789" t="s">
        <v>1571</v>
      </c>
    </row>
    <row r="95" spans="5:10" x14ac:dyDescent="0.35">
      <c r="E95" s="787" t="s">
        <v>1559</v>
      </c>
      <c r="F95" s="788" t="s">
        <v>1572</v>
      </c>
      <c r="G95" s="788">
        <v>94</v>
      </c>
      <c r="H95" s="788" t="s">
        <v>1451</v>
      </c>
      <c r="I95" s="788" t="s">
        <v>1573</v>
      </c>
      <c r="J95" s="789" t="s">
        <v>1574</v>
      </c>
    </row>
    <row r="96" spans="5:10" x14ac:dyDescent="0.35">
      <c r="E96" s="787" t="s">
        <v>1559</v>
      </c>
      <c r="F96" s="788" t="s">
        <v>1575</v>
      </c>
      <c r="G96" s="788">
        <v>88</v>
      </c>
      <c r="H96" s="788" t="s">
        <v>1451</v>
      </c>
      <c r="I96" s="788" t="s">
        <v>1576</v>
      </c>
      <c r="J96" s="789" t="s">
        <v>1577</v>
      </c>
    </row>
    <row r="97" spans="5:10" x14ac:dyDescent="0.35">
      <c r="E97" s="787" t="s">
        <v>1559</v>
      </c>
      <c r="F97" s="788" t="s">
        <v>1578</v>
      </c>
      <c r="G97" s="788">
        <v>89</v>
      </c>
      <c r="H97" s="788" t="s">
        <v>1451</v>
      </c>
      <c r="I97" s="788" t="s">
        <v>1579</v>
      </c>
      <c r="J97" s="789" t="s">
        <v>1580</v>
      </c>
    </row>
    <row r="98" spans="5:10" x14ac:dyDescent="0.35">
      <c r="E98" s="787" t="s">
        <v>1559</v>
      </c>
      <c r="F98" s="788" t="s">
        <v>1581</v>
      </c>
      <c r="G98" s="788">
        <v>87</v>
      </c>
      <c r="H98" s="788" t="s">
        <v>1451</v>
      </c>
      <c r="I98" s="788" t="s">
        <v>1582</v>
      </c>
      <c r="J98" s="789" t="s">
        <v>1583</v>
      </c>
    </row>
    <row r="99" spans="5:10" x14ac:dyDescent="0.35">
      <c r="E99" s="787" t="s">
        <v>1584</v>
      </c>
      <c r="F99" s="788" t="s">
        <v>1585</v>
      </c>
      <c r="G99" s="788">
        <v>53</v>
      </c>
      <c r="H99" s="788" t="s">
        <v>1586</v>
      </c>
      <c r="I99" s="788" t="s">
        <v>1586</v>
      </c>
      <c r="J99" s="789" t="s">
        <v>1587</v>
      </c>
    </row>
    <row r="100" spans="5:10" x14ac:dyDescent="0.35">
      <c r="E100" s="787" t="s">
        <v>1588</v>
      </c>
      <c r="F100" s="788" t="s">
        <v>1589</v>
      </c>
      <c r="G100" s="788">
        <v>99</v>
      </c>
      <c r="H100" s="788" t="s">
        <v>1590</v>
      </c>
      <c r="I100" s="788" t="s">
        <v>1591</v>
      </c>
      <c r="J100" s="789" t="s">
        <v>73</v>
      </c>
    </row>
    <row r="101" spans="5:10" x14ac:dyDescent="0.35">
      <c r="E101" s="787" t="s">
        <v>1588</v>
      </c>
      <c r="F101" s="788" t="s">
        <v>1592</v>
      </c>
      <c r="G101" s="788">
        <v>102</v>
      </c>
      <c r="H101" s="788" t="s">
        <v>1590</v>
      </c>
      <c r="I101" s="788" t="s">
        <v>1593</v>
      </c>
      <c r="J101" s="789" t="s">
        <v>1594</v>
      </c>
    </row>
    <row r="102" spans="5:10" x14ac:dyDescent="0.35">
      <c r="E102" s="787" t="s">
        <v>1588</v>
      </c>
      <c r="F102" s="788" t="s">
        <v>1595</v>
      </c>
      <c r="G102" s="788">
        <v>101</v>
      </c>
      <c r="H102" s="788" t="s">
        <v>1590</v>
      </c>
      <c r="I102" s="788" t="s">
        <v>1596</v>
      </c>
      <c r="J102" s="789" t="s">
        <v>1597</v>
      </c>
    </row>
    <row r="103" spans="5:10" x14ac:dyDescent="0.35">
      <c r="E103" s="787" t="s">
        <v>1588</v>
      </c>
      <c r="F103" s="788" t="s">
        <v>69</v>
      </c>
      <c r="G103" s="788">
        <v>100</v>
      </c>
      <c r="H103" s="788" t="s">
        <v>1590</v>
      </c>
      <c r="I103" s="788" t="s">
        <v>1598</v>
      </c>
      <c r="J103" s="789" t="s">
        <v>72</v>
      </c>
    </row>
    <row r="104" spans="5:10" x14ac:dyDescent="0.35">
      <c r="E104" s="787" t="s">
        <v>1599</v>
      </c>
      <c r="F104" s="788" t="s">
        <v>1600</v>
      </c>
      <c r="G104" s="788">
        <v>81</v>
      </c>
      <c r="H104" s="788" t="s">
        <v>1601</v>
      </c>
      <c r="I104" s="788" t="s">
        <v>1602</v>
      </c>
      <c r="J104" s="789" t="s">
        <v>75</v>
      </c>
    </row>
    <row r="105" spans="5:10" x14ac:dyDescent="0.35">
      <c r="E105" s="787" t="s">
        <v>1599</v>
      </c>
      <c r="F105" s="788" t="s">
        <v>1603</v>
      </c>
      <c r="G105" s="788">
        <v>80</v>
      </c>
      <c r="H105" s="788" t="s">
        <v>1601</v>
      </c>
      <c r="I105" s="788" t="s">
        <v>1604</v>
      </c>
      <c r="J105" s="789" t="s">
        <v>1605</v>
      </c>
    </row>
    <row r="106" spans="5:10" x14ac:dyDescent="0.35">
      <c r="E106" s="787" t="s">
        <v>1599</v>
      </c>
      <c r="F106" s="788" t="s">
        <v>1606</v>
      </c>
      <c r="G106" s="788">
        <v>82</v>
      </c>
      <c r="H106" s="788" t="s">
        <v>1601</v>
      </c>
      <c r="I106" s="788" t="s">
        <v>1607</v>
      </c>
      <c r="J106" s="789" t="s">
        <v>1608</v>
      </c>
    </row>
    <row r="107" spans="5:10" x14ac:dyDescent="0.35">
      <c r="E107" s="787" t="s">
        <v>1599</v>
      </c>
      <c r="F107" s="788" t="s">
        <v>1609</v>
      </c>
      <c r="G107" s="788">
        <v>83</v>
      </c>
      <c r="H107" s="788" t="s">
        <v>1601</v>
      </c>
      <c r="I107" s="788" t="s">
        <v>1610</v>
      </c>
      <c r="J107" s="789" t="s">
        <v>1611</v>
      </c>
    </row>
    <row r="108" spans="5:10" x14ac:dyDescent="0.35">
      <c r="E108" s="787" t="s">
        <v>1599</v>
      </c>
      <c r="F108" s="788" t="s">
        <v>1612</v>
      </c>
      <c r="G108" s="788">
        <v>86</v>
      </c>
      <c r="H108" s="788" t="s">
        <v>1601</v>
      </c>
      <c r="I108" s="788" t="s">
        <v>1613</v>
      </c>
      <c r="J108" s="789" t="s">
        <v>1614</v>
      </c>
    </row>
    <row r="109" spans="5:10" x14ac:dyDescent="0.35">
      <c r="E109" s="787" t="s">
        <v>1599</v>
      </c>
      <c r="F109" s="788" t="s">
        <v>1615</v>
      </c>
      <c r="G109" s="788">
        <v>74</v>
      </c>
      <c r="H109" s="788" t="s">
        <v>1601</v>
      </c>
      <c r="I109" s="788" t="s">
        <v>1616</v>
      </c>
      <c r="J109" s="789" t="s">
        <v>1617</v>
      </c>
    </row>
    <row r="110" spans="5:10" x14ac:dyDescent="0.35">
      <c r="E110" s="787" t="s">
        <v>1599</v>
      </c>
      <c r="F110" s="788" t="s">
        <v>1618</v>
      </c>
      <c r="G110" s="788">
        <v>73</v>
      </c>
      <c r="H110" s="788" t="s">
        <v>1601</v>
      </c>
      <c r="I110" s="788" t="s">
        <v>1619</v>
      </c>
      <c r="J110" s="789" t="s">
        <v>1620</v>
      </c>
    </row>
    <row r="111" spans="5:10" x14ac:dyDescent="0.35">
      <c r="E111" s="787" t="s">
        <v>1599</v>
      </c>
      <c r="F111" s="788" t="s">
        <v>1621</v>
      </c>
      <c r="G111" s="788">
        <v>75</v>
      </c>
      <c r="H111" s="788" t="s">
        <v>1601</v>
      </c>
      <c r="I111" s="788" t="s">
        <v>1622</v>
      </c>
      <c r="J111" s="789" t="s">
        <v>1623</v>
      </c>
    </row>
    <row r="112" spans="5:10" x14ac:dyDescent="0.35">
      <c r="E112" s="787" t="s">
        <v>1599</v>
      </c>
      <c r="F112" s="788" t="s">
        <v>1624</v>
      </c>
      <c r="G112" s="788">
        <v>84</v>
      </c>
      <c r="H112" s="788" t="s">
        <v>1601</v>
      </c>
      <c r="I112" s="788" t="s">
        <v>1625</v>
      </c>
      <c r="J112" s="789" t="s">
        <v>1626</v>
      </c>
    </row>
    <row r="113" spans="5:10" x14ac:dyDescent="0.35">
      <c r="E113" s="787" t="s">
        <v>1599</v>
      </c>
      <c r="F113" s="788" t="s">
        <v>1627</v>
      </c>
      <c r="G113" s="788">
        <v>85</v>
      </c>
      <c r="H113" s="788" t="s">
        <v>1601</v>
      </c>
      <c r="I113" s="788" t="s">
        <v>1628</v>
      </c>
      <c r="J113" s="789" t="s">
        <v>1629</v>
      </c>
    </row>
    <row r="114" spans="5:10" x14ac:dyDescent="0.35">
      <c r="E114" s="787" t="s">
        <v>1599</v>
      </c>
      <c r="F114" s="788" t="s">
        <v>1630</v>
      </c>
      <c r="G114" s="788">
        <v>77</v>
      </c>
      <c r="H114" s="788" t="s">
        <v>1601</v>
      </c>
      <c r="I114" s="788" t="s">
        <v>1631</v>
      </c>
      <c r="J114" s="789" t="s">
        <v>1632</v>
      </c>
    </row>
    <row r="115" spans="5:10" x14ac:dyDescent="0.35">
      <c r="E115" s="787" t="s">
        <v>1599</v>
      </c>
      <c r="F115" s="788" t="s">
        <v>1633</v>
      </c>
      <c r="G115" s="788">
        <v>76</v>
      </c>
      <c r="H115" s="788" t="s">
        <v>1601</v>
      </c>
      <c r="I115" s="788" t="s">
        <v>1634</v>
      </c>
      <c r="J115" s="789" t="s">
        <v>1635</v>
      </c>
    </row>
    <row r="116" spans="5:10" x14ac:dyDescent="0.35">
      <c r="E116" s="787" t="s">
        <v>1599</v>
      </c>
      <c r="F116" s="788" t="s">
        <v>1636</v>
      </c>
      <c r="G116" s="788">
        <v>79</v>
      </c>
      <c r="H116" s="788" t="s">
        <v>1601</v>
      </c>
      <c r="I116" s="788" t="s">
        <v>1637</v>
      </c>
      <c r="J116" s="789" t="s">
        <v>1638</v>
      </c>
    </row>
    <row r="117" spans="5:10" x14ac:dyDescent="0.35">
      <c r="E117" s="787" t="s">
        <v>1599</v>
      </c>
      <c r="F117" s="788" t="s">
        <v>1639</v>
      </c>
      <c r="G117" s="788">
        <v>78</v>
      </c>
      <c r="H117" s="788" t="s">
        <v>1601</v>
      </c>
      <c r="I117" s="788" t="s">
        <v>1640</v>
      </c>
      <c r="J117" s="789" t="s">
        <v>1641</v>
      </c>
    </row>
    <row r="118" spans="5:10" x14ac:dyDescent="0.35">
      <c r="E118" s="787" t="s">
        <v>1642</v>
      </c>
      <c r="F118" s="788" t="s">
        <v>1643</v>
      </c>
      <c r="G118" s="788">
        <v>72</v>
      </c>
      <c r="H118" s="788" t="s">
        <v>1644</v>
      </c>
      <c r="I118" s="788" t="s">
        <v>1645</v>
      </c>
      <c r="J118" s="789" t="s">
        <v>1646</v>
      </c>
    </row>
    <row r="119" spans="5:10" x14ac:dyDescent="0.35">
      <c r="E119" s="787" t="s">
        <v>1642</v>
      </c>
      <c r="F119" s="788" t="s">
        <v>1647</v>
      </c>
      <c r="G119" s="788">
        <v>70</v>
      </c>
      <c r="H119" s="788" t="s">
        <v>1644</v>
      </c>
      <c r="I119" s="788" t="s">
        <v>1648</v>
      </c>
      <c r="J119" s="789" t="s">
        <v>1649</v>
      </c>
    </row>
    <row r="120" spans="5:10" x14ac:dyDescent="0.35">
      <c r="E120" s="787" t="s">
        <v>1642</v>
      </c>
      <c r="F120" s="788" t="s">
        <v>1650</v>
      </c>
      <c r="G120" s="788">
        <v>69</v>
      </c>
      <c r="H120" s="788" t="s">
        <v>1644</v>
      </c>
      <c r="I120" s="788" t="s">
        <v>1651</v>
      </c>
      <c r="J120" s="789" t="s">
        <v>1652</v>
      </c>
    </row>
    <row r="121" spans="5:10" x14ac:dyDescent="0.35">
      <c r="E121" s="787" t="s">
        <v>1642</v>
      </c>
      <c r="F121" s="788" t="s">
        <v>1653</v>
      </c>
      <c r="G121" s="788">
        <v>71</v>
      </c>
      <c r="H121" s="788" t="s">
        <v>1644</v>
      </c>
      <c r="I121" s="788" t="s">
        <v>1654</v>
      </c>
      <c r="J121" s="789" t="s">
        <v>1655</v>
      </c>
    </row>
    <row r="122" spans="5:10" x14ac:dyDescent="0.35">
      <c r="E122" s="787" t="s">
        <v>1642</v>
      </c>
      <c r="F122" s="788" t="s">
        <v>1656</v>
      </c>
      <c r="G122" s="788">
        <v>68</v>
      </c>
      <c r="H122" s="788" t="s">
        <v>1644</v>
      </c>
      <c r="I122" s="788" t="s">
        <v>1657</v>
      </c>
      <c r="J122" s="789" t="s">
        <v>1658</v>
      </c>
    </row>
    <row r="123" spans="5:10" x14ac:dyDescent="0.35">
      <c r="E123" s="787" t="s">
        <v>1642</v>
      </c>
      <c r="F123" s="788" t="s">
        <v>1659</v>
      </c>
      <c r="G123" s="788">
        <v>67</v>
      </c>
      <c r="H123" s="788" t="s">
        <v>1644</v>
      </c>
      <c r="I123" s="788" t="s">
        <v>1660</v>
      </c>
      <c r="J123" s="789" t="s">
        <v>74</v>
      </c>
    </row>
    <row r="124" spans="5:10" x14ac:dyDescent="0.35">
      <c r="E124" s="787" t="s">
        <v>1661</v>
      </c>
      <c r="F124" s="788" t="s">
        <v>1662</v>
      </c>
      <c r="G124" s="788">
        <v>5</v>
      </c>
      <c r="H124" s="788" t="s">
        <v>1663</v>
      </c>
      <c r="I124" s="788" t="s">
        <v>1664</v>
      </c>
      <c r="J124" s="789" t="s">
        <v>1665</v>
      </c>
    </row>
    <row r="125" spans="5:10" x14ac:dyDescent="0.35">
      <c r="E125" s="787" t="s">
        <v>1661</v>
      </c>
      <c r="F125" s="788" t="s">
        <v>1666</v>
      </c>
      <c r="G125" s="788">
        <v>6</v>
      </c>
      <c r="H125" s="788" t="s">
        <v>1663</v>
      </c>
      <c r="I125" s="788" t="s">
        <v>1327</v>
      </c>
      <c r="J125" s="789" t="s">
        <v>1667</v>
      </c>
    </row>
    <row r="126" spans="5:10" x14ac:dyDescent="0.35">
      <c r="E126" s="787" t="s">
        <v>1661</v>
      </c>
      <c r="F126" s="788" t="s">
        <v>1668</v>
      </c>
      <c r="G126" s="788">
        <v>7</v>
      </c>
      <c r="H126" s="788" t="s">
        <v>1663</v>
      </c>
      <c r="I126" s="788" t="s">
        <v>1669</v>
      </c>
      <c r="J126" s="789" t="s">
        <v>1670</v>
      </c>
    </row>
    <row r="127" spans="5:10" x14ac:dyDescent="0.35">
      <c r="E127" s="787" t="s">
        <v>1671</v>
      </c>
      <c r="F127" s="788" t="s">
        <v>1672</v>
      </c>
      <c r="G127" s="788">
        <v>103</v>
      </c>
      <c r="H127" s="788" t="s">
        <v>1673</v>
      </c>
      <c r="I127" s="788" t="s">
        <v>1674</v>
      </c>
      <c r="J127" s="789" t="s">
        <v>76</v>
      </c>
    </row>
    <row r="128" spans="5:10" x14ac:dyDescent="0.35">
      <c r="E128" s="787" t="s">
        <v>17</v>
      </c>
      <c r="F128" s="788" t="s">
        <v>1675</v>
      </c>
      <c r="G128" s="788">
        <v>98</v>
      </c>
      <c r="H128" s="788" t="s">
        <v>1676</v>
      </c>
      <c r="I128" s="788" t="s">
        <v>1677</v>
      </c>
      <c r="J128" s="789" t="s">
        <v>68</v>
      </c>
    </row>
    <row r="129" spans="5:10" x14ac:dyDescent="0.35">
      <c r="E129" s="787" t="s">
        <v>1678</v>
      </c>
      <c r="F129" s="788" t="s">
        <v>1679</v>
      </c>
      <c r="G129" s="788">
        <v>8</v>
      </c>
      <c r="H129" s="788" t="s">
        <v>1680</v>
      </c>
      <c r="I129" s="788" t="s">
        <v>1681</v>
      </c>
      <c r="J129" s="789" t="s">
        <v>1682</v>
      </c>
    </row>
    <row r="130" spans="5:10" x14ac:dyDescent="0.35">
      <c r="E130" s="790" t="s">
        <v>1678</v>
      </c>
      <c r="F130" s="791" t="s">
        <v>1683</v>
      </c>
      <c r="G130" s="791">
        <v>9</v>
      </c>
      <c r="H130" s="791" t="s">
        <v>1680</v>
      </c>
      <c r="I130" s="791" t="s">
        <v>1684</v>
      </c>
      <c r="J130" s="792" t="s">
        <v>1685</v>
      </c>
    </row>
    <row r="131" spans="5:10" x14ac:dyDescent="0.35">
      <c r="E131" s="787" t="s">
        <v>1686</v>
      </c>
      <c r="F131" s="788" t="s">
        <v>1686</v>
      </c>
      <c r="G131" s="788"/>
      <c r="H131" s="788" t="s">
        <v>1686</v>
      </c>
      <c r="I131" s="788" t="s">
        <v>1686</v>
      </c>
      <c r="J131" s="789" t="s">
        <v>77</v>
      </c>
    </row>
    <row r="132" spans="5:10" x14ac:dyDescent="0.35">
      <c r="E132" s="790" t="s">
        <v>71</v>
      </c>
      <c r="F132" s="791" t="s">
        <v>71</v>
      </c>
      <c r="G132" s="791" t="s">
        <v>71</v>
      </c>
      <c r="H132" s="791" t="s">
        <v>71</v>
      </c>
      <c r="I132" s="791" t="s">
        <v>71</v>
      </c>
      <c r="J132" s="792" t="s">
        <v>71</v>
      </c>
    </row>
    <row r="133" spans="5:10" x14ac:dyDescent="0.35">
      <c r="E133" s="790" t="s">
        <v>71</v>
      </c>
      <c r="F133" s="791" t="s">
        <v>71</v>
      </c>
      <c r="G133" s="791" t="s">
        <v>71</v>
      </c>
      <c r="H133" s="791" t="s">
        <v>71</v>
      </c>
      <c r="I133" s="791" t="s">
        <v>71</v>
      </c>
      <c r="J133" s="792" t="s">
        <v>71</v>
      </c>
    </row>
  </sheetData>
  <phoneticPr fontId="48"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
  <sheetViews>
    <sheetView zoomScale="60" zoomScaleNormal="60" workbookViewId="0">
      <selection activeCell="C19" sqref="C19"/>
    </sheetView>
  </sheetViews>
  <sheetFormatPr defaultColWidth="8.69140625" defaultRowHeight="14" x14ac:dyDescent="0.35"/>
  <cols>
    <col min="1" max="1" width="2.07421875" style="7" customWidth="1"/>
    <col min="2" max="2" width="22.69140625" style="7" customWidth="1"/>
    <col min="3" max="3" width="18.07421875" style="7" customWidth="1"/>
    <col min="4" max="4" width="47" style="7" customWidth="1"/>
    <col min="5" max="5" width="20.69140625" style="7" customWidth="1"/>
    <col min="6" max="6" width="16.69140625" style="7" customWidth="1"/>
    <col min="7" max="7" width="14.07421875" style="7" customWidth="1"/>
    <col min="8" max="8" width="26.07421875" style="7" customWidth="1"/>
    <col min="9" max="9" width="18.07421875" style="7" customWidth="1"/>
    <col min="10" max="10" width="26.69140625" style="7" customWidth="1"/>
    <col min="11" max="11" width="19.07421875" style="7" customWidth="1"/>
    <col min="12" max="12" width="25.4609375" style="7" customWidth="1"/>
    <col min="13" max="256" width="8.69140625" style="7"/>
    <col min="257" max="257" width="1.4609375" style="7" customWidth="1"/>
    <col min="258" max="258" width="3.69140625" style="7" customWidth="1"/>
    <col min="259" max="259" width="17.07421875" style="7" customWidth="1"/>
    <col min="260" max="260" width="16.07421875" style="7" customWidth="1"/>
    <col min="261" max="261" width="23.07421875" style="7" customWidth="1"/>
    <col min="262" max="262" width="29.69140625" style="7" bestFit="1" customWidth="1"/>
    <col min="263" max="263" width="16.07421875" style="7" customWidth="1"/>
    <col min="264" max="264" width="16.53515625" style="7" customWidth="1"/>
    <col min="265" max="265" width="16.4609375" style="7" customWidth="1"/>
    <col min="266" max="266" width="36.69140625" style="7" customWidth="1"/>
    <col min="267" max="267" width="8.69140625" style="7"/>
    <col min="268" max="268" width="2" style="7" customWidth="1"/>
    <col min="269" max="512" width="8.69140625" style="7"/>
    <col min="513" max="513" width="1.4609375" style="7" customWidth="1"/>
    <col min="514" max="514" width="3.69140625" style="7" customWidth="1"/>
    <col min="515" max="515" width="17.07421875" style="7" customWidth="1"/>
    <col min="516" max="516" width="16.07421875" style="7" customWidth="1"/>
    <col min="517" max="517" width="23.07421875" style="7" customWidth="1"/>
    <col min="518" max="518" width="29.69140625" style="7" bestFit="1" customWidth="1"/>
    <col min="519" max="519" width="16.07421875" style="7" customWidth="1"/>
    <col min="520" max="520" width="16.53515625" style="7" customWidth="1"/>
    <col min="521" max="521" width="16.4609375" style="7" customWidth="1"/>
    <col min="522" max="522" width="36.69140625" style="7" customWidth="1"/>
    <col min="523" max="523" width="8.69140625" style="7"/>
    <col min="524" max="524" width="2" style="7" customWidth="1"/>
    <col min="525" max="768" width="8.69140625" style="7"/>
    <col min="769" max="769" width="1.4609375" style="7" customWidth="1"/>
    <col min="770" max="770" width="3.69140625" style="7" customWidth="1"/>
    <col min="771" max="771" width="17.07421875" style="7" customWidth="1"/>
    <col min="772" max="772" width="16.07421875" style="7" customWidth="1"/>
    <col min="773" max="773" width="23.07421875" style="7" customWidth="1"/>
    <col min="774" max="774" width="29.69140625" style="7" bestFit="1" customWidth="1"/>
    <col min="775" max="775" width="16.07421875" style="7" customWidth="1"/>
    <col min="776" max="776" width="16.53515625" style="7" customWidth="1"/>
    <col min="777" max="777" width="16.4609375" style="7" customWidth="1"/>
    <col min="778" max="778" width="36.69140625" style="7" customWidth="1"/>
    <col min="779" max="779" width="8.69140625" style="7"/>
    <col min="780" max="780" width="2" style="7" customWidth="1"/>
    <col min="781" max="1024" width="8.69140625" style="7"/>
    <col min="1025" max="1025" width="1.4609375" style="7" customWidth="1"/>
    <col min="1026" max="1026" width="3.69140625" style="7" customWidth="1"/>
    <col min="1027" max="1027" width="17.07421875" style="7" customWidth="1"/>
    <col min="1028" max="1028" width="16.07421875" style="7" customWidth="1"/>
    <col min="1029" max="1029" width="23.07421875" style="7" customWidth="1"/>
    <col min="1030" max="1030" width="29.69140625" style="7" bestFit="1" customWidth="1"/>
    <col min="1031" max="1031" width="16.07421875" style="7" customWidth="1"/>
    <col min="1032" max="1032" width="16.53515625" style="7" customWidth="1"/>
    <col min="1033" max="1033" width="16.4609375" style="7" customWidth="1"/>
    <col min="1034" max="1034" width="36.69140625" style="7" customWidth="1"/>
    <col min="1035" max="1035" width="8.69140625" style="7"/>
    <col min="1036" max="1036" width="2" style="7" customWidth="1"/>
    <col min="1037" max="1280" width="8.69140625" style="7"/>
    <col min="1281" max="1281" width="1.4609375" style="7" customWidth="1"/>
    <col min="1282" max="1282" width="3.69140625" style="7" customWidth="1"/>
    <col min="1283" max="1283" width="17.07421875" style="7" customWidth="1"/>
    <col min="1284" max="1284" width="16.07421875" style="7" customWidth="1"/>
    <col min="1285" max="1285" width="23.07421875" style="7" customWidth="1"/>
    <col min="1286" max="1286" width="29.69140625" style="7" bestFit="1" customWidth="1"/>
    <col min="1287" max="1287" width="16.07421875" style="7" customWidth="1"/>
    <col min="1288" max="1288" width="16.53515625" style="7" customWidth="1"/>
    <col min="1289" max="1289" width="16.4609375" style="7" customWidth="1"/>
    <col min="1290" max="1290" width="36.69140625" style="7" customWidth="1"/>
    <col min="1291" max="1291" width="8.69140625" style="7"/>
    <col min="1292" max="1292" width="2" style="7" customWidth="1"/>
    <col min="1293" max="1536" width="8.69140625" style="7"/>
    <col min="1537" max="1537" width="1.4609375" style="7" customWidth="1"/>
    <col min="1538" max="1538" width="3.69140625" style="7" customWidth="1"/>
    <col min="1539" max="1539" width="17.07421875" style="7" customWidth="1"/>
    <col min="1540" max="1540" width="16.07421875" style="7" customWidth="1"/>
    <col min="1541" max="1541" width="23.07421875" style="7" customWidth="1"/>
    <col min="1542" max="1542" width="29.69140625" style="7" bestFit="1" customWidth="1"/>
    <col min="1543" max="1543" width="16.07421875" style="7" customWidth="1"/>
    <col min="1544" max="1544" width="16.53515625" style="7" customWidth="1"/>
    <col min="1545" max="1545" width="16.4609375" style="7" customWidth="1"/>
    <col min="1546" max="1546" width="36.69140625" style="7" customWidth="1"/>
    <col min="1547" max="1547" width="8.69140625" style="7"/>
    <col min="1548" max="1548" width="2" style="7" customWidth="1"/>
    <col min="1549" max="1792" width="8.69140625" style="7"/>
    <col min="1793" max="1793" width="1.4609375" style="7" customWidth="1"/>
    <col min="1794" max="1794" width="3.69140625" style="7" customWidth="1"/>
    <col min="1795" max="1795" width="17.07421875" style="7" customWidth="1"/>
    <col min="1796" max="1796" width="16.07421875" style="7" customWidth="1"/>
    <col min="1797" max="1797" width="23.07421875" style="7" customWidth="1"/>
    <col min="1798" max="1798" width="29.69140625" style="7" bestFit="1" customWidth="1"/>
    <col min="1799" max="1799" width="16.07421875" style="7" customWidth="1"/>
    <col min="1800" max="1800" width="16.53515625" style="7" customWidth="1"/>
    <col min="1801" max="1801" width="16.4609375" style="7" customWidth="1"/>
    <col min="1802" max="1802" width="36.69140625" style="7" customWidth="1"/>
    <col min="1803" max="1803" width="8.69140625" style="7"/>
    <col min="1804" max="1804" width="2" style="7" customWidth="1"/>
    <col min="1805" max="2048" width="8.69140625" style="7"/>
    <col min="2049" max="2049" width="1.4609375" style="7" customWidth="1"/>
    <col min="2050" max="2050" width="3.69140625" style="7" customWidth="1"/>
    <col min="2051" max="2051" width="17.07421875" style="7" customWidth="1"/>
    <col min="2052" max="2052" width="16.07421875" style="7" customWidth="1"/>
    <col min="2053" max="2053" width="23.07421875" style="7" customWidth="1"/>
    <col min="2054" max="2054" width="29.69140625" style="7" bestFit="1" customWidth="1"/>
    <col min="2055" max="2055" width="16.07421875" style="7" customWidth="1"/>
    <col min="2056" max="2056" width="16.53515625" style="7" customWidth="1"/>
    <col min="2057" max="2057" width="16.4609375" style="7" customWidth="1"/>
    <col min="2058" max="2058" width="36.69140625" style="7" customWidth="1"/>
    <col min="2059" max="2059" width="8.69140625" style="7"/>
    <col min="2060" max="2060" width="2" style="7" customWidth="1"/>
    <col min="2061" max="2304" width="8.69140625" style="7"/>
    <col min="2305" max="2305" width="1.4609375" style="7" customWidth="1"/>
    <col min="2306" max="2306" width="3.69140625" style="7" customWidth="1"/>
    <col min="2307" max="2307" width="17.07421875" style="7" customWidth="1"/>
    <col min="2308" max="2308" width="16.07421875" style="7" customWidth="1"/>
    <col min="2309" max="2309" width="23.07421875" style="7" customWidth="1"/>
    <col min="2310" max="2310" width="29.69140625" style="7" bestFit="1" customWidth="1"/>
    <col min="2311" max="2311" width="16.07421875" style="7" customWidth="1"/>
    <col min="2312" max="2312" width="16.53515625" style="7" customWidth="1"/>
    <col min="2313" max="2313" width="16.4609375" style="7" customWidth="1"/>
    <col min="2314" max="2314" width="36.69140625" style="7" customWidth="1"/>
    <col min="2315" max="2315" width="8.69140625" style="7"/>
    <col min="2316" max="2316" width="2" style="7" customWidth="1"/>
    <col min="2317" max="2560" width="8.69140625" style="7"/>
    <col min="2561" max="2561" width="1.4609375" style="7" customWidth="1"/>
    <col min="2562" max="2562" width="3.69140625" style="7" customWidth="1"/>
    <col min="2563" max="2563" width="17.07421875" style="7" customWidth="1"/>
    <col min="2564" max="2564" width="16.07421875" style="7" customWidth="1"/>
    <col min="2565" max="2565" width="23.07421875" style="7" customWidth="1"/>
    <col min="2566" max="2566" width="29.69140625" style="7" bestFit="1" customWidth="1"/>
    <col min="2567" max="2567" width="16.07421875" style="7" customWidth="1"/>
    <col min="2568" max="2568" width="16.53515625" style="7" customWidth="1"/>
    <col min="2569" max="2569" width="16.4609375" style="7" customWidth="1"/>
    <col min="2570" max="2570" width="36.69140625" style="7" customWidth="1"/>
    <col min="2571" max="2571" width="8.69140625" style="7"/>
    <col min="2572" max="2572" width="2" style="7" customWidth="1"/>
    <col min="2573" max="2816" width="8.69140625" style="7"/>
    <col min="2817" max="2817" width="1.4609375" style="7" customWidth="1"/>
    <col min="2818" max="2818" width="3.69140625" style="7" customWidth="1"/>
    <col min="2819" max="2819" width="17.07421875" style="7" customWidth="1"/>
    <col min="2820" max="2820" width="16.07421875" style="7" customWidth="1"/>
    <col min="2821" max="2821" width="23.07421875" style="7" customWidth="1"/>
    <col min="2822" max="2822" width="29.69140625" style="7" bestFit="1" customWidth="1"/>
    <col min="2823" max="2823" width="16.07421875" style="7" customWidth="1"/>
    <col min="2824" max="2824" width="16.53515625" style="7" customWidth="1"/>
    <col min="2825" max="2825" width="16.4609375" style="7" customWidth="1"/>
    <col min="2826" max="2826" width="36.69140625" style="7" customWidth="1"/>
    <col min="2827" max="2827" width="8.69140625" style="7"/>
    <col min="2828" max="2828" width="2" style="7" customWidth="1"/>
    <col min="2829" max="3072" width="8.69140625" style="7"/>
    <col min="3073" max="3073" width="1.4609375" style="7" customWidth="1"/>
    <col min="3074" max="3074" width="3.69140625" style="7" customWidth="1"/>
    <col min="3075" max="3075" width="17.07421875" style="7" customWidth="1"/>
    <col min="3076" max="3076" width="16.07421875" style="7" customWidth="1"/>
    <col min="3077" max="3077" width="23.07421875" style="7" customWidth="1"/>
    <col min="3078" max="3078" width="29.69140625" style="7" bestFit="1" customWidth="1"/>
    <col min="3079" max="3079" width="16.07421875" style="7" customWidth="1"/>
    <col min="3080" max="3080" width="16.53515625" style="7" customWidth="1"/>
    <col min="3081" max="3081" width="16.4609375" style="7" customWidth="1"/>
    <col min="3082" max="3082" width="36.69140625" style="7" customWidth="1"/>
    <col min="3083" max="3083" width="8.69140625" style="7"/>
    <col min="3084" max="3084" width="2" style="7" customWidth="1"/>
    <col min="3085" max="3328" width="8.69140625" style="7"/>
    <col min="3329" max="3329" width="1.4609375" style="7" customWidth="1"/>
    <col min="3330" max="3330" width="3.69140625" style="7" customWidth="1"/>
    <col min="3331" max="3331" width="17.07421875" style="7" customWidth="1"/>
    <col min="3332" max="3332" width="16.07421875" style="7" customWidth="1"/>
    <col min="3333" max="3333" width="23.07421875" style="7" customWidth="1"/>
    <col min="3334" max="3334" width="29.69140625" style="7" bestFit="1" customWidth="1"/>
    <col min="3335" max="3335" width="16.07421875" style="7" customWidth="1"/>
    <col min="3336" max="3336" width="16.53515625" style="7" customWidth="1"/>
    <col min="3337" max="3337" width="16.4609375" style="7" customWidth="1"/>
    <col min="3338" max="3338" width="36.69140625" style="7" customWidth="1"/>
    <col min="3339" max="3339" width="8.69140625" style="7"/>
    <col min="3340" max="3340" width="2" style="7" customWidth="1"/>
    <col min="3341" max="3584" width="8.69140625" style="7"/>
    <col min="3585" max="3585" width="1.4609375" style="7" customWidth="1"/>
    <col min="3586" max="3586" width="3.69140625" style="7" customWidth="1"/>
    <col min="3587" max="3587" width="17.07421875" style="7" customWidth="1"/>
    <col min="3588" max="3588" width="16.07421875" style="7" customWidth="1"/>
    <col min="3589" max="3589" width="23.07421875" style="7" customWidth="1"/>
    <col min="3590" max="3590" width="29.69140625" style="7" bestFit="1" customWidth="1"/>
    <col min="3591" max="3591" width="16.07421875" style="7" customWidth="1"/>
    <col min="3592" max="3592" width="16.53515625" style="7" customWidth="1"/>
    <col min="3593" max="3593" width="16.4609375" style="7" customWidth="1"/>
    <col min="3594" max="3594" width="36.69140625" style="7" customWidth="1"/>
    <col min="3595" max="3595" width="8.69140625" style="7"/>
    <col min="3596" max="3596" width="2" style="7" customWidth="1"/>
    <col min="3597" max="3840" width="8.69140625" style="7"/>
    <col min="3841" max="3841" width="1.4609375" style="7" customWidth="1"/>
    <col min="3842" max="3842" width="3.69140625" style="7" customWidth="1"/>
    <col min="3843" max="3843" width="17.07421875" style="7" customWidth="1"/>
    <col min="3844" max="3844" width="16.07421875" style="7" customWidth="1"/>
    <col min="3845" max="3845" width="23.07421875" style="7" customWidth="1"/>
    <col min="3846" max="3846" width="29.69140625" style="7" bestFit="1" customWidth="1"/>
    <col min="3847" max="3847" width="16.07421875" style="7" customWidth="1"/>
    <col min="3848" max="3848" width="16.53515625" style="7" customWidth="1"/>
    <col min="3849" max="3849" width="16.4609375" style="7" customWidth="1"/>
    <col min="3850" max="3850" width="36.69140625" style="7" customWidth="1"/>
    <col min="3851" max="3851" width="8.69140625" style="7"/>
    <col min="3852" max="3852" width="2" style="7" customWidth="1"/>
    <col min="3853" max="4096" width="8.69140625" style="7"/>
    <col min="4097" max="4097" width="1.4609375" style="7" customWidth="1"/>
    <col min="4098" max="4098" width="3.69140625" style="7" customWidth="1"/>
    <col min="4099" max="4099" width="17.07421875" style="7" customWidth="1"/>
    <col min="4100" max="4100" width="16.07421875" style="7" customWidth="1"/>
    <col min="4101" max="4101" width="23.07421875" style="7" customWidth="1"/>
    <col min="4102" max="4102" width="29.69140625" style="7" bestFit="1" customWidth="1"/>
    <col min="4103" max="4103" width="16.07421875" style="7" customWidth="1"/>
    <col min="4104" max="4104" width="16.53515625" style="7" customWidth="1"/>
    <col min="4105" max="4105" width="16.4609375" style="7" customWidth="1"/>
    <col min="4106" max="4106" width="36.69140625" style="7" customWidth="1"/>
    <col min="4107" max="4107" width="8.69140625" style="7"/>
    <col min="4108" max="4108" width="2" style="7" customWidth="1"/>
    <col min="4109" max="4352" width="8.69140625" style="7"/>
    <col min="4353" max="4353" width="1.4609375" style="7" customWidth="1"/>
    <col min="4354" max="4354" width="3.69140625" style="7" customWidth="1"/>
    <col min="4355" max="4355" width="17.07421875" style="7" customWidth="1"/>
    <col min="4356" max="4356" width="16.07421875" style="7" customWidth="1"/>
    <col min="4357" max="4357" width="23.07421875" style="7" customWidth="1"/>
    <col min="4358" max="4358" width="29.69140625" style="7" bestFit="1" customWidth="1"/>
    <col min="4359" max="4359" width="16.07421875" style="7" customWidth="1"/>
    <col min="4360" max="4360" width="16.53515625" style="7" customWidth="1"/>
    <col min="4361" max="4361" width="16.4609375" style="7" customWidth="1"/>
    <col min="4362" max="4362" width="36.69140625" style="7" customWidth="1"/>
    <col min="4363" max="4363" width="8.69140625" style="7"/>
    <col min="4364" max="4364" width="2" style="7" customWidth="1"/>
    <col min="4365" max="4608" width="8.69140625" style="7"/>
    <col min="4609" max="4609" width="1.4609375" style="7" customWidth="1"/>
    <col min="4610" max="4610" width="3.69140625" style="7" customWidth="1"/>
    <col min="4611" max="4611" width="17.07421875" style="7" customWidth="1"/>
    <col min="4612" max="4612" width="16.07421875" style="7" customWidth="1"/>
    <col min="4613" max="4613" width="23.07421875" style="7" customWidth="1"/>
    <col min="4614" max="4614" width="29.69140625" style="7" bestFit="1" customWidth="1"/>
    <col min="4615" max="4615" width="16.07421875" style="7" customWidth="1"/>
    <col min="4616" max="4616" width="16.53515625" style="7" customWidth="1"/>
    <col min="4617" max="4617" width="16.4609375" style="7" customWidth="1"/>
    <col min="4618" max="4618" width="36.69140625" style="7" customWidth="1"/>
    <col min="4619" max="4619" width="8.69140625" style="7"/>
    <col min="4620" max="4620" width="2" style="7" customWidth="1"/>
    <col min="4621" max="4864" width="8.69140625" style="7"/>
    <col min="4865" max="4865" width="1.4609375" style="7" customWidth="1"/>
    <col min="4866" max="4866" width="3.69140625" style="7" customWidth="1"/>
    <col min="4867" max="4867" width="17.07421875" style="7" customWidth="1"/>
    <col min="4868" max="4868" width="16.07421875" style="7" customWidth="1"/>
    <col min="4869" max="4869" width="23.07421875" style="7" customWidth="1"/>
    <col min="4870" max="4870" width="29.69140625" style="7" bestFit="1" customWidth="1"/>
    <col min="4871" max="4871" width="16.07421875" style="7" customWidth="1"/>
    <col min="4872" max="4872" width="16.53515625" style="7" customWidth="1"/>
    <col min="4873" max="4873" width="16.4609375" style="7" customWidth="1"/>
    <col min="4874" max="4874" width="36.69140625" style="7" customWidth="1"/>
    <col min="4875" max="4875" width="8.69140625" style="7"/>
    <col min="4876" max="4876" width="2" style="7" customWidth="1"/>
    <col min="4877" max="5120" width="8.69140625" style="7"/>
    <col min="5121" max="5121" width="1.4609375" style="7" customWidth="1"/>
    <col min="5122" max="5122" width="3.69140625" style="7" customWidth="1"/>
    <col min="5123" max="5123" width="17.07421875" style="7" customWidth="1"/>
    <col min="5124" max="5124" width="16.07421875" style="7" customWidth="1"/>
    <col min="5125" max="5125" width="23.07421875" style="7" customWidth="1"/>
    <col min="5126" max="5126" width="29.69140625" style="7" bestFit="1" customWidth="1"/>
    <col min="5127" max="5127" width="16.07421875" style="7" customWidth="1"/>
    <col min="5128" max="5128" width="16.53515625" style="7" customWidth="1"/>
    <col min="5129" max="5129" width="16.4609375" style="7" customWidth="1"/>
    <col min="5130" max="5130" width="36.69140625" style="7" customWidth="1"/>
    <col min="5131" max="5131" width="8.69140625" style="7"/>
    <col min="5132" max="5132" width="2" style="7" customWidth="1"/>
    <col min="5133" max="5376" width="8.69140625" style="7"/>
    <col min="5377" max="5377" width="1.4609375" style="7" customWidth="1"/>
    <col min="5378" max="5378" width="3.69140625" style="7" customWidth="1"/>
    <col min="5379" max="5379" width="17.07421875" style="7" customWidth="1"/>
    <col min="5380" max="5380" width="16.07421875" style="7" customWidth="1"/>
    <col min="5381" max="5381" width="23.07421875" style="7" customWidth="1"/>
    <col min="5382" max="5382" width="29.69140625" style="7" bestFit="1" customWidth="1"/>
    <col min="5383" max="5383" width="16.07421875" style="7" customWidth="1"/>
    <col min="5384" max="5384" width="16.53515625" style="7" customWidth="1"/>
    <col min="5385" max="5385" width="16.4609375" style="7" customWidth="1"/>
    <col min="5386" max="5386" width="36.69140625" style="7" customWidth="1"/>
    <col min="5387" max="5387" width="8.69140625" style="7"/>
    <col min="5388" max="5388" width="2" style="7" customWidth="1"/>
    <col min="5389" max="5632" width="8.69140625" style="7"/>
    <col min="5633" max="5633" width="1.4609375" style="7" customWidth="1"/>
    <col min="5634" max="5634" width="3.69140625" style="7" customWidth="1"/>
    <col min="5635" max="5635" width="17.07421875" style="7" customWidth="1"/>
    <col min="5636" max="5636" width="16.07421875" style="7" customWidth="1"/>
    <col min="5637" max="5637" width="23.07421875" style="7" customWidth="1"/>
    <col min="5638" max="5638" width="29.69140625" style="7" bestFit="1" customWidth="1"/>
    <col min="5639" max="5639" width="16.07421875" style="7" customWidth="1"/>
    <col min="5640" max="5640" width="16.53515625" style="7" customWidth="1"/>
    <col min="5641" max="5641" width="16.4609375" style="7" customWidth="1"/>
    <col min="5642" max="5642" width="36.69140625" style="7" customWidth="1"/>
    <col min="5643" max="5643" width="8.69140625" style="7"/>
    <col min="5644" max="5644" width="2" style="7" customWidth="1"/>
    <col min="5645" max="5888" width="8.69140625" style="7"/>
    <col min="5889" max="5889" width="1.4609375" style="7" customWidth="1"/>
    <col min="5890" max="5890" width="3.69140625" style="7" customWidth="1"/>
    <col min="5891" max="5891" width="17.07421875" style="7" customWidth="1"/>
    <col min="5892" max="5892" width="16.07421875" style="7" customWidth="1"/>
    <col min="5893" max="5893" width="23.07421875" style="7" customWidth="1"/>
    <col min="5894" max="5894" width="29.69140625" style="7" bestFit="1" customWidth="1"/>
    <col min="5895" max="5895" width="16.07421875" style="7" customWidth="1"/>
    <col min="5896" max="5896" width="16.53515625" style="7" customWidth="1"/>
    <col min="5897" max="5897" width="16.4609375" style="7" customWidth="1"/>
    <col min="5898" max="5898" width="36.69140625" style="7" customWidth="1"/>
    <col min="5899" max="5899" width="8.69140625" style="7"/>
    <col min="5900" max="5900" width="2" style="7" customWidth="1"/>
    <col min="5901" max="6144" width="8.69140625" style="7"/>
    <col min="6145" max="6145" width="1.4609375" style="7" customWidth="1"/>
    <col min="6146" max="6146" width="3.69140625" style="7" customWidth="1"/>
    <col min="6147" max="6147" width="17.07421875" style="7" customWidth="1"/>
    <col min="6148" max="6148" width="16.07421875" style="7" customWidth="1"/>
    <col min="6149" max="6149" width="23.07421875" style="7" customWidth="1"/>
    <col min="6150" max="6150" width="29.69140625" style="7" bestFit="1" customWidth="1"/>
    <col min="6151" max="6151" width="16.07421875" style="7" customWidth="1"/>
    <col min="6152" max="6152" width="16.53515625" style="7" customWidth="1"/>
    <col min="6153" max="6153" width="16.4609375" style="7" customWidth="1"/>
    <col min="6154" max="6154" width="36.69140625" style="7" customWidth="1"/>
    <col min="6155" max="6155" width="8.69140625" style="7"/>
    <col min="6156" max="6156" width="2" style="7" customWidth="1"/>
    <col min="6157" max="6400" width="8.69140625" style="7"/>
    <col min="6401" max="6401" width="1.4609375" style="7" customWidth="1"/>
    <col min="6402" max="6402" width="3.69140625" style="7" customWidth="1"/>
    <col min="6403" max="6403" width="17.07421875" style="7" customWidth="1"/>
    <col min="6404" max="6404" width="16.07421875" style="7" customWidth="1"/>
    <col min="6405" max="6405" width="23.07421875" style="7" customWidth="1"/>
    <col min="6406" max="6406" width="29.69140625" style="7" bestFit="1" customWidth="1"/>
    <col min="6407" max="6407" width="16.07421875" style="7" customWidth="1"/>
    <col min="6408" max="6408" width="16.53515625" style="7" customWidth="1"/>
    <col min="6409" max="6409" width="16.4609375" style="7" customWidth="1"/>
    <col min="6410" max="6410" width="36.69140625" style="7" customWidth="1"/>
    <col min="6411" max="6411" width="8.69140625" style="7"/>
    <col min="6412" max="6412" width="2" style="7" customWidth="1"/>
    <col min="6413" max="6656" width="8.69140625" style="7"/>
    <col min="6657" max="6657" width="1.4609375" style="7" customWidth="1"/>
    <col min="6658" max="6658" width="3.69140625" style="7" customWidth="1"/>
    <col min="6659" max="6659" width="17.07421875" style="7" customWidth="1"/>
    <col min="6660" max="6660" width="16.07421875" style="7" customWidth="1"/>
    <col min="6661" max="6661" width="23.07421875" style="7" customWidth="1"/>
    <col min="6662" max="6662" width="29.69140625" style="7" bestFit="1" customWidth="1"/>
    <col min="6663" max="6663" width="16.07421875" style="7" customWidth="1"/>
    <col min="6664" max="6664" width="16.53515625" style="7" customWidth="1"/>
    <col min="6665" max="6665" width="16.4609375" style="7" customWidth="1"/>
    <col min="6666" max="6666" width="36.69140625" style="7" customWidth="1"/>
    <col min="6667" max="6667" width="8.69140625" style="7"/>
    <col min="6668" max="6668" width="2" style="7" customWidth="1"/>
    <col min="6669" max="6912" width="8.69140625" style="7"/>
    <col min="6913" max="6913" width="1.4609375" style="7" customWidth="1"/>
    <col min="6914" max="6914" width="3.69140625" style="7" customWidth="1"/>
    <col min="6915" max="6915" width="17.07421875" style="7" customWidth="1"/>
    <col min="6916" max="6916" width="16.07421875" style="7" customWidth="1"/>
    <col min="6917" max="6917" width="23.07421875" style="7" customWidth="1"/>
    <col min="6918" max="6918" width="29.69140625" style="7" bestFit="1" customWidth="1"/>
    <col min="6919" max="6919" width="16.07421875" style="7" customWidth="1"/>
    <col min="6920" max="6920" width="16.53515625" style="7" customWidth="1"/>
    <col min="6921" max="6921" width="16.4609375" style="7" customWidth="1"/>
    <col min="6922" max="6922" width="36.69140625" style="7" customWidth="1"/>
    <col min="6923" max="6923" width="8.69140625" style="7"/>
    <col min="6924" max="6924" width="2" style="7" customWidth="1"/>
    <col min="6925" max="7168" width="8.69140625" style="7"/>
    <col min="7169" max="7169" width="1.4609375" style="7" customWidth="1"/>
    <col min="7170" max="7170" width="3.69140625" style="7" customWidth="1"/>
    <col min="7171" max="7171" width="17.07421875" style="7" customWidth="1"/>
    <col min="7172" max="7172" width="16.07421875" style="7" customWidth="1"/>
    <col min="7173" max="7173" width="23.07421875" style="7" customWidth="1"/>
    <col min="7174" max="7174" width="29.69140625" style="7" bestFit="1" customWidth="1"/>
    <col min="7175" max="7175" width="16.07421875" style="7" customWidth="1"/>
    <col min="7176" max="7176" width="16.53515625" style="7" customWidth="1"/>
    <col min="7177" max="7177" width="16.4609375" style="7" customWidth="1"/>
    <col min="7178" max="7178" width="36.69140625" style="7" customWidth="1"/>
    <col min="7179" max="7179" width="8.69140625" style="7"/>
    <col min="7180" max="7180" width="2" style="7" customWidth="1"/>
    <col min="7181" max="7424" width="8.69140625" style="7"/>
    <col min="7425" max="7425" width="1.4609375" style="7" customWidth="1"/>
    <col min="7426" max="7426" width="3.69140625" style="7" customWidth="1"/>
    <col min="7427" max="7427" width="17.07421875" style="7" customWidth="1"/>
    <col min="7428" max="7428" width="16.07421875" style="7" customWidth="1"/>
    <col min="7429" max="7429" width="23.07421875" style="7" customWidth="1"/>
    <col min="7430" max="7430" width="29.69140625" style="7" bestFit="1" customWidth="1"/>
    <col min="7431" max="7431" width="16.07421875" style="7" customWidth="1"/>
    <col min="7432" max="7432" width="16.53515625" style="7" customWidth="1"/>
    <col min="7433" max="7433" width="16.4609375" style="7" customWidth="1"/>
    <col min="7434" max="7434" width="36.69140625" style="7" customWidth="1"/>
    <col min="7435" max="7435" width="8.69140625" style="7"/>
    <col min="7436" max="7436" width="2" style="7" customWidth="1"/>
    <col min="7437" max="7680" width="8.69140625" style="7"/>
    <col min="7681" max="7681" width="1.4609375" style="7" customWidth="1"/>
    <col min="7682" max="7682" width="3.69140625" style="7" customWidth="1"/>
    <col min="7683" max="7683" width="17.07421875" style="7" customWidth="1"/>
    <col min="7684" max="7684" width="16.07421875" style="7" customWidth="1"/>
    <col min="7685" max="7685" width="23.07421875" style="7" customWidth="1"/>
    <col min="7686" max="7686" width="29.69140625" style="7" bestFit="1" customWidth="1"/>
    <col min="7687" max="7687" width="16.07421875" style="7" customWidth="1"/>
    <col min="7688" max="7688" width="16.53515625" style="7" customWidth="1"/>
    <col min="7689" max="7689" width="16.4609375" style="7" customWidth="1"/>
    <col min="7690" max="7690" width="36.69140625" style="7" customWidth="1"/>
    <col min="7691" max="7691" width="8.69140625" style="7"/>
    <col min="7692" max="7692" width="2" style="7" customWidth="1"/>
    <col min="7693" max="7936" width="8.69140625" style="7"/>
    <col min="7937" max="7937" width="1.4609375" style="7" customWidth="1"/>
    <col min="7938" max="7938" width="3.69140625" style="7" customWidth="1"/>
    <col min="7939" max="7939" width="17.07421875" style="7" customWidth="1"/>
    <col min="7940" max="7940" width="16.07421875" style="7" customWidth="1"/>
    <col min="7941" max="7941" width="23.07421875" style="7" customWidth="1"/>
    <col min="7942" max="7942" width="29.69140625" style="7" bestFit="1" customWidth="1"/>
    <col min="7943" max="7943" width="16.07421875" style="7" customWidth="1"/>
    <col min="7944" max="7944" width="16.53515625" style="7" customWidth="1"/>
    <col min="7945" max="7945" width="16.4609375" style="7" customWidth="1"/>
    <col min="7946" max="7946" width="36.69140625" style="7" customWidth="1"/>
    <col min="7947" max="7947" width="8.69140625" style="7"/>
    <col min="7948" max="7948" width="2" style="7" customWidth="1"/>
    <col min="7949" max="8192" width="8.69140625" style="7"/>
    <col min="8193" max="8193" width="1.4609375" style="7" customWidth="1"/>
    <col min="8194" max="8194" width="3.69140625" style="7" customWidth="1"/>
    <col min="8195" max="8195" width="17.07421875" style="7" customWidth="1"/>
    <col min="8196" max="8196" width="16.07421875" style="7" customWidth="1"/>
    <col min="8197" max="8197" width="23.07421875" style="7" customWidth="1"/>
    <col min="8198" max="8198" width="29.69140625" style="7" bestFit="1" customWidth="1"/>
    <col min="8199" max="8199" width="16.07421875" style="7" customWidth="1"/>
    <col min="8200" max="8200" width="16.53515625" style="7" customWidth="1"/>
    <col min="8201" max="8201" width="16.4609375" style="7" customWidth="1"/>
    <col min="8202" max="8202" width="36.69140625" style="7" customWidth="1"/>
    <col min="8203" max="8203" width="8.69140625" style="7"/>
    <col min="8204" max="8204" width="2" style="7" customWidth="1"/>
    <col min="8205" max="8448" width="8.69140625" style="7"/>
    <col min="8449" max="8449" width="1.4609375" style="7" customWidth="1"/>
    <col min="8450" max="8450" width="3.69140625" style="7" customWidth="1"/>
    <col min="8451" max="8451" width="17.07421875" style="7" customWidth="1"/>
    <col min="8452" max="8452" width="16.07421875" style="7" customWidth="1"/>
    <col min="8453" max="8453" width="23.07421875" style="7" customWidth="1"/>
    <col min="8454" max="8454" width="29.69140625" style="7" bestFit="1" customWidth="1"/>
    <col min="8455" max="8455" width="16.07421875" style="7" customWidth="1"/>
    <col min="8456" max="8456" width="16.53515625" style="7" customWidth="1"/>
    <col min="8457" max="8457" width="16.4609375" style="7" customWidth="1"/>
    <col min="8458" max="8458" width="36.69140625" style="7" customWidth="1"/>
    <col min="8459" max="8459" width="8.69140625" style="7"/>
    <col min="8460" max="8460" width="2" style="7" customWidth="1"/>
    <col min="8461" max="8704" width="8.69140625" style="7"/>
    <col min="8705" max="8705" width="1.4609375" style="7" customWidth="1"/>
    <col min="8706" max="8706" width="3.69140625" style="7" customWidth="1"/>
    <col min="8707" max="8707" width="17.07421875" style="7" customWidth="1"/>
    <col min="8708" max="8708" width="16.07421875" style="7" customWidth="1"/>
    <col min="8709" max="8709" width="23.07421875" style="7" customWidth="1"/>
    <col min="8710" max="8710" width="29.69140625" style="7" bestFit="1" customWidth="1"/>
    <col min="8711" max="8711" width="16.07421875" style="7" customWidth="1"/>
    <col min="8712" max="8712" width="16.53515625" style="7" customWidth="1"/>
    <col min="8713" max="8713" width="16.4609375" style="7" customWidth="1"/>
    <col min="8714" max="8714" width="36.69140625" style="7" customWidth="1"/>
    <col min="8715" max="8715" width="8.69140625" style="7"/>
    <col min="8716" max="8716" width="2" style="7" customWidth="1"/>
    <col min="8717" max="8960" width="8.69140625" style="7"/>
    <col min="8961" max="8961" width="1.4609375" style="7" customWidth="1"/>
    <col min="8962" max="8962" width="3.69140625" style="7" customWidth="1"/>
    <col min="8963" max="8963" width="17.07421875" style="7" customWidth="1"/>
    <col min="8964" max="8964" width="16.07421875" style="7" customWidth="1"/>
    <col min="8965" max="8965" width="23.07421875" style="7" customWidth="1"/>
    <col min="8966" max="8966" width="29.69140625" style="7" bestFit="1" customWidth="1"/>
    <col min="8967" max="8967" width="16.07421875" style="7" customWidth="1"/>
    <col min="8968" max="8968" width="16.53515625" style="7" customWidth="1"/>
    <col min="8969" max="8969" width="16.4609375" style="7" customWidth="1"/>
    <col min="8970" max="8970" width="36.69140625" style="7" customWidth="1"/>
    <col min="8971" max="8971" width="8.69140625" style="7"/>
    <col min="8972" max="8972" width="2" style="7" customWidth="1"/>
    <col min="8973" max="9216" width="8.69140625" style="7"/>
    <col min="9217" max="9217" width="1.4609375" style="7" customWidth="1"/>
    <col min="9218" max="9218" width="3.69140625" style="7" customWidth="1"/>
    <col min="9219" max="9219" width="17.07421875" style="7" customWidth="1"/>
    <col min="9220" max="9220" width="16.07421875" style="7" customWidth="1"/>
    <col min="9221" max="9221" width="23.07421875" style="7" customWidth="1"/>
    <col min="9222" max="9222" width="29.69140625" style="7" bestFit="1" customWidth="1"/>
    <col min="9223" max="9223" width="16.07421875" style="7" customWidth="1"/>
    <col min="9224" max="9224" width="16.53515625" style="7" customWidth="1"/>
    <col min="9225" max="9225" width="16.4609375" style="7" customWidth="1"/>
    <col min="9226" max="9226" width="36.69140625" style="7" customWidth="1"/>
    <col min="9227" max="9227" width="8.69140625" style="7"/>
    <col min="9228" max="9228" width="2" style="7" customWidth="1"/>
    <col min="9229" max="9472" width="8.69140625" style="7"/>
    <col min="9473" max="9473" width="1.4609375" style="7" customWidth="1"/>
    <col min="9474" max="9474" width="3.69140625" style="7" customWidth="1"/>
    <col min="9475" max="9475" width="17.07421875" style="7" customWidth="1"/>
    <col min="9476" max="9476" width="16.07421875" style="7" customWidth="1"/>
    <col min="9477" max="9477" width="23.07421875" style="7" customWidth="1"/>
    <col min="9478" max="9478" width="29.69140625" style="7" bestFit="1" customWidth="1"/>
    <col min="9479" max="9479" width="16.07421875" style="7" customWidth="1"/>
    <col min="9480" max="9480" width="16.53515625" style="7" customWidth="1"/>
    <col min="9481" max="9481" width="16.4609375" style="7" customWidth="1"/>
    <col min="9482" max="9482" width="36.69140625" style="7" customWidth="1"/>
    <col min="9483" max="9483" width="8.69140625" style="7"/>
    <col min="9484" max="9484" width="2" style="7" customWidth="1"/>
    <col min="9485" max="9728" width="8.69140625" style="7"/>
    <col min="9729" max="9729" width="1.4609375" style="7" customWidth="1"/>
    <col min="9730" max="9730" width="3.69140625" style="7" customWidth="1"/>
    <col min="9731" max="9731" width="17.07421875" style="7" customWidth="1"/>
    <col min="9732" max="9732" width="16.07421875" style="7" customWidth="1"/>
    <col min="9733" max="9733" width="23.07421875" style="7" customWidth="1"/>
    <col min="9734" max="9734" width="29.69140625" style="7" bestFit="1" customWidth="1"/>
    <col min="9735" max="9735" width="16.07421875" style="7" customWidth="1"/>
    <col min="9736" max="9736" width="16.53515625" style="7" customWidth="1"/>
    <col min="9737" max="9737" width="16.4609375" style="7" customWidth="1"/>
    <col min="9738" max="9738" width="36.69140625" style="7" customWidth="1"/>
    <col min="9739" max="9739" width="8.69140625" style="7"/>
    <col min="9740" max="9740" width="2" style="7" customWidth="1"/>
    <col min="9741" max="9984" width="8.69140625" style="7"/>
    <col min="9985" max="9985" width="1.4609375" style="7" customWidth="1"/>
    <col min="9986" max="9986" width="3.69140625" style="7" customWidth="1"/>
    <col min="9987" max="9987" width="17.07421875" style="7" customWidth="1"/>
    <col min="9988" max="9988" width="16.07421875" style="7" customWidth="1"/>
    <col min="9989" max="9989" width="23.07421875" style="7" customWidth="1"/>
    <col min="9990" max="9990" width="29.69140625" style="7" bestFit="1" customWidth="1"/>
    <col min="9991" max="9991" width="16.07421875" style="7" customWidth="1"/>
    <col min="9992" max="9992" width="16.53515625" style="7" customWidth="1"/>
    <col min="9993" max="9993" width="16.4609375" style="7" customWidth="1"/>
    <col min="9994" max="9994" width="36.69140625" style="7" customWidth="1"/>
    <col min="9995" max="9995" width="8.69140625" style="7"/>
    <col min="9996" max="9996" width="2" style="7" customWidth="1"/>
    <col min="9997" max="10240" width="8.69140625" style="7"/>
    <col min="10241" max="10241" width="1.4609375" style="7" customWidth="1"/>
    <col min="10242" max="10242" width="3.69140625" style="7" customWidth="1"/>
    <col min="10243" max="10243" width="17.07421875" style="7" customWidth="1"/>
    <col min="10244" max="10244" width="16.07421875" style="7" customWidth="1"/>
    <col min="10245" max="10245" width="23.07421875" style="7" customWidth="1"/>
    <col min="10246" max="10246" width="29.69140625" style="7" bestFit="1" customWidth="1"/>
    <col min="10247" max="10247" width="16.07421875" style="7" customWidth="1"/>
    <col min="10248" max="10248" width="16.53515625" style="7" customWidth="1"/>
    <col min="10249" max="10249" width="16.4609375" style="7" customWidth="1"/>
    <col min="10250" max="10250" width="36.69140625" style="7" customWidth="1"/>
    <col min="10251" max="10251" width="8.69140625" style="7"/>
    <col min="10252" max="10252" width="2" style="7" customWidth="1"/>
    <col min="10253" max="10496" width="8.69140625" style="7"/>
    <col min="10497" max="10497" width="1.4609375" style="7" customWidth="1"/>
    <col min="10498" max="10498" width="3.69140625" style="7" customWidth="1"/>
    <col min="10499" max="10499" width="17.07421875" style="7" customWidth="1"/>
    <col min="10500" max="10500" width="16.07421875" style="7" customWidth="1"/>
    <col min="10501" max="10501" width="23.07421875" style="7" customWidth="1"/>
    <col min="10502" max="10502" width="29.69140625" style="7" bestFit="1" customWidth="1"/>
    <col min="10503" max="10503" width="16.07421875" style="7" customWidth="1"/>
    <col min="10504" max="10504" width="16.53515625" style="7" customWidth="1"/>
    <col min="10505" max="10505" width="16.4609375" style="7" customWidth="1"/>
    <col min="10506" max="10506" width="36.69140625" style="7" customWidth="1"/>
    <col min="10507" max="10507" width="8.69140625" style="7"/>
    <col min="10508" max="10508" width="2" style="7" customWidth="1"/>
    <col min="10509" max="10752" width="8.69140625" style="7"/>
    <col min="10753" max="10753" width="1.4609375" style="7" customWidth="1"/>
    <col min="10754" max="10754" width="3.69140625" style="7" customWidth="1"/>
    <col min="10755" max="10755" width="17.07421875" style="7" customWidth="1"/>
    <col min="10756" max="10756" width="16.07421875" style="7" customWidth="1"/>
    <col min="10757" max="10757" width="23.07421875" style="7" customWidth="1"/>
    <col min="10758" max="10758" width="29.69140625" style="7" bestFit="1" customWidth="1"/>
    <col min="10759" max="10759" width="16.07421875" style="7" customWidth="1"/>
    <col min="10760" max="10760" width="16.53515625" style="7" customWidth="1"/>
    <col min="10761" max="10761" width="16.4609375" style="7" customWidth="1"/>
    <col min="10762" max="10762" width="36.69140625" style="7" customWidth="1"/>
    <col min="10763" max="10763" width="8.69140625" style="7"/>
    <col min="10764" max="10764" width="2" style="7" customWidth="1"/>
    <col min="10765" max="11008" width="8.69140625" style="7"/>
    <col min="11009" max="11009" width="1.4609375" style="7" customWidth="1"/>
    <col min="11010" max="11010" width="3.69140625" style="7" customWidth="1"/>
    <col min="11011" max="11011" width="17.07421875" style="7" customWidth="1"/>
    <col min="11012" max="11012" width="16.07421875" style="7" customWidth="1"/>
    <col min="11013" max="11013" width="23.07421875" style="7" customWidth="1"/>
    <col min="11014" max="11014" width="29.69140625" style="7" bestFit="1" customWidth="1"/>
    <col min="11015" max="11015" width="16.07421875" style="7" customWidth="1"/>
    <col min="11016" max="11016" width="16.53515625" style="7" customWidth="1"/>
    <col min="11017" max="11017" width="16.4609375" style="7" customWidth="1"/>
    <col min="11018" max="11018" width="36.69140625" style="7" customWidth="1"/>
    <col min="11019" max="11019" width="8.69140625" style="7"/>
    <col min="11020" max="11020" width="2" style="7" customWidth="1"/>
    <col min="11021" max="11264" width="8.69140625" style="7"/>
    <col min="11265" max="11265" width="1.4609375" style="7" customWidth="1"/>
    <col min="11266" max="11266" width="3.69140625" style="7" customWidth="1"/>
    <col min="11267" max="11267" width="17.07421875" style="7" customWidth="1"/>
    <col min="11268" max="11268" width="16.07421875" style="7" customWidth="1"/>
    <col min="11269" max="11269" width="23.07421875" style="7" customWidth="1"/>
    <col min="11270" max="11270" width="29.69140625" style="7" bestFit="1" customWidth="1"/>
    <col min="11271" max="11271" width="16.07421875" style="7" customWidth="1"/>
    <col min="11272" max="11272" width="16.53515625" style="7" customWidth="1"/>
    <col min="11273" max="11273" width="16.4609375" style="7" customWidth="1"/>
    <col min="11274" max="11274" width="36.69140625" style="7" customWidth="1"/>
    <col min="11275" max="11275" width="8.69140625" style="7"/>
    <col min="11276" max="11276" width="2" style="7" customWidth="1"/>
    <col min="11277" max="11520" width="8.69140625" style="7"/>
    <col min="11521" max="11521" width="1.4609375" style="7" customWidth="1"/>
    <col min="11522" max="11522" width="3.69140625" style="7" customWidth="1"/>
    <col min="11523" max="11523" width="17.07421875" style="7" customWidth="1"/>
    <col min="11524" max="11524" width="16.07421875" style="7" customWidth="1"/>
    <col min="11525" max="11525" width="23.07421875" style="7" customWidth="1"/>
    <col min="11526" max="11526" width="29.69140625" style="7" bestFit="1" customWidth="1"/>
    <col min="11527" max="11527" width="16.07421875" style="7" customWidth="1"/>
    <col min="11528" max="11528" width="16.53515625" style="7" customWidth="1"/>
    <col min="11529" max="11529" width="16.4609375" style="7" customWidth="1"/>
    <col min="11530" max="11530" width="36.69140625" style="7" customWidth="1"/>
    <col min="11531" max="11531" width="8.69140625" style="7"/>
    <col min="11532" max="11532" width="2" style="7" customWidth="1"/>
    <col min="11533" max="11776" width="8.69140625" style="7"/>
    <col min="11777" max="11777" width="1.4609375" style="7" customWidth="1"/>
    <col min="11778" max="11778" width="3.69140625" style="7" customWidth="1"/>
    <col min="11779" max="11779" width="17.07421875" style="7" customWidth="1"/>
    <col min="11780" max="11780" width="16.07421875" style="7" customWidth="1"/>
    <col min="11781" max="11781" width="23.07421875" style="7" customWidth="1"/>
    <col min="11782" max="11782" width="29.69140625" style="7" bestFit="1" customWidth="1"/>
    <col min="11783" max="11783" width="16.07421875" style="7" customWidth="1"/>
    <col min="11784" max="11784" width="16.53515625" style="7" customWidth="1"/>
    <col min="11785" max="11785" width="16.4609375" style="7" customWidth="1"/>
    <col min="11786" max="11786" width="36.69140625" style="7" customWidth="1"/>
    <col min="11787" max="11787" width="8.69140625" style="7"/>
    <col min="11788" max="11788" width="2" style="7" customWidth="1"/>
    <col min="11789" max="12032" width="8.69140625" style="7"/>
    <col min="12033" max="12033" width="1.4609375" style="7" customWidth="1"/>
    <col min="12034" max="12034" width="3.69140625" style="7" customWidth="1"/>
    <col min="12035" max="12035" width="17.07421875" style="7" customWidth="1"/>
    <col min="12036" max="12036" width="16.07421875" style="7" customWidth="1"/>
    <col min="12037" max="12037" width="23.07421875" style="7" customWidth="1"/>
    <col min="12038" max="12038" width="29.69140625" style="7" bestFit="1" customWidth="1"/>
    <col min="12039" max="12039" width="16.07421875" style="7" customWidth="1"/>
    <col min="12040" max="12040" width="16.53515625" style="7" customWidth="1"/>
    <col min="12041" max="12041" width="16.4609375" style="7" customWidth="1"/>
    <col min="12042" max="12042" width="36.69140625" style="7" customWidth="1"/>
    <col min="12043" max="12043" width="8.69140625" style="7"/>
    <col min="12044" max="12044" width="2" style="7" customWidth="1"/>
    <col min="12045" max="12288" width="8.69140625" style="7"/>
    <col min="12289" max="12289" width="1.4609375" style="7" customWidth="1"/>
    <col min="12290" max="12290" width="3.69140625" style="7" customWidth="1"/>
    <col min="12291" max="12291" width="17.07421875" style="7" customWidth="1"/>
    <col min="12292" max="12292" width="16.07421875" style="7" customWidth="1"/>
    <col min="12293" max="12293" width="23.07421875" style="7" customWidth="1"/>
    <col min="12294" max="12294" width="29.69140625" style="7" bestFit="1" customWidth="1"/>
    <col min="12295" max="12295" width="16.07421875" style="7" customWidth="1"/>
    <col min="12296" max="12296" width="16.53515625" style="7" customWidth="1"/>
    <col min="12297" max="12297" width="16.4609375" style="7" customWidth="1"/>
    <col min="12298" max="12298" width="36.69140625" style="7" customWidth="1"/>
    <col min="12299" max="12299" width="8.69140625" style="7"/>
    <col min="12300" max="12300" width="2" style="7" customWidth="1"/>
    <col min="12301" max="12544" width="8.69140625" style="7"/>
    <col min="12545" max="12545" width="1.4609375" style="7" customWidth="1"/>
    <col min="12546" max="12546" width="3.69140625" style="7" customWidth="1"/>
    <col min="12547" max="12547" width="17.07421875" style="7" customWidth="1"/>
    <col min="12548" max="12548" width="16.07421875" style="7" customWidth="1"/>
    <col min="12549" max="12549" width="23.07421875" style="7" customWidth="1"/>
    <col min="12550" max="12550" width="29.69140625" style="7" bestFit="1" customWidth="1"/>
    <col min="12551" max="12551" width="16.07421875" style="7" customWidth="1"/>
    <col min="12552" max="12552" width="16.53515625" style="7" customWidth="1"/>
    <col min="12553" max="12553" width="16.4609375" style="7" customWidth="1"/>
    <col min="12554" max="12554" width="36.69140625" style="7" customWidth="1"/>
    <col min="12555" max="12555" width="8.69140625" style="7"/>
    <col min="12556" max="12556" width="2" style="7" customWidth="1"/>
    <col min="12557" max="12800" width="8.69140625" style="7"/>
    <col min="12801" max="12801" width="1.4609375" style="7" customWidth="1"/>
    <col min="12802" max="12802" width="3.69140625" style="7" customWidth="1"/>
    <col min="12803" max="12803" width="17.07421875" style="7" customWidth="1"/>
    <col min="12804" max="12804" width="16.07421875" style="7" customWidth="1"/>
    <col min="12805" max="12805" width="23.07421875" style="7" customWidth="1"/>
    <col min="12806" max="12806" width="29.69140625" style="7" bestFit="1" customWidth="1"/>
    <col min="12807" max="12807" width="16.07421875" style="7" customWidth="1"/>
    <col min="12808" max="12808" width="16.53515625" style="7" customWidth="1"/>
    <col min="12809" max="12809" width="16.4609375" style="7" customWidth="1"/>
    <col min="12810" max="12810" width="36.69140625" style="7" customWidth="1"/>
    <col min="12811" max="12811" width="8.69140625" style="7"/>
    <col min="12812" max="12812" width="2" style="7" customWidth="1"/>
    <col min="12813" max="13056" width="8.69140625" style="7"/>
    <col min="13057" max="13057" width="1.4609375" style="7" customWidth="1"/>
    <col min="13058" max="13058" width="3.69140625" style="7" customWidth="1"/>
    <col min="13059" max="13059" width="17.07421875" style="7" customWidth="1"/>
    <col min="13060" max="13060" width="16.07421875" style="7" customWidth="1"/>
    <col min="13061" max="13061" width="23.07421875" style="7" customWidth="1"/>
    <col min="13062" max="13062" width="29.69140625" style="7" bestFit="1" customWidth="1"/>
    <col min="13063" max="13063" width="16.07421875" style="7" customWidth="1"/>
    <col min="13064" max="13064" width="16.53515625" style="7" customWidth="1"/>
    <col min="13065" max="13065" width="16.4609375" style="7" customWidth="1"/>
    <col min="13066" max="13066" width="36.69140625" style="7" customWidth="1"/>
    <col min="13067" max="13067" width="8.69140625" style="7"/>
    <col min="13068" max="13068" width="2" style="7" customWidth="1"/>
    <col min="13069" max="13312" width="8.69140625" style="7"/>
    <col min="13313" max="13313" width="1.4609375" style="7" customWidth="1"/>
    <col min="13314" max="13314" width="3.69140625" style="7" customWidth="1"/>
    <col min="13315" max="13315" width="17.07421875" style="7" customWidth="1"/>
    <col min="13316" max="13316" width="16.07421875" style="7" customWidth="1"/>
    <col min="13317" max="13317" width="23.07421875" style="7" customWidth="1"/>
    <col min="13318" max="13318" width="29.69140625" style="7" bestFit="1" customWidth="1"/>
    <col min="13319" max="13319" width="16.07421875" style="7" customWidth="1"/>
    <col min="13320" max="13320" width="16.53515625" style="7" customWidth="1"/>
    <col min="13321" max="13321" width="16.4609375" style="7" customWidth="1"/>
    <col min="13322" max="13322" width="36.69140625" style="7" customWidth="1"/>
    <col min="13323" max="13323" width="8.69140625" style="7"/>
    <col min="13324" max="13324" width="2" style="7" customWidth="1"/>
    <col min="13325" max="13568" width="8.69140625" style="7"/>
    <col min="13569" max="13569" width="1.4609375" style="7" customWidth="1"/>
    <col min="13570" max="13570" width="3.69140625" style="7" customWidth="1"/>
    <col min="13571" max="13571" width="17.07421875" style="7" customWidth="1"/>
    <col min="13572" max="13572" width="16.07421875" style="7" customWidth="1"/>
    <col min="13573" max="13573" width="23.07421875" style="7" customWidth="1"/>
    <col min="13574" max="13574" width="29.69140625" style="7" bestFit="1" customWidth="1"/>
    <col min="13575" max="13575" width="16.07421875" style="7" customWidth="1"/>
    <col min="13576" max="13576" width="16.53515625" style="7" customWidth="1"/>
    <col min="13577" max="13577" width="16.4609375" style="7" customWidth="1"/>
    <col min="13578" max="13578" width="36.69140625" style="7" customWidth="1"/>
    <col min="13579" max="13579" width="8.69140625" style="7"/>
    <col min="13580" max="13580" width="2" style="7" customWidth="1"/>
    <col min="13581" max="13824" width="8.69140625" style="7"/>
    <col min="13825" max="13825" width="1.4609375" style="7" customWidth="1"/>
    <col min="13826" max="13826" width="3.69140625" style="7" customWidth="1"/>
    <col min="13827" max="13827" width="17.07421875" style="7" customWidth="1"/>
    <col min="13828" max="13828" width="16.07421875" style="7" customWidth="1"/>
    <col min="13829" max="13829" width="23.07421875" style="7" customWidth="1"/>
    <col min="13830" max="13830" width="29.69140625" style="7" bestFit="1" customWidth="1"/>
    <col min="13831" max="13831" width="16.07421875" style="7" customWidth="1"/>
    <col min="13832" max="13832" width="16.53515625" style="7" customWidth="1"/>
    <col min="13833" max="13833" width="16.4609375" style="7" customWidth="1"/>
    <col min="13834" max="13834" width="36.69140625" style="7" customWidth="1"/>
    <col min="13835" max="13835" width="8.69140625" style="7"/>
    <col min="13836" max="13836" width="2" style="7" customWidth="1"/>
    <col min="13837" max="14080" width="8.69140625" style="7"/>
    <col min="14081" max="14081" width="1.4609375" style="7" customWidth="1"/>
    <col min="14082" max="14082" width="3.69140625" style="7" customWidth="1"/>
    <col min="14083" max="14083" width="17.07421875" style="7" customWidth="1"/>
    <col min="14084" max="14084" width="16.07421875" style="7" customWidth="1"/>
    <col min="14085" max="14085" width="23.07421875" style="7" customWidth="1"/>
    <col min="14086" max="14086" width="29.69140625" style="7" bestFit="1" customWidth="1"/>
    <col min="14087" max="14087" width="16.07421875" style="7" customWidth="1"/>
    <col min="14088" max="14088" width="16.53515625" style="7" customWidth="1"/>
    <col min="14089" max="14089" width="16.4609375" style="7" customWidth="1"/>
    <col min="14090" max="14090" width="36.69140625" style="7" customWidth="1"/>
    <col min="14091" max="14091" width="8.69140625" style="7"/>
    <col min="14092" max="14092" width="2" style="7" customWidth="1"/>
    <col min="14093" max="14336" width="8.69140625" style="7"/>
    <col min="14337" max="14337" width="1.4609375" style="7" customWidth="1"/>
    <col min="14338" max="14338" width="3.69140625" style="7" customWidth="1"/>
    <col min="14339" max="14339" width="17.07421875" style="7" customWidth="1"/>
    <col min="14340" max="14340" width="16.07421875" style="7" customWidth="1"/>
    <col min="14341" max="14341" width="23.07421875" style="7" customWidth="1"/>
    <col min="14342" max="14342" width="29.69140625" style="7" bestFit="1" customWidth="1"/>
    <col min="14343" max="14343" width="16.07421875" style="7" customWidth="1"/>
    <col min="14344" max="14344" width="16.53515625" style="7" customWidth="1"/>
    <col min="14345" max="14345" width="16.4609375" style="7" customWidth="1"/>
    <col min="14346" max="14346" width="36.69140625" style="7" customWidth="1"/>
    <col min="14347" max="14347" width="8.69140625" style="7"/>
    <col min="14348" max="14348" width="2" style="7" customWidth="1"/>
    <col min="14349" max="14592" width="8.69140625" style="7"/>
    <col min="14593" max="14593" width="1.4609375" style="7" customWidth="1"/>
    <col min="14594" max="14594" width="3.69140625" style="7" customWidth="1"/>
    <col min="14595" max="14595" width="17.07421875" style="7" customWidth="1"/>
    <col min="14596" max="14596" width="16.07421875" style="7" customWidth="1"/>
    <col min="14597" max="14597" width="23.07421875" style="7" customWidth="1"/>
    <col min="14598" max="14598" width="29.69140625" style="7" bestFit="1" customWidth="1"/>
    <col min="14599" max="14599" width="16.07421875" style="7" customWidth="1"/>
    <col min="14600" max="14600" width="16.53515625" style="7" customWidth="1"/>
    <col min="14601" max="14601" width="16.4609375" style="7" customWidth="1"/>
    <col min="14602" max="14602" width="36.69140625" style="7" customWidth="1"/>
    <col min="14603" max="14603" width="8.69140625" style="7"/>
    <col min="14604" max="14604" width="2" style="7" customWidth="1"/>
    <col min="14605" max="14848" width="8.69140625" style="7"/>
    <col min="14849" max="14849" width="1.4609375" style="7" customWidth="1"/>
    <col min="14850" max="14850" width="3.69140625" style="7" customWidth="1"/>
    <col min="14851" max="14851" width="17.07421875" style="7" customWidth="1"/>
    <col min="14852" max="14852" width="16.07421875" style="7" customWidth="1"/>
    <col min="14853" max="14853" width="23.07421875" style="7" customWidth="1"/>
    <col min="14854" max="14854" width="29.69140625" style="7" bestFit="1" customWidth="1"/>
    <col min="14855" max="14855" width="16.07421875" style="7" customWidth="1"/>
    <col min="14856" max="14856" width="16.53515625" style="7" customWidth="1"/>
    <col min="14857" max="14857" width="16.4609375" style="7" customWidth="1"/>
    <col min="14858" max="14858" width="36.69140625" style="7" customWidth="1"/>
    <col min="14859" max="14859" width="8.69140625" style="7"/>
    <col min="14860" max="14860" width="2" style="7" customWidth="1"/>
    <col min="14861" max="15104" width="8.69140625" style="7"/>
    <col min="15105" max="15105" width="1.4609375" style="7" customWidth="1"/>
    <col min="15106" max="15106" width="3.69140625" style="7" customWidth="1"/>
    <col min="15107" max="15107" width="17.07421875" style="7" customWidth="1"/>
    <col min="15108" max="15108" width="16.07421875" style="7" customWidth="1"/>
    <col min="15109" max="15109" width="23.07421875" style="7" customWidth="1"/>
    <col min="15110" max="15110" width="29.69140625" style="7" bestFit="1" customWidth="1"/>
    <col min="15111" max="15111" width="16.07421875" style="7" customWidth="1"/>
    <col min="15112" max="15112" width="16.53515625" style="7" customWidth="1"/>
    <col min="15113" max="15113" width="16.4609375" style="7" customWidth="1"/>
    <col min="15114" max="15114" width="36.69140625" style="7" customWidth="1"/>
    <col min="15115" max="15115" width="8.69140625" style="7"/>
    <col min="15116" max="15116" width="2" style="7" customWidth="1"/>
    <col min="15117" max="15360" width="8.69140625" style="7"/>
    <col min="15361" max="15361" width="1.4609375" style="7" customWidth="1"/>
    <col min="15362" max="15362" width="3.69140625" style="7" customWidth="1"/>
    <col min="15363" max="15363" width="17.07421875" style="7" customWidth="1"/>
    <col min="15364" max="15364" width="16.07421875" style="7" customWidth="1"/>
    <col min="15365" max="15365" width="23.07421875" style="7" customWidth="1"/>
    <col min="15366" max="15366" width="29.69140625" style="7" bestFit="1" customWidth="1"/>
    <col min="15367" max="15367" width="16.07421875" style="7" customWidth="1"/>
    <col min="15368" max="15368" width="16.53515625" style="7" customWidth="1"/>
    <col min="15369" max="15369" width="16.4609375" style="7" customWidth="1"/>
    <col min="15370" max="15370" width="36.69140625" style="7" customWidth="1"/>
    <col min="15371" max="15371" width="8.69140625" style="7"/>
    <col min="15372" max="15372" width="2" style="7" customWidth="1"/>
    <col min="15373" max="15616" width="8.69140625" style="7"/>
    <col min="15617" max="15617" width="1.4609375" style="7" customWidth="1"/>
    <col min="15618" max="15618" width="3.69140625" style="7" customWidth="1"/>
    <col min="15619" max="15619" width="17.07421875" style="7" customWidth="1"/>
    <col min="15620" max="15620" width="16.07421875" style="7" customWidth="1"/>
    <col min="15621" max="15621" width="23.07421875" style="7" customWidth="1"/>
    <col min="15622" max="15622" width="29.69140625" style="7" bestFit="1" customWidth="1"/>
    <col min="15623" max="15623" width="16.07421875" style="7" customWidth="1"/>
    <col min="15624" max="15624" width="16.53515625" style="7" customWidth="1"/>
    <col min="15625" max="15625" width="16.4609375" style="7" customWidth="1"/>
    <col min="15626" max="15626" width="36.69140625" style="7" customWidth="1"/>
    <col min="15627" max="15627" width="8.69140625" style="7"/>
    <col min="15628" max="15628" width="2" style="7" customWidth="1"/>
    <col min="15629" max="15872" width="8.69140625" style="7"/>
    <col min="15873" max="15873" width="1.4609375" style="7" customWidth="1"/>
    <col min="15874" max="15874" width="3.69140625" style="7" customWidth="1"/>
    <col min="15875" max="15875" width="17.07421875" style="7" customWidth="1"/>
    <col min="15876" max="15876" width="16.07421875" style="7" customWidth="1"/>
    <col min="15877" max="15877" width="23.07421875" style="7" customWidth="1"/>
    <col min="15878" max="15878" width="29.69140625" style="7" bestFit="1" customWidth="1"/>
    <col min="15879" max="15879" width="16.07421875" style="7" customWidth="1"/>
    <col min="15880" max="15880" width="16.53515625" style="7" customWidth="1"/>
    <col min="15881" max="15881" width="16.4609375" style="7" customWidth="1"/>
    <col min="15882" max="15882" width="36.69140625" style="7" customWidth="1"/>
    <col min="15883" max="15883" width="8.69140625" style="7"/>
    <col min="15884" max="15884" width="2" style="7" customWidth="1"/>
    <col min="15885" max="16128" width="8.69140625" style="7"/>
    <col min="16129" max="16129" width="1.4609375" style="7" customWidth="1"/>
    <col min="16130" max="16130" width="3.69140625" style="7" customWidth="1"/>
    <col min="16131" max="16131" width="17.07421875" style="7" customWidth="1"/>
    <col min="16132" max="16132" width="16.07421875" style="7" customWidth="1"/>
    <col min="16133" max="16133" width="23.07421875" style="7" customWidth="1"/>
    <col min="16134" max="16134" width="29.69140625" style="7" bestFit="1" customWidth="1"/>
    <col min="16135" max="16135" width="16.07421875" style="7" customWidth="1"/>
    <col min="16136" max="16136" width="16.53515625" style="7" customWidth="1"/>
    <col min="16137" max="16137" width="16.4609375" style="7" customWidth="1"/>
    <col min="16138" max="16138" width="36.69140625" style="7" customWidth="1"/>
    <col min="16139" max="16139" width="8.69140625" style="7"/>
    <col min="16140" max="16140" width="2" style="7" customWidth="1"/>
    <col min="16141" max="16384" width="8.69140625" style="7"/>
  </cols>
  <sheetData>
    <row r="1" spans="1:16" ht="14.5" thickBot="1" x14ac:dyDescent="0.4">
      <c r="A1" s="1362"/>
      <c r="B1" s="1362"/>
      <c r="C1" s="1362"/>
      <c r="D1" s="1362"/>
      <c r="E1" s="1362"/>
      <c r="F1" s="1362"/>
      <c r="G1" s="1362"/>
      <c r="H1" s="1362"/>
      <c r="I1" s="1362"/>
      <c r="J1" s="1362"/>
      <c r="K1" s="1362"/>
      <c r="L1" s="1362"/>
      <c r="M1" s="1362"/>
      <c r="N1" s="1362"/>
      <c r="O1" s="1362"/>
      <c r="P1" s="1362"/>
    </row>
    <row r="2" spans="1:16" ht="14.5" thickBot="1" x14ac:dyDescent="0.4">
      <c r="A2" s="1362"/>
      <c r="B2" s="774" t="s">
        <v>61</v>
      </c>
      <c r="C2" s="1362"/>
      <c r="D2" s="1362"/>
      <c r="E2" s="1362"/>
      <c r="F2" s="1362"/>
      <c r="G2" s="1362"/>
      <c r="H2" s="1362"/>
      <c r="I2" s="1362"/>
      <c r="J2" s="1362"/>
      <c r="K2" s="1362"/>
      <c r="L2" s="1362"/>
      <c r="M2" s="1362"/>
      <c r="N2" s="1362"/>
      <c r="O2" s="1362"/>
      <c r="P2" s="1362"/>
    </row>
    <row r="5" spans="1:16" ht="14.5" thickBot="1" x14ac:dyDescent="0.4">
      <c r="A5" s="1362"/>
      <c r="B5" s="1362"/>
      <c r="C5" s="1362"/>
      <c r="D5" s="1362"/>
      <c r="E5" s="1362"/>
      <c r="F5" s="1362"/>
      <c r="G5" s="1362"/>
      <c r="H5" s="1362"/>
      <c r="I5" s="1362"/>
      <c r="J5" s="1362"/>
      <c r="K5" s="1362"/>
      <c r="L5" s="1362"/>
      <c r="M5" s="1362"/>
      <c r="N5" s="1362"/>
      <c r="O5" s="1362"/>
      <c r="P5" s="1362"/>
    </row>
    <row r="6" spans="1:16" ht="35.15" customHeight="1" thickBot="1" x14ac:dyDescent="0.4">
      <c r="A6" s="1362"/>
      <c r="B6" s="1363" t="s">
        <v>62</v>
      </c>
      <c r="C6" s="1364" t="str">
        <f>'TITLE PAGE'!$D$18</f>
        <v>Wessex Water</v>
      </c>
      <c r="D6" s="1365" t="s">
        <v>2</v>
      </c>
      <c r="E6" s="123" t="s">
        <v>63</v>
      </c>
      <c r="F6" s="1362"/>
      <c r="G6" s="1362"/>
      <c r="H6" s="1362"/>
      <c r="I6" s="1362"/>
      <c r="J6" s="1362"/>
      <c r="K6" s="1362"/>
      <c r="L6" s="1362"/>
      <c r="M6" s="1362"/>
      <c r="N6" s="1362"/>
      <c r="O6" s="1362"/>
      <c r="P6" s="1362"/>
    </row>
    <row r="7" spans="1:16" x14ac:dyDescent="0.35">
      <c r="A7" s="8"/>
      <c r="B7" s="4"/>
      <c r="C7" s="4"/>
      <c r="D7" s="4"/>
      <c r="E7" s="3"/>
      <c r="F7" s="4"/>
      <c r="G7" s="9"/>
      <c r="H7" s="9"/>
      <c r="I7" s="5" t="s">
        <v>64</v>
      </c>
      <c r="J7" s="4"/>
      <c r="K7" s="6"/>
      <c r="L7" s="9"/>
      <c r="M7" s="1362"/>
      <c r="N7" s="1362"/>
      <c r="O7" s="1362"/>
      <c r="P7" s="785"/>
    </row>
  </sheetData>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5"/>
  <sheetViews>
    <sheetView topLeftCell="B5" zoomScale="70" zoomScaleNormal="70" workbookViewId="0">
      <selection activeCell="N16" sqref="N16"/>
    </sheetView>
  </sheetViews>
  <sheetFormatPr defaultColWidth="9.4609375" defaultRowHeight="14" x14ac:dyDescent="0.35"/>
  <cols>
    <col min="1" max="1" width="2.07421875" style="1" customWidth="1"/>
    <col min="2" max="2" width="22.69140625" style="1" customWidth="1"/>
    <col min="3" max="3" width="31.07421875" style="1" bestFit="1" customWidth="1"/>
    <col min="4" max="4" width="38" style="1" customWidth="1"/>
    <col min="5" max="5" width="6.07421875" style="1" customWidth="1"/>
    <col min="6" max="6" width="16.53515625" style="1" customWidth="1"/>
    <col min="7" max="9" width="10.07421875" style="1" customWidth="1"/>
    <col min="10" max="17" width="10.53515625" style="1" customWidth="1"/>
    <col min="18" max="19" width="10.07421875" style="1" customWidth="1"/>
    <col min="20" max="27" width="10.53515625" style="1" customWidth="1"/>
    <col min="28" max="29" width="10.07421875" style="1" customWidth="1"/>
    <col min="30" max="37" width="10.53515625" style="1" customWidth="1"/>
    <col min="38" max="39" width="10.07421875" style="1" customWidth="1"/>
    <col min="40" max="47" width="10.53515625" style="1" customWidth="1"/>
    <col min="48" max="49" width="10.07421875" style="1" customWidth="1"/>
    <col min="50" max="57" width="10.53515625" style="1" customWidth="1"/>
    <col min="58" max="59" width="10.07421875" style="1" customWidth="1"/>
    <col min="60" max="67" width="10.53515625" style="1" customWidth="1"/>
    <col min="68" max="69" width="10.07421875" style="1" customWidth="1"/>
    <col min="70" max="77" width="10.53515625" style="1" customWidth="1"/>
    <col min="78" max="79" width="10.07421875" style="1" customWidth="1"/>
    <col min="80" max="86" width="10.53515625" style="1" customWidth="1"/>
    <col min="87" max="87" width="11.07421875" style="1" customWidth="1"/>
    <col min="88" max="89" width="9.69140625" style="1" customWidth="1"/>
    <col min="90" max="92" width="10.07421875" style="1" customWidth="1"/>
    <col min="93" max="16384" width="9.4609375" style="1"/>
  </cols>
  <sheetData>
    <row r="1" spans="2:104" x14ac:dyDescent="0.35">
      <c r="B1" s="774" t="s">
        <v>61</v>
      </c>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c r="BM1" s="1367"/>
      <c r="BN1" s="1367"/>
      <c r="BO1" s="1367"/>
      <c r="BP1" s="1367"/>
      <c r="BQ1" s="1367"/>
      <c r="BR1" s="1367"/>
      <c r="BS1" s="1367"/>
      <c r="BT1" s="1367"/>
      <c r="BU1" s="1367"/>
      <c r="BV1" s="1367"/>
      <c r="BW1" s="1367"/>
      <c r="BX1" s="1367"/>
      <c r="BY1" s="1367"/>
      <c r="BZ1" s="1367"/>
      <c r="CA1" s="1367"/>
      <c r="CB1" s="1367"/>
      <c r="CC1" s="1367"/>
      <c r="CD1" s="1367"/>
      <c r="CE1" s="1367"/>
      <c r="CF1" s="1367"/>
      <c r="CG1" s="1367"/>
      <c r="CH1" s="1367"/>
      <c r="CI1" s="1367"/>
      <c r="CJ1" s="1367"/>
      <c r="CK1" s="1367"/>
      <c r="CL1" s="1367"/>
      <c r="CM1" s="1367"/>
      <c r="CN1" s="1367"/>
      <c r="CO1" s="1367"/>
      <c r="CP1" s="1367"/>
      <c r="CQ1" s="1367"/>
      <c r="CR1" s="1367"/>
      <c r="CS1" s="1367"/>
      <c r="CT1" s="1367"/>
      <c r="CU1" s="1367"/>
      <c r="CV1" s="1367"/>
      <c r="CW1" s="1367"/>
      <c r="CX1" s="1367"/>
      <c r="CY1" s="1367"/>
      <c r="CZ1" s="1367"/>
    </row>
    <row r="2" spans="2:104" ht="14.5" thickBot="1" x14ac:dyDescent="0.4">
      <c r="B2" s="1367"/>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c r="BP2" s="1367"/>
      <c r="BQ2" s="1367"/>
      <c r="BR2" s="1367"/>
      <c r="BS2" s="1367"/>
      <c r="BT2" s="1367"/>
      <c r="BU2" s="1367"/>
      <c r="BV2" s="1367"/>
      <c r="BW2" s="1367"/>
      <c r="BX2" s="1367"/>
      <c r="BY2" s="1367"/>
      <c r="BZ2" s="1367"/>
      <c r="CA2" s="1367"/>
      <c r="CB2" s="1367"/>
      <c r="CC2" s="1367"/>
      <c r="CD2" s="1367"/>
      <c r="CE2" s="1367"/>
      <c r="CF2" s="1367"/>
      <c r="CG2" s="1367"/>
      <c r="CH2" s="1367"/>
      <c r="CI2" s="1367"/>
      <c r="CJ2" s="1367"/>
      <c r="CK2" s="1367"/>
      <c r="CL2" s="1367"/>
      <c r="CM2" s="1367"/>
      <c r="CN2" s="1367"/>
      <c r="CO2" s="1367"/>
      <c r="CP2" s="1367"/>
      <c r="CQ2" s="1367"/>
      <c r="CR2" s="1367"/>
      <c r="CS2" s="1367"/>
      <c r="CT2" s="1367"/>
      <c r="CU2" s="1367"/>
      <c r="CV2" s="1367"/>
      <c r="CW2" s="1367"/>
      <c r="CX2" s="1367"/>
      <c r="CY2" s="1367"/>
      <c r="CZ2" s="1367"/>
    </row>
    <row r="3" spans="2:104" ht="35.15" customHeight="1" x14ac:dyDescent="0.35">
      <c r="B3" s="1363" t="s">
        <v>62</v>
      </c>
      <c r="C3" s="1364" t="str">
        <f>'TITLE PAGE'!$D$18</f>
        <v>Wessex Water</v>
      </c>
      <c r="D3" s="1365" t="s">
        <v>2</v>
      </c>
      <c r="E3" s="2"/>
      <c r="F3" s="11"/>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367"/>
      <c r="CN3" s="1367"/>
      <c r="CO3" s="1367"/>
      <c r="CP3" s="1367"/>
      <c r="CQ3" s="1367"/>
      <c r="CR3" s="1367"/>
      <c r="CS3" s="1367"/>
      <c r="CT3" s="1367"/>
      <c r="CU3" s="1367"/>
      <c r="CV3" s="1367"/>
      <c r="CW3" s="1367"/>
      <c r="CX3" s="1367"/>
      <c r="CY3" s="1367"/>
      <c r="CZ3" s="1367"/>
    </row>
    <row r="4" spans="2:104" ht="14.5" thickBot="1" x14ac:dyDescent="0.4">
      <c r="B4" s="1368" t="s">
        <v>78</v>
      </c>
      <c r="C4" s="1369" t="s">
        <v>79</v>
      </c>
      <c r="D4" s="1370"/>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367"/>
      <c r="CK4" s="1367"/>
      <c r="CL4" s="1367"/>
      <c r="CM4" s="1367"/>
      <c r="CN4" s="1367"/>
      <c r="CO4" s="1367"/>
      <c r="CP4" s="1367"/>
      <c r="CQ4" s="1367"/>
      <c r="CR4" s="1367"/>
      <c r="CS4" s="1367"/>
      <c r="CT4" s="1367"/>
      <c r="CU4" s="1367"/>
      <c r="CV4" s="1367"/>
      <c r="CW4" s="1367"/>
      <c r="CX4" s="1367"/>
      <c r="CY4" s="1367"/>
      <c r="CZ4" s="1367"/>
    </row>
    <row r="5" spans="2:104" ht="14.5" thickBot="1" x14ac:dyDescent="0.4">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c r="AT5" s="1367"/>
      <c r="AU5" s="1367"/>
      <c r="AV5" s="1367"/>
      <c r="AW5" s="1367"/>
      <c r="AX5" s="1367"/>
      <c r="AY5" s="1367"/>
      <c r="AZ5" s="1367"/>
      <c r="BA5" s="1367"/>
      <c r="BB5" s="1367"/>
      <c r="BC5" s="1367"/>
      <c r="BD5" s="1367"/>
      <c r="BE5" s="1367"/>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row>
    <row r="6" spans="2:104" ht="46.5" customHeight="1" thickBot="1" x14ac:dyDescent="0.4">
      <c r="B6" s="204" t="s">
        <v>80</v>
      </c>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row>
    <row r="7" spans="2:104" s="884" customFormat="1" ht="21.65" customHeight="1" thickBot="1" x14ac:dyDescent="0.4">
      <c r="B7" s="885" t="s">
        <v>65</v>
      </c>
      <c r="C7" s="886" t="s">
        <v>81</v>
      </c>
      <c r="D7" s="886" t="s">
        <v>66</v>
      </c>
      <c r="E7" s="886" t="s">
        <v>82</v>
      </c>
      <c r="F7" s="887" t="s">
        <v>83</v>
      </c>
      <c r="G7" s="885" t="s">
        <v>19</v>
      </c>
      <c r="H7" s="886" t="s">
        <v>84</v>
      </c>
      <c r="I7" s="886" t="s">
        <v>85</v>
      </c>
      <c r="J7" s="886" t="s">
        <v>86</v>
      </c>
      <c r="K7" s="886" t="s">
        <v>87</v>
      </c>
      <c r="L7" s="886" t="s">
        <v>88</v>
      </c>
      <c r="M7" s="886" t="s">
        <v>89</v>
      </c>
      <c r="N7" s="886" t="s">
        <v>90</v>
      </c>
      <c r="O7" s="886" t="s">
        <v>91</v>
      </c>
      <c r="P7" s="886" t="s">
        <v>92</v>
      </c>
      <c r="Q7" s="888" t="s">
        <v>93</v>
      </c>
      <c r="R7" s="889" t="s">
        <v>94</v>
      </c>
      <c r="S7" s="889" t="s">
        <v>95</v>
      </c>
      <c r="T7" s="889" t="s">
        <v>96</v>
      </c>
      <c r="U7" s="889" t="s">
        <v>97</v>
      </c>
      <c r="V7" s="889" t="s">
        <v>98</v>
      </c>
      <c r="W7" s="889" t="s">
        <v>99</v>
      </c>
      <c r="X7" s="889" t="s">
        <v>100</v>
      </c>
      <c r="Y7" s="889" t="s">
        <v>101</v>
      </c>
      <c r="Z7" s="889" t="s">
        <v>102</v>
      </c>
      <c r="AA7" s="889" t="s">
        <v>103</v>
      </c>
      <c r="AB7" s="889" t="s">
        <v>104</v>
      </c>
      <c r="AC7" s="889" t="s">
        <v>105</v>
      </c>
      <c r="AD7" s="889" t="s">
        <v>106</v>
      </c>
      <c r="AE7" s="889" t="s">
        <v>107</v>
      </c>
      <c r="AF7" s="889" t="s">
        <v>108</v>
      </c>
      <c r="AG7" s="1371"/>
      <c r="AH7" s="1371"/>
      <c r="AI7" s="1371"/>
      <c r="AJ7" s="1371"/>
      <c r="AK7" s="1371"/>
      <c r="AL7" s="1371"/>
      <c r="AM7" s="1371"/>
      <c r="AN7" s="1371"/>
      <c r="AO7" s="1371"/>
      <c r="AP7" s="1371"/>
      <c r="AQ7" s="1371"/>
      <c r="AR7" s="1371"/>
      <c r="AS7" s="1371"/>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c r="BP7" s="1371"/>
      <c r="BQ7" s="1371"/>
      <c r="BR7" s="1371"/>
      <c r="BS7" s="1371"/>
      <c r="BT7" s="1371"/>
      <c r="BU7" s="1371"/>
      <c r="BV7" s="1371"/>
      <c r="BW7" s="1371"/>
      <c r="BX7" s="1371"/>
      <c r="BY7" s="1371"/>
      <c r="BZ7" s="1371"/>
      <c r="CA7" s="1371"/>
      <c r="CB7" s="1371"/>
      <c r="CC7" s="1371"/>
      <c r="CD7" s="1371"/>
      <c r="CE7" s="1371"/>
      <c r="CF7" s="1371"/>
      <c r="CG7" s="1371"/>
      <c r="CH7" s="1371"/>
      <c r="CI7" s="1371"/>
      <c r="CJ7" s="1371"/>
      <c r="CK7" s="1371"/>
      <c r="CL7" s="1371"/>
      <c r="CM7" s="1371"/>
      <c r="CN7" s="1371"/>
      <c r="CO7" s="1371"/>
      <c r="CP7" s="1371"/>
      <c r="CQ7" s="1371"/>
      <c r="CR7" s="1371"/>
      <c r="CS7" s="1371"/>
      <c r="CT7" s="1371"/>
      <c r="CU7" s="1371"/>
      <c r="CV7" s="1371"/>
      <c r="CW7" s="1371"/>
      <c r="CX7" s="1371"/>
      <c r="CY7" s="1371"/>
      <c r="CZ7" s="1371"/>
    </row>
    <row r="8" spans="2:104" x14ac:dyDescent="0.35">
      <c r="B8" s="212" t="s">
        <v>109</v>
      </c>
      <c r="C8" s="213" t="s">
        <v>110</v>
      </c>
      <c r="D8" s="214" t="s">
        <v>67</v>
      </c>
      <c r="E8" s="215" t="s">
        <v>111</v>
      </c>
      <c r="F8" s="216">
        <v>2</v>
      </c>
      <c r="G8" s="150">
        <v>181.17000000000002</v>
      </c>
      <c r="H8" s="150">
        <v>199.87819508315459</v>
      </c>
      <c r="I8" s="150">
        <v>191.70814573882959</v>
      </c>
      <c r="J8" s="150">
        <v>183.99524247460172</v>
      </c>
      <c r="K8" s="150">
        <v>177.28601292893165</v>
      </c>
      <c r="L8" s="1232">
        <v>188.56878151726016</v>
      </c>
      <c r="M8" s="1232">
        <v>187.92114787087189</v>
      </c>
      <c r="N8" s="1232">
        <v>186.13748880235801</v>
      </c>
      <c r="O8" s="1232">
        <v>184.55413920740915</v>
      </c>
      <c r="P8" s="1232">
        <v>183.0232189807482</v>
      </c>
      <c r="Q8" s="1232">
        <v>181.5229892652749</v>
      </c>
      <c r="R8" s="1232">
        <v>169.28173239498355</v>
      </c>
      <c r="S8" s="1232">
        <v>159.92450707659842</v>
      </c>
      <c r="T8" s="1232">
        <v>156.44214235031069</v>
      </c>
      <c r="U8" s="1232">
        <v>154.31421688260411</v>
      </c>
      <c r="V8" s="1232">
        <v>159.28573270475272</v>
      </c>
      <c r="W8" s="1232">
        <v>162.72521152835606</v>
      </c>
      <c r="X8" s="1232">
        <v>164.14295147883593</v>
      </c>
      <c r="Y8" s="1232">
        <v>164.13734192056623</v>
      </c>
      <c r="Z8" s="1232">
        <v>163.10591866191123</v>
      </c>
      <c r="AA8" s="1232">
        <v>161.38200706766833</v>
      </c>
      <c r="AB8" s="1232"/>
      <c r="AC8" s="1232"/>
      <c r="AD8" s="1232"/>
      <c r="AE8" s="1232"/>
      <c r="AF8" s="1232"/>
      <c r="AG8" s="1367"/>
      <c r="AH8" s="1367"/>
      <c r="AI8" s="1367"/>
      <c r="AJ8" s="1367"/>
      <c r="AK8" s="1367"/>
      <c r="AL8" s="1367"/>
      <c r="AM8" s="1367"/>
      <c r="AN8" s="1367"/>
      <c r="AO8" s="1367"/>
      <c r="AP8" s="1367"/>
      <c r="AQ8" s="1367"/>
      <c r="AR8" s="1367"/>
      <c r="AS8" s="1367"/>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c r="BP8" s="1367"/>
      <c r="BQ8" s="1367"/>
      <c r="BR8" s="1367"/>
      <c r="BS8" s="1367"/>
      <c r="BT8" s="1367"/>
      <c r="BU8" s="1367"/>
      <c r="BV8" s="1367"/>
      <c r="BW8" s="1367"/>
      <c r="BX8" s="1367"/>
      <c r="BY8" s="1367"/>
      <c r="BZ8" s="1367"/>
      <c r="CA8" s="1367"/>
      <c r="CB8" s="1367"/>
      <c r="CC8" s="1367"/>
      <c r="CD8" s="1367"/>
      <c r="CE8" s="1367"/>
      <c r="CF8" s="1367"/>
      <c r="CG8" s="1367"/>
      <c r="CH8" s="1367"/>
      <c r="CI8" s="1367"/>
      <c r="CJ8" s="1367"/>
      <c r="CK8" s="1367"/>
      <c r="CL8" s="1367"/>
      <c r="CM8" s="1367"/>
      <c r="CN8" s="1367"/>
      <c r="CO8" s="1367"/>
      <c r="CP8" s="1367"/>
      <c r="CQ8" s="1367"/>
      <c r="CR8" s="1367"/>
      <c r="CS8" s="1367"/>
      <c r="CT8" s="1367"/>
      <c r="CU8" s="1367"/>
      <c r="CV8" s="1367"/>
      <c r="CW8" s="1367"/>
      <c r="CX8" s="1367"/>
      <c r="CY8" s="1367"/>
      <c r="CZ8" s="1367"/>
    </row>
    <row r="9" spans="2:104" x14ac:dyDescent="0.35">
      <c r="B9" s="217" t="s">
        <v>112</v>
      </c>
      <c r="C9" s="208" t="s">
        <v>113</v>
      </c>
      <c r="D9" s="209" t="s">
        <v>67</v>
      </c>
      <c r="E9" s="218" t="s">
        <v>114</v>
      </c>
      <c r="F9" s="219">
        <v>1</v>
      </c>
      <c r="G9" s="164">
        <v>138.28925617891667</v>
      </c>
      <c r="H9" s="164">
        <v>151.8277743001197</v>
      </c>
      <c r="I9" s="164">
        <v>144.87550720590181</v>
      </c>
      <c r="J9" s="164">
        <v>138.76116160727301</v>
      </c>
      <c r="K9" s="164">
        <v>132.872504875197</v>
      </c>
      <c r="L9" s="1233">
        <v>140.82904025791643</v>
      </c>
      <c r="M9" s="1233">
        <v>140.00113581859142</v>
      </c>
      <c r="N9" s="1233">
        <v>138.24953161024837</v>
      </c>
      <c r="O9" s="1233">
        <v>136.62456268282429</v>
      </c>
      <c r="P9" s="1233">
        <v>135.08478955581123</v>
      </c>
      <c r="Q9" s="1233">
        <v>133.59374580656129</v>
      </c>
      <c r="R9" s="1233">
        <v>122.94001922107091</v>
      </c>
      <c r="S9" s="1233">
        <v>114.64467128652632</v>
      </c>
      <c r="T9" s="1233">
        <v>110.60315873757487</v>
      </c>
      <c r="U9" s="1233">
        <v>107.57048492778419</v>
      </c>
      <c r="V9" s="1233">
        <v>109.48925022680818</v>
      </c>
      <c r="W9" s="1233">
        <v>110.31667302818974</v>
      </c>
      <c r="X9" s="1233">
        <v>109.76964140174431</v>
      </c>
      <c r="Y9" s="1233">
        <v>108.29811094120907</v>
      </c>
      <c r="Z9" s="1233">
        <v>106.19751293563601</v>
      </c>
      <c r="AA9" s="1233">
        <v>102.15055821137037</v>
      </c>
      <c r="AB9" s="1233"/>
      <c r="AC9" s="1233"/>
      <c r="AD9" s="1233"/>
      <c r="AE9" s="1233"/>
      <c r="AF9" s="1233"/>
      <c r="AG9" s="1367"/>
      <c r="AH9" s="1367"/>
      <c r="AI9" s="1367"/>
      <c r="AJ9" s="1367"/>
      <c r="AK9" s="1367"/>
      <c r="AL9" s="1367"/>
      <c r="AM9" s="1367"/>
      <c r="AN9" s="1367"/>
      <c r="AO9" s="1367"/>
      <c r="AP9" s="1367"/>
      <c r="AQ9" s="1367"/>
      <c r="AR9" s="1367"/>
      <c r="AS9" s="1367"/>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c r="BP9" s="1367"/>
      <c r="BQ9" s="1367"/>
      <c r="BR9" s="1367"/>
      <c r="BS9" s="1367"/>
      <c r="BT9" s="1367"/>
      <c r="BU9" s="1367"/>
      <c r="BV9" s="1367"/>
      <c r="BW9" s="1367"/>
      <c r="BX9" s="1367"/>
      <c r="BY9" s="1367"/>
      <c r="BZ9" s="1367"/>
      <c r="CA9" s="1367"/>
      <c r="CB9" s="1367"/>
      <c r="CC9" s="1367"/>
      <c r="CD9" s="1367"/>
      <c r="CE9" s="1367"/>
      <c r="CF9" s="1367"/>
      <c r="CG9" s="1367"/>
      <c r="CH9" s="1367"/>
      <c r="CI9" s="1367"/>
      <c r="CJ9" s="1367"/>
      <c r="CK9" s="1367"/>
      <c r="CL9" s="1367"/>
      <c r="CM9" s="1367"/>
      <c r="CN9" s="1367"/>
      <c r="CO9" s="1367"/>
      <c r="CP9" s="1367"/>
      <c r="CQ9" s="1367"/>
      <c r="CR9" s="1367"/>
      <c r="CS9" s="1367"/>
      <c r="CT9" s="1367"/>
      <c r="CU9" s="1367"/>
      <c r="CV9" s="1367"/>
      <c r="CW9" s="1367"/>
      <c r="CX9" s="1367"/>
      <c r="CY9" s="1367"/>
      <c r="CZ9" s="1367"/>
    </row>
    <row r="10" spans="2:104" ht="14.5" thickBot="1" x14ac:dyDescent="0.4">
      <c r="B10" s="220" t="s">
        <v>115</v>
      </c>
      <c r="C10" s="221" t="s">
        <v>116</v>
      </c>
      <c r="D10" s="222" t="s">
        <v>67</v>
      </c>
      <c r="E10" s="223" t="s">
        <v>111</v>
      </c>
      <c r="F10" s="224">
        <v>2</v>
      </c>
      <c r="G10" s="151">
        <v>79.13</v>
      </c>
      <c r="H10" s="151">
        <v>70.607948284197121</v>
      </c>
      <c r="I10" s="151">
        <v>74.628232234738249</v>
      </c>
      <c r="J10" s="151">
        <v>77.998181787291145</v>
      </c>
      <c r="K10" s="151">
        <v>79.386431840212794</v>
      </c>
      <c r="L10" s="1234">
        <v>78.770035834898806</v>
      </c>
      <c r="M10" s="1234">
        <v>77.909803664871902</v>
      </c>
      <c r="N10" s="1234">
        <v>76.465488272063538</v>
      </c>
      <c r="O10" s="1234">
        <v>75.014085405191977</v>
      </c>
      <c r="P10" s="1234">
        <v>73.75238072304353</v>
      </c>
      <c r="Q10" s="1234">
        <v>72.5286281288504</v>
      </c>
      <c r="R10" s="1234">
        <v>68.374212604080711</v>
      </c>
      <c r="S10" s="1234">
        <v>67.934522694036431</v>
      </c>
      <c r="T10" s="1234">
        <v>67.86571714186195</v>
      </c>
      <c r="U10" s="1234">
        <v>67.788893034305431</v>
      </c>
      <c r="V10" s="1234">
        <v>68.372227673288052</v>
      </c>
      <c r="W10" s="1234">
        <v>68.894632878417241</v>
      </c>
      <c r="X10" s="1234">
        <v>69.304067273884911</v>
      </c>
      <c r="Y10" s="1234">
        <v>69.624074193987227</v>
      </c>
      <c r="Z10" s="1234">
        <v>69.875421699038597</v>
      </c>
      <c r="AA10" s="1234">
        <v>72.541687656305157</v>
      </c>
      <c r="AB10" s="1234"/>
      <c r="AC10" s="1234"/>
      <c r="AD10" s="1234"/>
      <c r="AE10" s="1234"/>
      <c r="AF10" s="1234"/>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2"/>
    </row>
    <row r="11" spans="2:104" ht="14.5" thickBot="1" x14ac:dyDescent="0.4">
      <c r="B11" s="210" t="s">
        <v>117</v>
      </c>
      <c r="C11" s="205" t="s">
        <v>118</v>
      </c>
      <c r="D11" s="206" t="s">
        <v>67</v>
      </c>
      <c r="E11" s="211" t="s">
        <v>111</v>
      </c>
      <c r="F11" s="207">
        <v>2</v>
      </c>
      <c r="G11" s="152">
        <v>67.886966485073074</v>
      </c>
      <c r="H11" s="152">
        <v>65.052988257749959</v>
      </c>
      <c r="I11" s="152">
        <v>63.313886882929296</v>
      </c>
      <c r="J11" s="152">
        <v>71.186478624679992</v>
      </c>
      <c r="K11" s="152">
        <v>69.767352297305337</v>
      </c>
      <c r="L11" s="1235">
        <v>63.792300372138087</v>
      </c>
      <c r="M11" s="1235">
        <v>63.33106198192872</v>
      </c>
      <c r="N11" s="1235">
        <v>62.751110006723117</v>
      </c>
      <c r="O11" s="1235">
        <v>62.041727089092895</v>
      </c>
      <c r="P11" s="1235">
        <v>61.222323478459927</v>
      </c>
      <c r="Q11" s="1235">
        <v>60.282909521325607</v>
      </c>
      <c r="R11" s="1235">
        <v>51.706435736702986</v>
      </c>
      <c r="S11" s="1235">
        <v>47.301676367005939</v>
      </c>
      <c r="T11" s="1235">
        <v>42.887064821266094</v>
      </c>
      <c r="U11" s="1235">
        <v>38.475126516840938</v>
      </c>
      <c r="V11" s="1235">
        <v>38.473739995712727</v>
      </c>
      <c r="W11" s="1235">
        <v>38.473042875728204</v>
      </c>
      <c r="X11" s="1235">
        <v>38.473431343460923</v>
      </c>
      <c r="Y11" s="1235">
        <v>38.475991603124356</v>
      </c>
      <c r="Z11" s="1235">
        <v>38.478006041900464</v>
      </c>
      <c r="AA11" s="1235">
        <v>38.479592457034443</v>
      </c>
      <c r="AB11" s="1235"/>
      <c r="AC11" s="1235"/>
      <c r="AD11" s="1235"/>
      <c r="AE11" s="1235"/>
      <c r="AF11" s="1235"/>
      <c r="AG11" s="1367"/>
      <c r="AH11" s="1367"/>
      <c r="AI11" s="1367"/>
      <c r="AJ11" s="1367"/>
      <c r="AK11" s="1367"/>
      <c r="AL11" s="1367"/>
      <c r="AM11" s="1367"/>
      <c r="AN11" s="1367"/>
      <c r="AO11" s="1367"/>
      <c r="AP11" s="1367"/>
      <c r="AQ11" s="1367"/>
      <c r="AR11" s="1367"/>
      <c r="AS11" s="1367"/>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c r="BP11" s="1367"/>
      <c r="BQ11" s="1367"/>
      <c r="BR11" s="1367"/>
      <c r="BS11" s="1367"/>
      <c r="BT11" s="1367"/>
      <c r="BU11" s="1367"/>
      <c r="BV11" s="1367"/>
      <c r="BW11" s="1367"/>
      <c r="BX11" s="1367"/>
      <c r="BY11" s="1367"/>
      <c r="BZ11" s="1367"/>
      <c r="CA11" s="1367"/>
      <c r="CB11" s="1367"/>
      <c r="CC11" s="1367"/>
      <c r="CD11" s="1367"/>
      <c r="CE11" s="1367"/>
      <c r="CF11" s="1367"/>
      <c r="CG11" s="1367"/>
      <c r="CH11" s="1367"/>
      <c r="CI11" s="1367"/>
      <c r="CJ11" s="1367"/>
      <c r="CK11" s="1367"/>
      <c r="CL11" s="1367"/>
      <c r="CM11" s="1367"/>
      <c r="CN11" s="1367"/>
      <c r="CO11" s="1367"/>
      <c r="CP11" s="1367"/>
      <c r="CQ11" s="1367"/>
      <c r="CR11" s="1367"/>
      <c r="CS11" s="1367"/>
      <c r="CT11" s="1367"/>
      <c r="CU11" s="1367"/>
      <c r="CV11" s="1367"/>
      <c r="CW11" s="1367"/>
      <c r="CX11" s="1367"/>
      <c r="CY11" s="1367"/>
      <c r="CZ11" s="1362"/>
    </row>
    <row r="12" spans="2:104" ht="14.5" thickBot="1" x14ac:dyDescent="0.4">
      <c r="B12" s="225" t="s">
        <v>119</v>
      </c>
      <c r="C12" s="226" t="s">
        <v>120</v>
      </c>
      <c r="D12" s="227" t="s">
        <v>67</v>
      </c>
      <c r="E12" s="228" t="s">
        <v>111</v>
      </c>
      <c r="F12" s="229">
        <v>2</v>
      </c>
      <c r="G12" s="1135">
        <v>335.67680826245214</v>
      </c>
      <c r="H12" s="1135">
        <v>342.69023556595619</v>
      </c>
      <c r="I12" s="1135">
        <v>336.95807041332125</v>
      </c>
      <c r="J12" s="1135">
        <v>341.23956783272178</v>
      </c>
      <c r="K12" s="1135">
        <v>333.8724221820716</v>
      </c>
      <c r="L12" s="1236">
        <v>338.62127193626679</v>
      </c>
      <c r="M12" s="1236">
        <v>336.65216772964226</v>
      </c>
      <c r="N12" s="1236">
        <v>332.84424129311446</v>
      </c>
      <c r="O12" s="1236">
        <v>329.10010591366375</v>
      </c>
      <c r="P12" s="1236">
        <v>325.48807739422142</v>
      </c>
      <c r="Q12" s="1236">
        <v>321.82468112742066</v>
      </c>
      <c r="R12" s="1236">
        <v>296.85253494773701</v>
      </c>
      <c r="S12" s="1236">
        <v>282.65086034961053</v>
      </c>
      <c r="T12" s="1236">
        <v>274.68507852540847</v>
      </c>
      <c r="U12" s="1236">
        <v>268.06839064572023</v>
      </c>
      <c r="V12" s="1236">
        <v>273.62185458572327</v>
      </c>
      <c r="W12" s="1236">
        <v>277.58304149447127</v>
      </c>
      <c r="X12" s="1236">
        <v>279.41060430815151</v>
      </c>
      <c r="Y12" s="1236">
        <v>279.72756192964755</v>
      </c>
      <c r="Z12" s="1236">
        <v>278.94950061482001</v>
      </c>
      <c r="AA12" s="1236">
        <v>279.89344139297771</v>
      </c>
      <c r="AB12" s="1237"/>
      <c r="AC12" s="1237"/>
      <c r="AD12" s="1237"/>
      <c r="AE12" s="1237"/>
      <c r="AF12" s="1237"/>
      <c r="AG12" s="1367"/>
      <c r="AH12" s="1367"/>
      <c r="AI12" s="1367"/>
      <c r="AJ12" s="1367"/>
      <c r="AK12" s="1367"/>
      <c r="AL12" s="1367"/>
      <c r="AM12" s="1367"/>
      <c r="AN12" s="1367"/>
      <c r="AO12" s="1367"/>
      <c r="AP12" s="1367"/>
      <c r="AQ12" s="1367"/>
      <c r="AR12" s="1367"/>
      <c r="AS12" s="1367"/>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c r="BP12" s="1367"/>
      <c r="BQ12" s="1367"/>
      <c r="BR12" s="1367"/>
      <c r="BS12" s="1367"/>
      <c r="BT12" s="1367"/>
      <c r="BU12" s="1367"/>
      <c r="BV12" s="1367"/>
      <c r="BW12" s="1367"/>
      <c r="BX12" s="1367"/>
      <c r="BY12" s="1367"/>
      <c r="BZ12" s="1367"/>
      <c r="CA12" s="1367"/>
      <c r="CB12" s="1367"/>
      <c r="CC12" s="1367"/>
      <c r="CD12" s="1367"/>
      <c r="CE12" s="1367"/>
      <c r="CF12" s="1367"/>
      <c r="CG12" s="1367"/>
      <c r="CH12" s="1367"/>
      <c r="CI12" s="1367"/>
      <c r="CJ12" s="1367"/>
      <c r="CK12" s="1367"/>
      <c r="CL12" s="1367"/>
      <c r="CM12" s="1367"/>
      <c r="CN12" s="1367"/>
      <c r="CO12" s="1367"/>
      <c r="CP12" s="1367"/>
      <c r="CQ12" s="1367"/>
      <c r="CR12" s="1367"/>
      <c r="CS12" s="1367"/>
      <c r="CT12" s="1367"/>
      <c r="CU12" s="1367"/>
      <c r="CV12" s="1367"/>
      <c r="CW12" s="1367"/>
      <c r="CX12" s="1367"/>
      <c r="CY12" s="1367"/>
      <c r="CZ12" s="1362"/>
    </row>
    <row r="13" spans="2:104" ht="14.5" thickBot="1" x14ac:dyDescent="0.4">
      <c r="B13" s="1367"/>
      <c r="C13" s="1367"/>
      <c r="D13" s="1367"/>
      <c r="E13" s="1367"/>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c r="BP13" s="1367"/>
      <c r="BQ13" s="1367"/>
      <c r="BR13" s="1367"/>
      <c r="BS13" s="1367"/>
      <c r="BT13" s="1367"/>
      <c r="BU13" s="1367"/>
      <c r="BV13" s="1367"/>
      <c r="BW13" s="1367"/>
      <c r="BX13" s="1367"/>
      <c r="BY13" s="1367"/>
      <c r="BZ13" s="1367"/>
      <c r="CA13" s="1367"/>
      <c r="CB13" s="1367"/>
      <c r="CC13" s="1367"/>
      <c r="CD13" s="1367"/>
      <c r="CE13" s="1367"/>
      <c r="CF13" s="1367"/>
      <c r="CG13" s="1367"/>
      <c r="CH13" s="1367"/>
      <c r="CI13" s="1367"/>
      <c r="CJ13" s="1367"/>
      <c r="CK13" s="1367"/>
      <c r="CL13" s="1367"/>
      <c r="CM13" s="1367"/>
      <c r="CN13" s="1367"/>
      <c r="CO13" s="1367"/>
      <c r="CP13" s="1367"/>
      <c r="CQ13" s="1367"/>
      <c r="CR13" s="1367"/>
      <c r="CS13" s="1367"/>
      <c r="CT13" s="1367"/>
      <c r="CU13" s="1367"/>
      <c r="CV13" s="1367"/>
      <c r="CW13" s="1367"/>
      <c r="CX13" s="1367"/>
      <c r="CY13" s="1367"/>
      <c r="CZ13" s="1367"/>
    </row>
    <row r="14" spans="2:104" x14ac:dyDescent="0.35">
      <c r="B14" s="1372" t="s">
        <v>62</v>
      </c>
      <c r="C14" s="1373" t="str">
        <f>'TITLE PAGE'!D18</f>
        <v>Wessex Water</v>
      </c>
      <c r="D14" s="1374" t="s">
        <v>2</v>
      </c>
      <c r="E14" s="1367"/>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c r="BP14" s="1367"/>
      <c r="BQ14" s="1367"/>
      <c r="BR14" s="1367"/>
      <c r="BS14" s="1367"/>
      <c r="BT14" s="1367"/>
      <c r="BU14" s="1367"/>
      <c r="BV14" s="1367"/>
      <c r="BW14" s="1367"/>
      <c r="BX14" s="1367"/>
      <c r="BY14" s="1367"/>
      <c r="BZ14" s="1367"/>
      <c r="CA14" s="1367"/>
      <c r="CB14" s="1367"/>
      <c r="CC14" s="1367"/>
      <c r="CD14" s="1367"/>
      <c r="CE14" s="1367"/>
      <c r="CF14" s="1367"/>
      <c r="CG14" s="1367"/>
      <c r="CH14" s="1367"/>
      <c r="CI14" s="1367"/>
      <c r="CJ14" s="1367"/>
      <c r="CK14" s="1367"/>
      <c r="CL14" s="1367"/>
      <c r="CM14" s="1367"/>
      <c r="CN14" s="1367"/>
      <c r="CO14" s="1367"/>
      <c r="CP14" s="1367"/>
      <c r="CQ14" s="1367"/>
      <c r="CR14" s="1367"/>
      <c r="CS14" s="1367"/>
      <c r="CT14" s="1367"/>
      <c r="CU14" s="1367"/>
      <c r="CV14" s="1367"/>
      <c r="CW14" s="1367"/>
      <c r="CX14" s="1367"/>
      <c r="CY14" s="1367"/>
      <c r="CZ14" s="1367"/>
    </row>
    <row r="15" spans="2:104" ht="14.5" thickBot="1" x14ac:dyDescent="0.4">
      <c r="B15" s="1368" t="s">
        <v>78</v>
      </c>
      <c r="C15" s="1375" t="s">
        <v>121</v>
      </c>
      <c r="D15" s="1370"/>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c r="BP15" s="1367"/>
      <c r="BQ15" s="1367"/>
      <c r="BR15" s="1367"/>
      <c r="BS15" s="1367"/>
      <c r="BT15" s="1367"/>
      <c r="BU15" s="1367"/>
      <c r="BV15" s="1367"/>
      <c r="BW15" s="1367"/>
      <c r="BX15" s="1367"/>
      <c r="BY15" s="1367"/>
      <c r="BZ15" s="1367"/>
      <c r="CA15" s="1367"/>
      <c r="CB15" s="1367"/>
      <c r="CC15" s="1367"/>
      <c r="CD15" s="1367"/>
      <c r="CE15" s="1367"/>
      <c r="CF15" s="1367"/>
      <c r="CG15" s="1367"/>
      <c r="CH15" s="1367"/>
      <c r="CI15" s="1367"/>
      <c r="CJ15" s="1367"/>
      <c r="CK15" s="1367"/>
      <c r="CL15" s="1367"/>
      <c r="CM15" s="1367"/>
      <c r="CN15" s="1367"/>
      <c r="CO15" s="1367"/>
      <c r="CP15" s="1367"/>
      <c r="CQ15" s="1367"/>
      <c r="CR15" s="1367"/>
      <c r="CS15" s="1367"/>
      <c r="CT15" s="1367"/>
      <c r="CU15" s="1367"/>
      <c r="CV15" s="1367"/>
      <c r="CW15" s="1367"/>
      <c r="CX15" s="1367"/>
      <c r="CY15" s="1367"/>
      <c r="CZ15" s="1367"/>
    </row>
    <row r="16" spans="2:104" ht="14.5" thickBot="1" x14ac:dyDescent="0.4">
      <c r="B16" s="1367"/>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c r="BP16" s="1367"/>
      <c r="BQ16" s="1367"/>
      <c r="BR16" s="1367"/>
      <c r="BS16" s="1367"/>
      <c r="BT16" s="1367"/>
      <c r="BU16" s="1367"/>
      <c r="BV16" s="1367"/>
      <c r="BW16" s="1367"/>
      <c r="BX16" s="1367"/>
      <c r="BY16" s="1367"/>
      <c r="BZ16" s="1367"/>
      <c r="CA16" s="1367"/>
      <c r="CB16" s="1367"/>
      <c r="CC16" s="1367"/>
      <c r="CD16" s="1367"/>
      <c r="CE16" s="1367"/>
      <c r="CF16" s="1367"/>
      <c r="CG16" s="1367"/>
      <c r="CH16" s="1367"/>
      <c r="CI16" s="1367"/>
      <c r="CJ16" s="1367"/>
      <c r="CK16" s="1367"/>
      <c r="CL16" s="1367"/>
      <c r="CM16" s="1367"/>
      <c r="CN16" s="1367"/>
      <c r="CO16" s="1367"/>
      <c r="CP16" s="1367"/>
      <c r="CQ16" s="1367"/>
      <c r="CR16" s="1367"/>
      <c r="CS16" s="1367"/>
      <c r="CT16" s="1367"/>
      <c r="CU16" s="1367"/>
      <c r="CV16" s="1367"/>
      <c r="CW16" s="1367"/>
      <c r="CX16" s="1367"/>
      <c r="CY16" s="1367"/>
      <c r="CZ16" s="1367"/>
    </row>
    <row r="17" spans="2:88" ht="42" x14ac:dyDescent="0.35">
      <c r="B17" s="230" t="s">
        <v>122</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7"/>
      <c r="AT17" s="1367"/>
      <c r="AU17" s="1367"/>
      <c r="AV17" s="1367"/>
      <c r="AW17" s="1367"/>
      <c r="AX17" s="1367"/>
      <c r="AY17" s="1367"/>
      <c r="AZ17" s="1367"/>
      <c r="BA17" s="1367"/>
      <c r="BB17" s="1367"/>
      <c r="BC17" s="1367"/>
      <c r="BD17" s="1367"/>
      <c r="BE17" s="1367"/>
      <c r="BF17" s="1367"/>
      <c r="BG17" s="1367"/>
      <c r="BH17" s="1367"/>
      <c r="BI17" s="1367"/>
      <c r="BJ17" s="1367"/>
      <c r="BK17" s="1367"/>
      <c r="BL17" s="1367"/>
      <c r="BM17" s="1367"/>
      <c r="BN17" s="1367"/>
      <c r="BO17" s="1367"/>
      <c r="BP17" s="1367"/>
      <c r="BQ17" s="1367"/>
      <c r="BR17" s="1367"/>
      <c r="BS17" s="1367"/>
      <c r="BT17" s="1367"/>
      <c r="BU17" s="1367"/>
      <c r="BV17" s="1367"/>
      <c r="BW17" s="1367"/>
      <c r="BX17" s="1367"/>
      <c r="BY17" s="1367"/>
      <c r="BZ17" s="1367"/>
      <c r="CA17" s="1367"/>
      <c r="CB17" s="1367"/>
      <c r="CC17" s="1367"/>
      <c r="CD17" s="1367"/>
      <c r="CE17" s="1367"/>
      <c r="CF17" s="1367"/>
      <c r="CG17" s="1367"/>
      <c r="CH17" s="1367"/>
      <c r="CI17" s="1367"/>
      <c r="CJ17" s="1367"/>
    </row>
    <row r="18" spans="2:88" ht="14.5" thickBot="1" x14ac:dyDescent="0.4">
      <c r="B18" s="231" t="s">
        <v>65</v>
      </c>
      <c r="C18" s="202" t="s">
        <v>81</v>
      </c>
      <c r="D18" s="202" t="s">
        <v>66</v>
      </c>
      <c r="E18" s="202" t="s">
        <v>82</v>
      </c>
      <c r="F18" s="203" t="s">
        <v>83</v>
      </c>
      <c r="G18" s="201" t="s">
        <v>19</v>
      </c>
      <c r="H18" s="202" t="s">
        <v>84</v>
      </c>
      <c r="I18" s="202" t="s">
        <v>85</v>
      </c>
      <c r="J18" s="202" t="s">
        <v>86</v>
      </c>
      <c r="K18" s="202" t="s">
        <v>87</v>
      </c>
      <c r="L18" s="202" t="s">
        <v>88</v>
      </c>
      <c r="M18" s="202" t="s">
        <v>89</v>
      </c>
      <c r="N18" s="202" t="s">
        <v>90</v>
      </c>
      <c r="O18" s="202" t="s">
        <v>91</v>
      </c>
      <c r="P18" s="202" t="s">
        <v>92</v>
      </c>
      <c r="Q18" s="202" t="s">
        <v>93</v>
      </c>
      <c r="R18" s="202" t="s">
        <v>123</v>
      </c>
      <c r="S18" s="202" t="s">
        <v>124</v>
      </c>
      <c r="T18" s="202" t="s">
        <v>125</v>
      </c>
      <c r="U18" s="202" t="s">
        <v>126</v>
      </c>
      <c r="V18" s="202" t="s">
        <v>94</v>
      </c>
      <c r="W18" s="202" t="s">
        <v>127</v>
      </c>
      <c r="X18" s="202" t="s">
        <v>128</v>
      </c>
      <c r="Y18" s="202" t="s">
        <v>129</v>
      </c>
      <c r="Z18" s="202" t="s">
        <v>130</v>
      </c>
      <c r="AA18" s="202" t="s">
        <v>95</v>
      </c>
      <c r="AB18" s="202" t="s">
        <v>131</v>
      </c>
      <c r="AC18" s="202" t="s">
        <v>132</v>
      </c>
      <c r="AD18" s="202" t="s">
        <v>133</v>
      </c>
      <c r="AE18" s="202" t="s">
        <v>134</v>
      </c>
      <c r="AF18" s="202" t="s">
        <v>96</v>
      </c>
      <c r="AG18" s="202" t="s">
        <v>135</v>
      </c>
      <c r="AH18" s="202" t="s">
        <v>136</v>
      </c>
      <c r="AI18" s="202" t="s">
        <v>137</v>
      </c>
      <c r="AJ18" s="202" t="s">
        <v>138</v>
      </c>
      <c r="AK18" s="202" t="s">
        <v>97</v>
      </c>
      <c r="AL18" s="202" t="s">
        <v>139</v>
      </c>
      <c r="AM18" s="202" t="s">
        <v>140</v>
      </c>
      <c r="AN18" s="202" t="s">
        <v>141</v>
      </c>
      <c r="AO18" s="202" t="s">
        <v>142</v>
      </c>
      <c r="AP18" s="202" t="s">
        <v>98</v>
      </c>
      <c r="AQ18" s="202" t="s">
        <v>143</v>
      </c>
      <c r="AR18" s="202" t="s">
        <v>144</v>
      </c>
      <c r="AS18" s="202" t="s">
        <v>145</v>
      </c>
      <c r="AT18" s="202" t="s">
        <v>146</v>
      </c>
      <c r="AU18" s="202" t="s">
        <v>99</v>
      </c>
      <c r="AV18" s="202" t="s">
        <v>147</v>
      </c>
      <c r="AW18" s="202" t="s">
        <v>148</v>
      </c>
      <c r="AX18" s="202" t="s">
        <v>149</v>
      </c>
      <c r="AY18" s="202" t="s">
        <v>150</v>
      </c>
      <c r="AZ18" s="202" t="s">
        <v>100</v>
      </c>
      <c r="BA18" s="202" t="s">
        <v>151</v>
      </c>
      <c r="BB18" s="202" t="s">
        <v>152</v>
      </c>
      <c r="BC18" s="202" t="s">
        <v>153</v>
      </c>
      <c r="BD18" s="202" t="s">
        <v>154</v>
      </c>
      <c r="BE18" s="202" t="s">
        <v>101</v>
      </c>
      <c r="BF18" s="202" t="s">
        <v>155</v>
      </c>
      <c r="BG18" s="202" t="s">
        <v>156</v>
      </c>
      <c r="BH18" s="202" t="s">
        <v>157</v>
      </c>
      <c r="BI18" s="202" t="s">
        <v>158</v>
      </c>
      <c r="BJ18" s="202" t="s">
        <v>102</v>
      </c>
      <c r="BK18" s="202" t="s">
        <v>159</v>
      </c>
      <c r="BL18" s="202" t="s">
        <v>160</v>
      </c>
      <c r="BM18" s="202" t="s">
        <v>161</v>
      </c>
      <c r="BN18" s="202" t="s">
        <v>162</v>
      </c>
      <c r="BO18" s="202" t="s">
        <v>103</v>
      </c>
      <c r="BP18" s="202" t="s">
        <v>163</v>
      </c>
      <c r="BQ18" s="202" t="s">
        <v>164</v>
      </c>
      <c r="BR18" s="202" t="s">
        <v>165</v>
      </c>
      <c r="BS18" s="202" t="s">
        <v>166</v>
      </c>
      <c r="BT18" s="202" t="s">
        <v>104</v>
      </c>
      <c r="BU18" s="202" t="s">
        <v>167</v>
      </c>
      <c r="BV18" s="202" t="s">
        <v>168</v>
      </c>
      <c r="BW18" s="202" t="s">
        <v>169</v>
      </c>
      <c r="BX18" s="202" t="s">
        <v>170</v>
      </c>
      <c r="BY18" s="202" t="s">
        <v>105</v>
      </c>
      <c r="BZ18" s="202" t="s">
        <v>171</v>
      </c>
      <c r="CA18" s="202" t="s">
        <v>172</v>
      </c>
      <c r="CB18" s="202" t="s">
        <v>173</v>
      </c>
      <c r="CC18" s="202" t="s">
        <v>174</v>
      </c>
      <c r="CD18" s="202" t="s">
        <v>106</v>
      </c>
      <c r="CE18" s="202" t="s">
        <v>175</v>
      </c>
      <c r="CF18" s="202" t="s">
        <v>176</v>
      </c>
      <c r="CG18" s="202" t="s">
        <v>177</v>
      </c>
      <c r="CH18" s="202" t="s">
        <v>178</v>
      </c>
      <c r="CI18" s="202" t="s">
        <v>107</v>
      </c>
      <c r="CJ18" s="202" t="s">
        <v>179</v>
      </c>
    </row>
    <row r="19" spans="2:88" ht="14.15" customHeight="1" x14ac:dyDescent="0.35">
      <c r="B19" s="249" t="s">
        <v>180</v>
      </c>
      <c r="C19" s="250" t="s">
        <v>181</v>
      </c>
      <c r="D19" s="1376" t="s">
        <v>182</v>
      </c>
      <c r="E19" s="1376" t="s">
        <v>114</v>
      </c>
      <c r="F19" s="1377">
        <v>1</v>
      </c>
      <c r="G19" s="1378">
        <f>SUM(G20:G28)</f>
        <v>126.45192379095505</v>
      </c>
      <c r="H19" s="1378">
        <f t="shared" ref="H19:BO19" si="0">SUM(H20:H28)</f>
        <v>128.39018586129168</v>
      </c>
      <c r="I19" s="1378">
        <f t="shared" si="0"/>
        <v>131.82032665989411</v>
      </c>
      <c r="J19" s="1378">
        <f t="shared" si="0"/>
        <v>132.4014831274817</v>
      </c>
      <c r="K19" s="1378">
        <f t="shared" si="0"/>
        <v>132.95405743420392</v>
      </c>
      <c r="L19" s="1378">
        <f t="shared" si="0"/>
        <v>133.46640711798869</v>
      </c>
      <c r="M19" s="1378">
        <f t="shared" si="0"/>
        <v>132.42611237541723</v>
      </c>
      <c r="N19" s="1378">
        <f t="shared" si="0"/>
        <v>130.14266737954142</v>
      </c>
      <c r="O19" s="1378">
        <f t="shared" si="0"/>
        <v>128.10486305276163</v>
      </c>
      <c r="P19" s="1378">
        <f t="shared" si="0"/>
        <v>126.23452942005082</v>
      </c>
      <c r="Q19" s="1378">
        <f t="shared" si="0"/>
        <v>124.48463619168437</v>
      </c>
      <c r="R19" s="1378">
        <f t="shared" si="0"/>
        <v>122.14330613044453</v>
      </c>
      <c r="S19" s="1378">
        <f t="shared" si="0"/>
        <v>119.29093361727158</v>
      </c>
      <c r="T19" s="1378">
        <f t="shared" si="0"/>
        <v>116.67947977134298</v>
      </c>
      <c r="U19" s="1378">
        <f t="shared" si="0"/>
        <v>114.29259329531904</v>
      </c>
      <c r="V19" s="1378">
        <f t="shared" si="0"/>
        <v>112.07421859690628</v>
      </c>
      <c r="W19" s="1378">
        <f t="shared" si="0"/>
        <v>109.78305856055285</v>
      </c>
      <c r="X19" s="1378">
        <f t="shared" si="0"/>
        <v>107.42637484574684</v>
      </c>
      <c r="Y19" s="1378">
        <f t="shared" si="0"/>
        <v>105.16956205320793</v>
      </c>
      <c r="Z19" s="1378">
        <f t="shared" si="0"/>
        <v>103.61461878111972</v>
      </c>
      <c r="AA19" s="1378">
        <f t="shared" si="0"/>
        <v>102.65490367663176</v>
      </c>
      <c r="AB19" s="1378">
        <f t="shared" si="0"/>
        <v>101.6665221006629</v>
      </c>
      <c r="AC19" s="1378">
        <f t="shared" si="0"/>
        <v>100.69627350133187</v>
      </c>
      <c r="AD19" s="1378">
        <f t="shared" si="0"/>
        <v>99.692104553381569</v>
      </c>
      <c r="AE19" s="1378">
        <f t="shared" si="0"/>
        <v>98.763688535408718</v>
      </c>
      <c r="AF19" s="1378">
        <f t="shared" si="0"/>
        <v>97.829066654515032</v>
      </c>
      <c r="AG19" s="1378">
        <f t="shared" si="0"/>
        <v>96.922077910520571</v>
      </c>
      <c r="AH19" s="1378">
        <f t="shared" si="0"/>
        <v>96.219490312417591</v>
      </c>
      <c r="AI19" s="1378">
        <f t="shared" si="0"/>
        <v>95.514781850513515</v>
      </c>
      <c r="AJ19" s="1378">
        <f t="shared" si="0"/>
        <v>94.807958354479453</v>
      </c>
      <c r="AK19" s="1378">
        <f t="shared" si="0"/>
        <v>94.099979910359167</v>
      </c>
      <c r="AL19" s="1378">
        <f t="shared" si="0"/>
        <v>94.235663715836779</v>
      </c>
      <c r="AM19" s="1378">
        <f t="shared" si="0"/>
        <v>95.136565393728148</v>
      </c>
      <c r="AN19" s="1378">
        <f t="shared" si="0"/>
        <v>95.893367562265951</v>
      </c>
      <c r="AO19" s="1378">
        <f t="shared" si="0"/>
        <v>96.518221980543828</v>
      </c>
      <c r="AP19" s="1378">
        <f t="shared" si="0"/>
        <v>97.022222881678161</v>
      </c>
      <c r="AQ19" s="1378">
        <f t="shared" si="0"/>
        <v>97.415518183189633</v>
      </c>
      <c r="AR19" s="1378">
        <f t="shared" si="0"/>
        <v>97.707390724588009</v>
      </c>
      <c r="AS19" s="1378">
        <f t="shared" si="0"/>
        <v>97.906291711647768</v>
      </c>
      <c r="AT19" s="1378">
        <f t="shared" si="0"/>
        <v>98.019947153093327</v>
      </c>
      <c r="AU19" s="1378">
        <f t="shared" si="0"/>
        <v>98.055421972419609</v>
      </c>
      <c r="AV19" s="1378">
        <f t="shared" si="0"/>
        <v>98.019178351663655</v>
      </c>
      <c r="AW19" s="1378">
        <f t="shared" si="0"/>
        <v>97.917128693015968</v>
      </c>
      <c r="AX19" s="1378">
        <f t="shared" si="0"/>
        <v>97.754683716440653</v>
      </c>
      <c r="AY19" s="1378">
        <f t="shared" si="0"/>
        <v>97.536796161705638</v>
      </c>
      <c r="AZ19" s="1378">
        <f t="shared" si="0"/>
        <v>97.268000517758622</v>
      </c>
      <c r="BA19" s="1378">
        <f t="shared" si="0"/>
        <v>96.952449160939722</v>
      </c>
      <c r="BB19" s="1378">
        <f t="shared" si="0"/>
        <v>96.59394524570483</v>
      </c>
      <c r="BC19" s="1378">
        <f t="shared" si="0"/>
        <v>96.195972657231209</v>
      </c>
      <c r="BD19" s="1378">
        <f t="shared" si="0"/>
        <v>95.761723304168569</v>
      </c>
      <c r="BE19" s="1378">
        <f t="shared" si="0"/>
        <v>95.294122001757671</v>
      </c>
      <c r="BF19" s="1378">
        <f t="shared" si="0"/>
        <v>94.795849170329518</v>
      </c>
      <c r="BG19" s="1378">
        <f t="shared" si="0"/>
        <v>94.269361551561218</v>
      </c>
      <c r="BH19" s="1378">
        <f t="shared" si="0"/>
        <v>93.716911124617042</v>
      </c>
      <c r="BI19" s="1378">
        <f t="shared" si="0"/>
        <v>93.140562386231949</v>
      </c>
      <c r="BJ19" s="1378">
        <f t="shared" si="0"/>
        <v>92.542208142619003</v>
      </c>
      <c r="BK19" s="1378">
        <f t="shared" si="0"/>
        <v>91.923583946665602</v>
      </c>
      <c r="BL19" s="1378">
        <f t="shared" si="0"/>
        <v>91.286281301028268</v>
      </c>
      <c r="BM19" s="1378">
        <f t="shared" si="0"/>
        <v>90.631759736207556</v>
      </c>
      <c r="BN19" s="1378">
        <f t="shared" si="0"/>
        <v>89.961357862415682</v>
      </c>
      <c r="BO19" s="1378">
        <f t="shared" si="0"/>
        <v>87.985350471058027</v>
      </c>
      <c r="BP19" s="1379"/>
      <c r="BQ19" s="1379"/>
      <c r="BR19" s="1379"/>
      <c r="BS19" s="1379"/>
      <c r="BT19" s="1379"/>
      <c r="BU19" s="1379"/>
      <c r="BV19" s="1379"/>
      <c r="BW19" s="1379"/>
      <c r="BX19" s="1379"/>
      <c r="BY19" s="1379"/>
      <c r="BZ19" s="1379"/>
      <c r="CA19" s="1379"/>
      <c r="CB19" s="1379"/>
      <c r="CC19" s="1379"/>
      <c r="CD19" s="1379"/>
      <c r="CE19" s="1379"/>
      <c r="CF19" s="1379"/>
      <c r="CG19" s="1379"/>
      <c r="CH19" s="1379"/>
      <c r="CI19" s="1379"/>
      <c r="CJ19" s="1380"/>
    </row>
    <row r="20" spans="2:88" x14ac:dyDescent="0.3">
      <c r="B20" s="251" t="s">
        <v>183</v>
      </c>
      <c r="C20" s="252" t="s">
        <v>184</v>
      </c>
      <c r="D20" s="1381" t="s">
        <v>67</v>
      </c>
      <c r="E20" s="1381" t="s">
        <v>114</v>
      </c>
      <c r="F20" s="1382">
        <v>1</v>
      </c>
      <c r="G20" s="1383">
        <v>26.95706954288147</v>
      </c>
      <c r="H20" s="1384">
        <v>27.132945292777304</v>
      </c>
      <c r="I20" s="1384">
        <v>27.742034845866854</v>
      </c>
      <c r="J20" s="1384">
        <v>27.745466878853367</v>
      </c>
      <c r="K20" s="1384">
        <v>27.744608566101245</v>
      </c>
      <c r="L20" s="1385">
        <v>27.737801664398781</v>
      </c>
      <c r="M20" s="1385">
        <v>27.412554963134518</v>
      </c>
      <c r="N20" s="1385">
        <v>26.834147580404885</v>
      </c>
      <c r="O20" s="1385">
        <v>26.309664853661811</v>
      </c>
      <c r="P20" s="1385">
        <v>25.824667205556111</v>
      </c>
      <c r="Q20" s="1385">
        <v>25.370129393502339</v>
      </c>
      <c r="R20" s="1385">
        <v>24.892078162247472</v>
      </c>
      <c r="S20" s="1385">
        <v>24.262816046937377</v>
      </c>
      <c r="T20" s="1385">
        <v>23.636788755295004</v>
      </c>
      <c r="U20" s="1385">
        <v>23.06037022224719</v>
      </c>
      <c r="V20" s="1385">
        <v>22.522743453451795</v>
      </c>
      <c r="W20" s="1385">
        <v>21.97535165059492</v>
      </c>
      <c r="X20" s="1385">
        <v>21.418787419539566</v>
      </c>
      <c r="Y20" s="1385">
        <v>20.886715066288307</v>
      </c>
      <c r="Z20" s="1385">
        <v>20.497330249165042</v>
      </c>
      <c r="AA20" s="1385">
        <v>20.229101393581647</v>
      </c>
      <c r="AB20" s="1385">
        <v>19.957591874480531</v>
      </c>
      <c r="AC20" s="1385">
        <v>19.691084261614591</v>
      </c>
      <c r="AD20" s="1385">
        <v>19.420389409838062</v>
      </c>
      <c r="AE20" s="1385">
        <v>19.164259258508871</v>
      </c>
      <c r="AF20" s="1385">
        <v>18.908586880988828</v>
      </c>
      <c r="AG20" s="1385">
        <v>18.659908394140693</v>
      </c>
      <c r="AH20" s="1385">
        <v>18.452049796943854</v>
      </c>
      <c r="AI20" s="1385">
        <v>18.245090870799114</v>
      </c>
      <c r="AJ20" s="1385">
        <v>18.039029828122214</v>
      </c>
      <c r="AK20" s="1385">
        <v>17.834046016871646</v>
      </c>
      <c r="AL20" s="1385">
        <v>17.781887665592929</v>
      </c>
      <c r="AM20" s="1385">
        <v>17.873571678191826</v>
      </c>
      <c r="AN20" s="1385">
        <v>17.937125102871676</v>
      </c>
      <c r="AO20" s="1385">
        <v>17.97517133619489</v>
      </c>
      <c r="AP20" s="1385">
        <v>17.990095461521317</v>
      </c>
      <c r="AQ20" s="1385">
        <v>17.9840694536475</v>
      </c>
      <c r="AR20" s="1385">
        <v>17.959071282784397</v>
      </c>
      <c r="AS20" s="1385">
        <v>17.916894833647415</v>
      </c>
      <c r="AT20" s="1385">
        <v>17.85917292075165</v>
      </c>
      <c r="AU20" s="1385">
        <v>17.787392076196674</v>
      </c>
      <c r="AV20" s="1385">
        <v>17.702905955194232</v>
      </c>
      <c r="AW20" s="1385">
        <v>17.606947465180117</v>
      </c>
      <c r="AX20" s="1385">
        <v>17.500639745017899</v>
      </c>
      <c r="AY20" s="1385">
        <v>17.385006108146754</v>
      </c>
      <c r="AZ20" s="1385">
        <v>17.260979052057479</v>
      </c>
      <c r="BA20" s="1385">
        <v>17.129408426104604</v>
      </c>
      <c r="BB20" s="1385">
        <v>16.991068840270625</v>
      </c>
      <c r="BC20" s="1385">
        <v>16.846666389033516</v>
      </c>
      <c r="BD20" s="1385">
        <v>16.696844756862614</v>
      </c>
      <c r="BE20" s="1385">
        <v>16.542190765027424</v>
      </c>
      <c r="BF20" s="1385">
        <v>16.383239413278844</v>
      </c>
      <c r="BG20" s="1385">
        <v>16.220478464483346</v>
      </c>
      <c r="BH20" s="1385">
        <v>16.054352615402387</v>
      </c>
      <c r="BI20" s="1385">
        <v>15.885267292451918</v>
      </c>
      <c r="BJ20" s="1385">
        <v>15.713592107387161</v>
      </c>
      <c r="BK20" s="1385">
        <v>15.539664004391637</v>
      </c>
      <c r="BL20" s="1385">
        <v>15.363790126960181</v>
      </c>
      <c r="BM20" s="1385">
        <v>15.186250430200507</v>
      </c>
      <c r="BN20" s="1385">
        <v>15.007300061712348</v>
      </c>
      <c r="BO20" s="1385">
        <v>14.612767697741623</v>
      </c>
      <c r="BP20" s="1386"/>
      <c r="BQ20" s="1386"/>
      <c r="BR20" s="1386"/>
      <c r="BS20" s="1386"/>
      <c r="BT20" s="1386"/>
      <c r="BU20" s="1386"/>
      <c r="BV20" s="1386"/>
      <c r="BW20" s="1386"/>
      <c r="BX20" s="1386"/>
      <c r="BY20" s="1386"/>
      <c r="BZ20" s="1386"/>
      <c r="CA20" s="1386"/>
      <c r="CB20" s="1386"/>
      <c r="CC20" s="1386"/>
      <c r="CD20" s="1386"/>
      <c r="CE20" s="1386"/>
      <c r="CF20" s="1386"/>
      <c r="CG20" s="1386"/>
      <c r="CH20" s="1386"/>
      <c r="CI20" s="1386"/>
      <c r="CJ20" s="1387"/>
    </row>
    <row r="21" spans="2:88" x14ac:dyDescent="0.3">
      <c r="B21" s="251" t="s">
        <v>185</v>
      </c>
      <c r="C21" s="252" t="s">
        <v>186</v>
      </c>
      <c r="D21" s="1381" t="s">
        <v>67</v>
      </c>
      <c r="E21" s="1381" t="s">
        <v>114</v>
      </c>
      <c r="F21" s="1382">
        <v>1</v>
      </c>
      <c r="G21" s="1383">
        <v>51.96932623047806</v>
      </c>
      <c r="H21" s="1384">
        <v>52.998160352232155</v>
      </c>
      <c r="I21" s="1384">
        <v>54.902830949732127</v>
      </c>
      <c r="J21" s="1384">
        <v>55.634492652147486</v>
      </c>
      <c r="K21" s="1384">
        <v>56.367586862244735</v>
      </c>
      <c r="L21" s="1385">
        <v>57.098497457335938</v>
      </c>
      <c r="M21" s="1385">
        <v>57.175107560469698</v>
      </c>
      <c r="N21" s="1385">
        <v>56.709148036690827</v>
      </c>
      <c r="O21" s="1385">
        <v>56.336708233407258</v>
      </c>
      <c r="P21" s="1385">
        <v>56.030524140886264</v>
      </c>
      <c r="Q21" s="1385">
        <v>55.773690084495961</v>
      </c>
      <c r="R21" s="1385">
        <v>54.997730957228249</v>
      </c>
      <c r="S21" s="1385">
        <v>53.876793542619438</v>
      </c>
      <c r="T21" s="1385">
        <v>52.75042081209299</v>
      </c>
      <c r="U21" s="1385">
        <v>51.722635889966959</v>
      </c>
      <c r="V21" s="1385">
        <v>50.770633586408046</v>
      </c>
      <c r="W21" s="1385">
        <v>49.78563443045811</v>
      </c>
      <c r="X21" s="1385">
        <v>48.7685689729229</v>
      </c>
      <c r="Y21" s="1385">
        <v>47.79607050783077</v>
      </c>
      <c r="Z21" s="1385">
        <v>47.140726211300944</v>
      </c>
      <c r="AA21" s="1385">
        <v>46.757628991710988</v>
      </c>
      <c r="AB21" s="1385">
        <v>46.361870111984828</v>
      </c>
      <c r="AC21" s="1385">
        <v>45.972630951731986</v>
      </c>
      <c r="AD21" s="1385">
        <v>45.568484074005553</v>
      </c>
      <c r="AE21" s="1385">
        <v>45.193461231334169</v>
      </c>
      <c r="AF21" s="1385">
        <v>44.814603578884814</v>
      </c>
      <c r="AG21" s="1385">
        <v>44.447456372268007</v>
      </c>
      <c r="AH21" s="1385">
        <v>44.173208196429655</v>
      </c>
      <c r="AI21" s="1385">
        <v>43.897245962069093</v>
      </c>
      <c r="AJ21" s="1385">
        <v>43.619565922574964</v>
      </c>
      <c r="AK21" s="1385">
        <v>43.340604546885608</v>
      </c>
      <c r="AL21" s="1385">
        <v>43.43100344412936</v>
      </c>
      <c r="AM21" s="1385">
        <v>43.87430669632603</v>
      </c>
      <c r="AN21" s="1385">
        <v>44.251569313299321</v>
      </c>
      <c r="AO21" s="1385">
        <v>44.568272177709559</v>
      </c>
      <c r="AP21" s="1385">
        <v>44.829422692537513</v>
      </c>
      <c r="AQ21" s="1385">
        <v>45.03960453842825</v>
      </c>
      <c r="AR21" s="1385">
        <v>45.203013769774095</v>
      </c>
      <c r="AS21" s="1385">
        <v>45.323472938361036</v>
      </c>
      <c r="AT21" s="1385">
        <v>45.404479097139884</v>
      </c>
      <c r="AU21" s="1385">
        <v>45.449232381542373</v>
      </c>
      <c r="AV21" s="1385">
        <v>45.46066203638425</v>
      </c>
      <c r="AW21" s="1385">
        <v>45.441450054975107</v>
      </c>
      <c r="AX21" s="1385">
        <v>45.394052659382638</v>
      </c>
      <c r="AY21" s="1385">
        <v>45.320719828899236</v>
      </c>
      <c r="AZ21" s="1385">
        <v>45.223513063742679</v>
      </c>
      <c r="BA21" s="1385">
        <v>45.104321552763935</v>
      </c>
      <c r="BB21" s="1385">
        <v>44.964876897262691</v>
      </c>
      <c r="BC21" s="1385">
        <v>44.806766527875752</v>
      </c>
      <c r="BD21" s="1385">
        <v>44.631445937770117</v>
      </c>
      <c r="BE21" s="1385">
        <v>44.440249842985935</v>
      </c>
      <c r="BF21" s="1385">
        <v>44.234402369632583</v>
      </c>
      <c r="BG21" s="1385">
        <v>44.015026357634881</v>
      </c>
      <c r="BH21" s="1385">
        <v>43.783151861773796</v>
      </c>
      <c r="BI21" s="1385">
        <v>43.539723922772346</v>
      </c>
      <c r="BJ21" s="1385">
        <v>43.285609674025324</v>
      </c>
      <c r="BK21" s="1385">
        <v>43.021604843194709</v>
      </c>
      <c r="BL21" s="1385">
        <v>42.748439702206092</v>
      </c>
      <c r="BM21" s="1385">
        <v>42.466784514084317</v>
      </c>
      <c r="BN21" s="1385">
        <v>42.177254520523569</v>
      </c>
      <c r="BO21" s="1385">
        <v>41.27481542918818</v>
      </c>
      <c r="BP21" s="1386"/>
      <c r="BQ21" s="1386"/>
      <c r="BR21" s="1386"/>
      <c r="BS21" s="1386"/>
      <c r="BT21" s="1386"/>
      <c r="BU21" s="1386"/>
      <c r="BV21" s="1386"/>
      <c r="BW21" s="1386"/>
      <c r="BX21" s="1386"/>
      <c r="BY21" s="1386"/>
      <c r="BZ21" s="1386"/>
      <c r="CA21" s="1386"/>
      <c r="CB21" s="1386"/>
      <c r="CC21" s="1386"/>
      <c r="CD21" s="1386"/>
      <c r="CE21" s="1386"/>
      <c r="CF21" s="1386"/>
      <c r="CG21" s="1386"/>
      <c r="CH21" s="1386"/>
      <c r="CI21" s="1386"/>
      <c r="CJ21" s="1387"/>
    </row>
    <row r="22" spans="2:88" x14ac:dyDescent="0.3">
      <c r="B22" s="251" t="s">
        <v>187</v>
      </c>
      <c r="C22" s="252" t="s">
        <v>188</v>
      </c>
      <c r="D22" s="1381" t="s">
        <v>67</v>
      </c>
      <c r="E22" s="1381" t="s">
        <v>114</v>
      </c>
      <c r="F22" s="1382">
        <v>1</v>
      </c>
      <c r="G22" s="1383">
        <v>11.456884726075984</v>
      </c>
      <c r="H22" s="1384">
        <v>11.764751184933077</v>
      </c>
      <c r="I22" s="1384">
        <v>12.056866523631973</v>
      </c>
      <c r="J22" s="1384">
        <v>12.094044854609216</v>
      </c>
      <c r="K22" s="1384">
        <v>12.128069922107965</v>
      </c>
      <c r="L22" s="1385">
        <v>12.156993881585182</v>
      </c>
      <c r="M22" s="1385">
        <v>12.04261025945377</v>
      </c>
      <c r="N22" s="1385">
        <v>11.816943164860753</v>
      </c>
      <c r="O22" s="1385">
        <v>11.617962836644871</v>
      </c>
      <c r="P22" s="1385">
        <v>11.435394899107283</v>
      </c>
      <c r="Q22" s="1385">
        <v>11.263377974715112</v>
      </c>
      <c r="R22" s="1385">
        <v>11.079036905462637</v>
      </c>
      <c r="S22" s="1385">
        <v>10.826434264040532</v>
      </c>
      <c r="T22" s="1385">
        <v>10.574542515559552</v>
      </c>
      <c r="U22" s="1385">
        <v>10.343911679943755</v>
      </c>
      <c r="V22" s="1385">
        <v>10.127791951255338</v>
      </c>
      <c r="W22" s="1385">
        <v>9.9040824279523001</v>
      </c>
      <c r="X22" s="1385">
        <v>9.6750788799911689</v>
      </c>
      <c r="Y22" s="1385">
        <v>9.4546051566650195</v>
      </c>
      <c r="Z22" s="1385">
        <v>9.2976583140191309</v>
      </c>
      <c r="AA22" s="1385">
        <v>9.1925372315069254</v>
      </c>
      <c r="AB22" s="1385">
        <v>9.0841084349303607</v>
      </c>
      <c r="AC22" s="1385">
        <v>8.9780435533938956</v>
      </c>
      <c r="AD22" s="1385">
        <v>8.8681053591423336</v>
      </c>
      <c r="AE22" s="1385">
        <v>8.7682175077568818</v>
      </c>
      <c r="AF22" s="1385">
        <v>8.6680177123763986</v>
      </c>
      <c r="AG22" s="1385">
        <v>8.5704816564553141</v>
      </c>
      <c r="AH22" s="1385">
        <v>8.4912021459437934</v>
      </c>
      <c r="AI22" s="1385">
        <v>8.4118883187882432</v>
      </c>
      <c r="AJ22" s="1385">
        <v>8.3325478318797934</v>
      </c>
      <c r="AK22" s="1385">
        <v>8.253271513906336</v>
      </c>
      <c r="AL22" s="1385">
        <v>8.2775673189997345</v>
      </c>
      <c r="AM22" s="1385">
        <v>8.3691150313364808</v>
      </c>
      <c r="AN22" s="1385">
        <v>8.4481029418409239</v>
      </c>
      <c r="AO22" s="1385">
        <v>8.5155461349437722</v>
      </c>
      <c r="AP22" s="1385">
        <v>8.5723731994485846</v>
      </c>
      <c r="AQ22" s="1385">
        <v>8.6194352825682188</v>
      </c>
      <c r="AR22" s="1385">
        <v>8.6575125902257675</v>
      </c>
      <c r="AS22" s="1385">
        <v>8.6873167229184851</v>
      </c>
      <c r="AT22" s="1385">
        <v>8.7094995357389102</v>
      </c>
      <c r="AU22" s="1385">
        <v>8.7246583233056043</v>
      </c>
      <c r="AV22" s="1385">
        <v>8.7333405481820616</v>
      </c>
      <c r="AW22" s="1385">
        <v>8.7360481407624846</v>
      </c>
      <c r="AX22" s="1385">
        <v>8.7332414110415328</v>
      </c>
      <c r="AY22" s="1385">
        <v>8.7253426089412525</v>
      </c>
      <c r="AZ22" s="1385">
        <v>8.7127391664181051</v>
      </c>
      <c r="BA22" s="1385">
        <v>8.6957866514073761</v>
      </c>
      <c r="BB22" s="1385">
        <v>8.6748114607512381</v>
      </c>
      <c r="BC22" s="1385">
        <v>8.6501132766040136</v>
      </c>
      <c r="BD22" s="1385">
        <v>8.6219673083870703</v>
      </c>
      <c r="BE22" s="1385">
        <v>8.5906263401759109</v>
      </c>
      <c r="BF22" s="1385">
        <v>8.5563226014271265</v>
      </c>
      <c r="BG22" s="1385">
        <v>8.51926947717247</v>
      </c>
      <c r="BH22" s="1385">
        <v>8.4796630722121282</v>
      </c>
      <c r="BI22" s="1385">
        <v>8.4376836424144326</v>
      </c>
      <c r="BJ22" s="1385">
        <v>8.3934969049491581</v>
      </c>
      <c r="BK22" s="1385">
        <v>8.3472552381411784</v>
      </c>
      <c r="BL22" s="1385">
        <v>8.2990987806142336</v>
      </c>
      <c r="BM22" s="1385">
        <v>8.2491564384793339</v>
      </c>
      <c r="BN22" s="1385">
        <v>8.1975468085089052</v>
      </c>
      <c r="BO22" s="1385">
        <v>8.0266096922572423</v>
      </c>
      <c r="BP22" s="1386"/>
      <c r="BQ22" s="1386"/>
      <c r="BR22" s="1386"/>
      <c r="BS22" s="1386"/>
      <c r="BT22" s="1386"/>
      <c r="BU22" s="1386"/>
      <c r="BV22" s="1386"/>
      <c r="BW22" s="1386"/>
      <c r="BX22" s="1386"/>
      <c r="BY22" s="1386"/>
      <c r="BZ22" s="1386"/>
      <c r="CA22" s="1386"/>
      <c r="CB22" s="1386"/>
      <c r="CC22" s="1386"/>
      <c r="CD22" s="1386"/>
      <c r="CE22" s="1386"/>
      <c r="CF22" s="1386"/>
      <c r="CG22" s="1386"/>
      <c r="CH22" s="1386"/>
      <c r="CI22" s="1386"/>
      <c r="CJ22" s="1387"/>
    </row>
    <row r="23" spans="2:88" x14ac:dyDescent="0.3">
      <c r="B23" s="251" t="s">
        <v>189</v>
      </c>
      <c r="C23" s="252" t="s">
        <v>190</v>
      </c>
      <c r="D23" s="1381" t="s">
        <v>67</v>
      </c>
      <c r="E23" s="1381" t="s">
        <v>114</v>
      </c>
      <c r="F23" s="1382">
        <v>1</v>
      </c>
      <c r="G23" s="1383">
        <v>18.191389924676532</v>
      </c>
      <c r="H23" s="1384">
        <v>18.362953020848828</v>
      </c>
      <c r="I23" s="1384">
        <v>18.481356622869967</v>
      </c>
      <c r="J23" s="1384">
        <v>18.186991866075456</v>
      </c>
      <c r="K23" s="1384">
        <v>17.872664421568423</v>
      </c>
      <c r="L23" s="1385">
        <v>17.535382482940339</v>
      </c>
      <c r="M23" s="1385">
        <v>16.980287709515473</v>
      </c>
      <c r="N23" s="1385">
        <v>16.265415399716659</v>
      </c>
      <c r="O23" s="1385">
        <v>15.587515458803514</v>
      </c>
      <c r="P23" s="1385">
        <v>14.930737570134378</v>
      </c>
      <c r="Q23" s="1385">
        <v>14.286177436146538</v>
      </c>
      <c r="R23" s="1385">
        <v>13.624800782145506</v>
      </c>
      <c r="S23" s="1385">
        <v>13.127058602973138</v>
      </c>
      <c r="T23" s="1385">
        <v>12.873556463892518</v>
      </c>
      <c r="U23" s="1385">
        <v>12.643823783701572</v>
      </c>
      <c r="V23" s="1385">
        <v>12.429875409186813</v>
      </c>
      <c r="W23" s="1385">
        <v>12.204677719121959</v>
      </c>
      <c r="X23" s="1385">
        <v>11.970942266391411</v>
      </c>
      <c r="Y23" s="1385">
        <v>11.745747272943856</v>
      </c>
      <c r="Z23" s="1385">
        <v>11.597808876541709</v>
      </c>
      <c r="AA23" s="1385">
        <v>11.513425215224991</v>
      </c>
      <c r="AB23" s="1385">
        <v>11.424044959573081</v>
      </c>
      <c r="AC23" s="1385">
        <v>11.336771927939777</v>
      </c>
      <c r="AD23" s="1385">
        <v>11.243727438133492</v>
      </c>
      <c r="AE23" s="1385">
        <v>11.162569943838003</v>
      </c>
      <c r="AF23" s="1385">
        <v>11.080203260558184</v>
      </c>
      <c r="AG23" s="1385">
        <v>11.00043516145457</v>
      </c>
      <c r="AH23" s="1385">
        <v>10.943396861190063</v>
      </c>
      <c r="AI23" s="1385">
        <v>10.885701720014543</v>
      </c>
      <c r="AJ23" s="1385">
        <v>10.827353953465847</v>
      </c>
      <c r="AK23" s="1385">
        <v>10.768466417171126</v>
      </c>
      <c r="AL23" s="1385">
        <v>10.809026138647665</v>
      </c>
      <c r="AM23" s="1385">
        <v>10.937537810371698</v>
      </c>
      <c r="AN23" s="1385">
        <v>11.04982693776263</v>
      </c>
      <c r="AO23" s="1385">
        <v>11.147182159000387</v>
      </c>
      <c r="AP23" s="1385">
        <v>11.230783075917429</v>
      </c>
      <c r="AQ23" s="1385">
        <v>11.301711671123194</v>
      </c>
      <c r="AR23" s="1385">
        <v>11.360960431067573</v>
      </c>
      <c r="AS23" s="1385">
        <v>11.409435040572113</v>
      </c>
      <c r="AT23" s="1385">
        <v>11.447965666854424</v>
      </c>
      <c r="AU23" s="1385">
        <v>11.477313465279364</v>
      </c>
      <c r="AV23" s="1385">
        <v>11.49817651675273</v>
      </c>
      <c r="AW23" s="1385">
        <v>11.511195230281658</v>
      </c>
      <c r="AX23" s="1385">
        <v>11.516957260857522</v>
      </c>
      <c r="AY23" s="1385">
        <v>11.516001988214239</v>
      </c>
      <c r="AZ23" s="1385">
        <v>11.508824597763757</v>
      </c>
      <c r="BA23" s="1385">
        <v>11.495879801104129</v>
      </c>
      <c r="BB23" s="1385">
        <v>11.477585229896004</v>
      </c>
      <c r="BC23" s="1385">
        <v>11.454324533618486</v>
      </c>
      <c r="BD23" s="1385">
        <v>11.426450208712426</v>
      </c>
      <c r="BE23" s="1385">
        <v>11.394286183900316</v>
      </c>
      <c r="BF23" s="1385">
        <v>11.358130184017508</v>
      </c>
      <c r="BG23" s="1385">
        <v>11.318255892475007</v>
      </c>
      <c r="BH23" s="1385">
        <v>11.274914930488844</v>
      </c>
      <c r="BI23" s="1385">
        <v>11.228338669437621</v>
      </c>
      <c r="BJ23" s="1385">
        <v>11.178739891115352</v>
      </c>
      <c r="BK23" s="1385">
        <v>11.126314309226661</v>
      </c>
      <c r="BL23" s="1385">
        <v>11.071241964204875</v>
      </c>
      <c r="BM23" s="1385">
        <v>11.013688502293403</v>
      </c>
      <c r="BN23" s="1385">
        <v>10.953806348817928</v>
      </c>
      <c r="BO23" s="1385">
        <v>10.734239130036448</v>
      </c>
      <c r="BP23" s="1386"/>
      <c r="BQ23" s="1386"/>
      <c r="BR23" s="1386"/>
      <c r="BS23" s="1386"/>
      <c r="BT23" s="1386"/>
      <c r="BU23" s="1386"/>
      <c r="BV23" s="1386"/>
      <c r="BW23" s="1386"/>
      <c r="BX23" s="1386"/>
      <c r="BY23" s="1386"/>
      <c r="BZ23" s="1386"/>
      <c r="CA23" s="1386"/>
      <c r="CB23" s="1386"/>
      <c r="CC23" s="1386"/>
      <c r="CD23" s="1386"/>
      <c r="CE23" s="1386"/>
      <c r="CF23" s="1386"/>
      <c r="CG23" s="1386"/>
      <c r="CH23" s="1386"/>
      <c r="CI23" s="1386"/>
      <c r="CJ23" s="1387"/>
    </row>
    <row r="24" spans="2:88" x14ac:dyDescent="0.3">
      <c r="B24" s="251" t="s">
        <v>191</v>
      </c>
      <c r="C24" s="252" t="s">
        <v>192</v>
      </c>
      <c r="D24" s="1381" t="s">
        <v>67</v>
      </c>
      <c r="E24" s="1381" t="s">
        <v>114</v>
      </c>
      <c r="F24" s="1382">
        <v>1</v>
      </c>
      <c r="G24" s="1383">
        <v>14.718627111741663</v>
      </c>
      <c r="H24" s="1384">
        <v>14.88910121531087</v>
      </c>
      <c r="I24" s="1384">
        <v>15.29983598622862</v>
      </c>
      <c r="J24" s="1384">
        <v>15.378621874631317</v>
      </c>
      <c r="K24" s="1384">
        <v>15.455423249478407</v>
      </c>
      <c r="L24" s="1385">
        <v>15.529277782884085</v>
      </c>
      <c r="M24" s="1385">
        <v>15.424306790796894</v>
      </c>
      <c r="N24" s="1385">
        <v>15.174726156800336</v>
      </c>
      <c r="O24" s="1385">
        <v>14.952895344687022</v>
      </c>
      <c r="P24" s="1385">
        <v>14.751005696015902</v>
      </c>
      <c r="Q24" s="1385">
        <v>14.564195453204974</v>
      </c>
      <c r="R24" s="1385">
        <v>14.361569082668899</v>
      </c>
      <c r="S24" s="1385">
        <v>14.068858459211132</v>
      </c>
      <c r="T24" s="1385">
        <v>13.774728510561609</v>
      </c>
      <c r="U24" s="1385">
        <v>13.506342817109676</v>
      </c>
      <c r="V24" s="1385">
        <v>13.257746254825058</v>
      </c>
      <c r="W24" s="1385">
        <v>13.000533217517267</v>
      </c>
      <c r="X24" s="1385">
        <v>12.734946700114431</v>
      </c>
      <c r="Y24" s="1385">
        <v>12.480997970846458</v>
      </c>
      <c r="Z24" s="1385">
        <v>12.309867776495972</v>
      </c>
      <c r="AA24" s="1385">
        <v>12.209829518757694</v>
      </c>
      <c r="AB24" s="1385">
        <v>12.106484919037991</v>
      </c>
      <c r="AC24" s="1385">
        <v>12.004842815039211</v>
      </c>
      <c r="AD24" s="1385">
        <v>11.899307855632852</v>
      </c>
      <c r="AE24" s="1385">
        <v>11.801378061642033</v>
      </c>
      <c r="AF24" s="1385">
        <v>11.702446882965214</v>
      </c>
      <c r="AG24" s="1385">
        <v>11.606573655478122</v>
      </c>
      <c r="AH24" s="1385">
        <v>11.534959171488561</v>
      </c>
      <c r="AI24" s="1385">
        <v>11.462897095035641</v>
      </c>
      <c r="AJ24" s="1385">
        <v>11.390386447765948</v>
      </c>
      <c r="AK24" s="1385">
        <v>11.317541204905387</v>
      </c>
      <c r="AL24" s="1385">
        <v>11.341147088005782</v>
      </c>
      <c r="AM24" s="1385">
        <v>11.456906959734775</v>
      </c>
      <c r="AN24" s="1385">
        <v>11.555421626461371</v>
      </c>
      <c r="AO24" s="1385">
        <v>11.638122312230461</v>
      </c>
      <c r="AP24" s="1385">
        <v>11.706316601238365</v>
      </c>
      <c r="AQ24" s="1385">
        <v>11.761201430978531</v>
      </c>
      <c r="AR24" s="1385">
        <v>11.803872518019269</v>
      </c>
      <c r="AS24" s="1385">
        <v>11.835328046114556</v>
      </c>
      <c r="AT24" s="1385">
        <v>11.856481201438889</v>
      </c>
      <c r="AU24" s="1385">
        <v>11.868167636032389</v>
      </c>
      <c r="AV24" s="1385">
        <v>11.871152264211513</v>
      </c>
      <c r="AW24" s="1385">
        <v>11.86613543545476</v>
      </c>
      <c r="AX24" s="1385">
        <v>11.853758543548633</v>
      </c>
      <c r="AY24" s="1385">
        <v>11.834609126060229</v>
      </c>
      <c r="AZ24" s="1385">
        <v>11.809225502976133</v>
      </c>
      <c r="BA24" s="1385">
        <v>11.778100998579395</v>
      </c>
      <c r="BB24" s="1385">
        <v>11.741687786282554</v>
      </c>
      <c r="BC24" s="1385">
        <v>11.700400392182555</v>
      </c>
      <c r="BD24" s="1385">
        <v>11.654618889517026</v>
      </c>
      <c r="BE24" s="1385">
        <v>11.604691812966996</v>
      </c>
      <c r="BF24" s="1385">
        <v>11.550938818841546</v>
      </c>
      <c r="BG24" s="1385">
        <v>11.493653114567024</v>
      </c>
      <c r="BH24" s="1385">
        <v>11.433103678565606</v>
      </c>
      <c r="BI24" s="1385">
        <v>11.369537289520576</v>
      </c>
      <c r="BJ24" s="1385">
        <v>11.303180382158176</v>
      </c>
      <c r="BK24" s="1385">
        <v>11.234240745010586</v>
      </c>
      <c r="BL24" s="1385">
        <v>11.16290907413973</v>
      </c>
      <c r="BM24" s="1385">
        <v>11.089360395470624</v>
      </c>
      <c r="BN24" s="1385">
        <v>11.01375536719662</v>
      </c>
      <c r="BO24" s="1385">
        <v>10.77810125697172</v>
      </c>
      <c r="BP24" s="1386"/>
      <c r="BQ24" s="1386"/>
      <c r="BR24" s="1386"/>
      <c r="BS24" s="1386"/>
      <c r="BT24" s="1386"/>
      <c r="BU24" s="1386"/>
      <c r="BV24" s="1386"/>
      <c r="BW24" s="1386"/>
      <c r="BX24" s="1386"/>
      <c r="BY24" s="1386"/>
      <c r="BZ24" s="1386"/>
      <c r="CA24" s="1386"/>
      <c r="CB24" s="1386"/>
      <c r="CC24" s="1386"/>
      <c r="CD24" s="1386"/>
      <c r="CE24" s="1386"/>
      <c r="CF24" s="1386"/>
      <c r="CG24" s="1386"/>
      <c r="CH24" s="1386"/>
      <c r="CI24" s="1386"/>
      <c r="CJ24" s="1387"/>
    </row>
    <row r="25" spans="2:88" x14ac:dyDescent="0.3">
      <c r="B25" s="253" t="s">
        <v>193</v>
      </c>
      <c r="C25" s="252" t="s">
        <v>194</v>
      </c>
      <c r="D25" s="1381" t="s">
        <v>67</v>
      </c>
      <c r="E25" s="1381" t="s">
        <v>114</v>
      </c>
      <c r="F25" s="1382">
        <v>1</v>
      </c>
      <c r="G25" s="1383">
        <v>3.158626255101344</v>
      </c>
      <c r="H25" s="1384">
        <v>3.2422747951894459</v>
      </c>
      <c r="I25" s="1384">
        <v>3.3374017315645554</v>
      </c>
      <c r="J25" s="1384">
        <v>3.361865001164853</v>
      </c>
      <c r="K25" s="1384">
        <v>3.3857044127031379</v>
      </c>
      <c r="L25" s="1385">
        <v>3.408453848844383</v>
      </c>
      <c r="M25" s="1385">
        <v>3.3912450920468924</v>
      </c>
      <c r="N25" s="1385">
        <v>3.3422870410679657</v>
      </c>
      <c r="O25" s="1385">
        <v>3.3001163255571733</v>
      </c>
      <c r="P25" s="1385">
        <v>3.2621999083508788</v>
      </c>
      <c r="Q25" s="1385">
        <v>3.2270658496194558</v>
      </c>
      <c r="R25" s="1385">
        <v>3.1880902406917682</v>
      </c>
      <c r="S25" s="1385">
        <v>3.1289727014899733</v>
      </c>
      <c r="T25" s="1385">
        <v>3.0694427139412994</v>
      </c>
      <c r="U25" s="1385">
        <v>3.0155089023498767</v>
      </c>
      <c r="V25" s="1385">
        <v>2.9654279417792302</v>
      </c>
      <c r="W25" s="1385">
        <v>2.9127791149082718</v>
      </c>
      <c r="X25" s="1385">
        <v>2.8580506067873639</v>
      </c>
      <c r="Y25" s="1385">
        <v>2.8054260786335088</v>
      </c>
      <c r="Z25" s="1385">
        <v>2.7712273535969105</v>
      </c>
      <c r="AA25" s="1385">
        <v>2.7523813258495071</v>
      </c>
      <c r="AB25" s="1385">
        <v>2.7324218006561063</v>
      </c>
      <c r="AC25" s="1385">
        <v>2.7128999916124057</v>
      </c>
      <c r="AD25" s="1385">
        <v>2.6920904166292767</v>
      </c>
      <c r="AE25" s="1385">
        <v>2.6738025323287355</v>
      </c>
      <c r="AF25" s="1385">
        <v>2.6552083387415824</v>
      </c>
      <c r="AG25" s="1385">
        <v>2.6372226707238542</v>
      </c>
      <c r="AH25" s="1385">
        <v>2.6246741404216656</v>
      </c>
      <c r="AI25" s="1385">
        <v>2.6119578838068818</v>
      </c>
      <c r="AJ25" s="1385">
        <v>2.5990743706706887</v>
      </c>
      <c r="AK25" s="1385">
        <v>2.586050210619069</v>
      </c>
      <c r="AL25" s="1385">
        <v>2.5950320604613024</v>
      </c>
      <c r="AM25" s="1385">
        <v>2.6251272177673473</v>
      </c>
      <c r="AN25" s="1385">
        <v>2.6513216400300297</v>
      </c>
      <c r="AO25" s="1385">
        <v>2.6739278604647412</v>
      </c>
      <c r="AP25" s="1385">
        <v>2.693231851014946</v>
      </c>
      <c r="AQ25" s="1385">
        <v>2.7094958064439387</v>
      </c>
      <c r="AR25" s="1385">
        <v>2.72296013271691</v>
      </c>
      <c r="AS25" s="1385">
        <v>2.7338441300341589</v>
      </c>
      <c r="AT25" s="1385">
        <v>2.7423487311695758</v>
      </c>
      <c r="AU25" s="1385">
        <v>2.7486580900632132</v>
      </c>
      <c r="AV25" s="1385">
        <v>2.7529410309388522</v>
      </c>
      <c r="AW25" s="1385">
        <v>2.7553523663618478</v>
      </c>
      <c r="AX25" s="1385">
        <v>2.7560340965924173</v>
      </c>
      <c r="AY25" s="1385">
        <v>2.7551165014439167</v>
      </c>
      <c r="AZ25" s="1385">
        <v>2.752719134800452</v>
      </c>
      <c r="BA25" s="1385">
        <v>2.7489517309802922</v>
      </c>
      <c r="BB25" s="1385">
        <v>2.7439150312417122</v>
      </c>
      <c r="BC25" s="1385">
        <v>2.7377015379168799</v>
      </c>
      <c r="BD25" s="1385">
        <v>2.7303962029193181</v>
      </c>
      <c r="BE25" s="1385">
        <v>2.7220770567010857</v>
      </c>
      <c r="BF25" s="1385">
        <v>2.7128157831319188</v>
      </c>
      <c r="BG25" s="1385">
        <v>2.7026782452284892</v>
      </c>
      <c r="BH25" s="1385">
        <v>2.691724966174279</v>
      </c>
      <c r="BI25" s="1385">
        <v>2.6800115696350515</v>
      </c>
      <c r="BJ25" s="1385">
        <v>2.667589182983833</v>
      </c>
      <c r="BK25" s="1385">
        <v>2.6545048067008437</v>
      </c>
      <c r="BL25" s="1385">
        <v>2.6408016529031526</v>
      </c>
      <c r="BM25" s="1385">
        <v>2.6265194556793747</v>
      </c>
      <c r="BN25" s="1385">
        <v>2.6116947556563224</v>
      </c>
      <c r="BO25" s="1385">
        <v>2.5588172648628151</v>
      </c>
      <c r="BP25" s="1388"/>
      <c r="BQ25" s="1388"/>
      <c r="BR25" s="1388"/>
      <c r="BS25" s="1388"/>
      <c r="BT25" s="1388"/>
      <c r="BU25" s="1388"/>
      <c r="BV25" s="1388"/>
      <c r="BW25" s="1388"/>
      <c r="BX25" s="1388"/>
      <c r="BY25" s="1388"/>
      <c r="BZ25" s="1388"/>
      <c r="CA25" s="1388"/>
      <c r="CB25" s="1388"/>
      <c r="CC25" s="1388"/>
      <c r="CD25" s="1388"/>
      <c r="CE25" s="1388"/>
      <c r="CF25" s="1388"/>
      <c r="CG25" s="1388"/>
      <c r="CH25" s="1388"/>
      <c r="CI25" s="1388"/>
      <c r="CJ25" s="1389"/>
    </row>
    <row r="26" spans="2:88" s="880" customFormat="1" x14ac:dyDescent="0.35">
      <c r="B26" s="253" t="s">
        <v>195</v>
      </c>
      <c r="C26" s="252" t="s">
        <v>196</v>
      </c>
      <c r="D26" s="1381" t="s">
        <v>67</v>
      </c>
      <c r="E26" s="1381" t="s">
        <v>114</v>
      </c>
      <c r="F26" s="1382">
        <v>1</v>
      </c>
      <c r="G26" s="1390"/>
      <c r="H26" s="1391"/>
      <c r="I26" s="1391"/>
      <c r="J26" s="1391"/>
      <c r="K26" s="1391"/>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3"/>
      <c r="BQ26" s="1393"/>
      <c r="BR26" s="1393"/>
      <c r="BS26" s="1393"/>
      <c r="BT26" s="1393"/>
      <c r="BU26" s="1393"/>
      <c r="BV26" s="1393"/>
      <c r="BW26" s="1393"/>
      <c r="BX26" s="1393"/>
      <c r="BY26" s="1393"/>
      <c r="BZ26" s="1393"/>
      <c r="CA26" s="1393"/>
      <c r="CB26" s="1393"/>
      <c r="CC26" s="1393"/>
      <c r="CD26" s="1393"/>
      <c r="CE26" s="1393"/>
      <c r="CF26" s="1393"/>
      <c r="CG26" s="1393"/>
      <c r="CH26" s="1393"/>
      <c r="CI26" s="1393"/>
      <c r="CJ26" s="1394"/>
    </row>
    <row r="27" spans="2:88" s="880" customFormat="1" x14ac:dyDescent="0.35">
      <c r="B27" s="253" t="s">
        <v>197</v>
      </c>
      <c r="C27" s="881" t="s">
        <v>196</v>
      </c>
      <c r="D27" s="1395" t="s">
        <v>67</v>
      </c>
      <c r="E27" s="1395" t="s">
        <v>114</v>
      </c>
      <c r="F27" s="1396">
        <v>1</v>
      </c>
      <c r="G27" s="1397"/>
      <c r="H27" s="1398"/>
      <c r="I27" s="1398"/>
      <c r="J27" s="1398"/>
      <c r="K27" s="1398"/>
      <c r="L27" s="1393"/>
      <c r="M27" s="1393"/>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3"/>
      <c r="AL27" s="1393"/>
      <c r="AM27" s="1393"/>
      <c r="AN27" s="1393"/>
      <c r="AO27" s="1393"/>
      <c r="AP27" s="1393"/>
      <c r="AQ27" s="1393"/>
      <c r="AR27" s="1393"/>
      <c r="AS27" s="1393"/>
      <c r="AT27" s="1393"/>
      <c r="AU27" s="1393"/>
      <c r="AV27" s="1393"/>
      <c r="AW27" s="1393"/>
      <c r="AX27" s="1393"/>
      <c r="AY27" s="1393"/>
      <c r="AZ27" s="1393"/>
      <c r="BA27" s="1393"/>
      <c r="BB27" s="1393"/>
      <c r="BC27" s="1393"/>
      <c r="BD27" s="1393"/>
      <c r="BE27" s="1393"/>
      <c r="BF27" s="1393"/>
      <c r="BG27" s="1393"/>
      <c r="BH27" s="1393"/>
      <c r="BI27" s="1393"/>
      <c r="BJ27" s="1393"/>
      <c r="BK27" s="1393"/>
      <c r="BL27" s="1393"/>
      <c r="BM27" s="1393"/>
      <c r="BN27" s="1393"/>
      <c r="BO27" s="1393"/>
      <c r="BP27" s="1393"/>
      <c r="BQ27" s="1393"/>
      <c r="BR27" s="1393"/>
      <c r="BS27" s="1393"/>
      <c r="BT27" s="1393"/>
      <c r="BU27" s="1393"/>
      <c r="BV27" s="1393"/>
      <c r="BW27" s="1393"/>
      <c r="BX27" s="1393"/>
      <c r="BY27" s="1393"/>
      <c r="BZ27" s="1393"/>
      <c r="CA27" s="1393"/>
      <c r="CB27" s="1393"/>
      <c r="CC27" s="1393"/>
      <c r="CD27" s="1393"/>
      <c r="CE27" s="1393"/>
      <c r="CF27" s="1393"/>
      <c r="CG27" s="1393"/>
      <c r="CH27" s="1393"/>
      <c r="CI27" s="1393"/>
      <c r="CJ27" s="1394"/>
    </row>
    <row r="28" spans="2:88" s="880" customFormat="1" ht="14.5" thickBot="1" x14ac:dyDescent="0.4">
      <c r="B28" s="253" t="s">
        <v>198</v>
      </c>
      <c r="C28" s="881" t="s">
        <v>196</v>
      </c>
      <c r="D28" s="1395" t="s">
        <v>67</v>
      </c>
      <c r="E28" s="1395" t="s">
        <v>114</v>
      </c>
      <c r="F28" s="1396">
        <v>1</v>
      </c>
      <c r="G28" s="1399"/>
      <c r="H28" s="1400"/>
      <c r="I28" s="1400"/>
      <c r="J28" s="1400"/>
      <c r="K28" s="1400"/>
      <c r="L28" s="1401"/>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401"/>
      <c r="AO28" s="1401"/>
      <c r="AP28" s="1401"/>
      <c r="AQ28" s="1401"/>
      <c r="AR28" s="1401"/>
      <c r="AS28" s="1401"/>
      <c r="AT28" s="1401"/>
      <c r="AU28" s="1401"/>
      <c r="AV28" s="1401"/>
      <c r="AW28" s="1401"/>
      <c r="AX28" s="1401"/>
      <c r="AY28" s="1401"/>
      <c r="AZ28" s="1401"/>
      <c r="BA28" s="1401"/>
      <c r="BB28" s="1401"/>
      <c r="BC28" s="1401"/>
      <c r="BD28" s="1401"/>
      <c r="BE28" s="1401"/>
      <c r="BF28" s="1401"/>
      <c r="BG28" s="1401"/>
      <c r="BH28" s="1401"/>
      <c r="BI28" s="1401"/>
      <c r="BJ28" s="1401"/>
      <c r="BK28" s="1401"/>
      <c r="BL28" s="1401"/>
      <c r="BM28" s="1401"/>
      <c r="BN28" s="1401"/>
      <c r="BO28" s="1401"/>
      <c r="BP28" s="1401"/>
      <c r="BQ28" s="1401"/>
      <c r="BR28" s="1401"/>
      <c r="BS28" s="1401"/>
      <c r="BT28" s="1401"/>
      <c r="BU28" s="1401"/>
      <c r="BV28" s="1401"/>
      <c r="BW28" s="1401"/>
      <c r="BX28" s="1401"/>
      <c r="BY28" s="1401"/>
      <c r="BZ28" s="1401"/>
      <c r="CA28" s="1401"/>
      <c r="CB28" s="1401"/>
      <c r="CC28" s="1401"/>
      <c r="CD28" s="1401"/>
      <c r="CE28" s="1401"/>
      <c r="CF28" s="1401"/>
      <c r="CG28" s="1401"/>
      <c r="CH28" s="1401"/>
      <c r="CI28" s="1401"/>
      <c r="CJ28" s="1402"/>
    </row>
    <row r="29" spans="2:88" ht="14.15" customHeight="1" x14ac:dyDescent="0.35">
      <c r="B29" s="232" t="s">
        <v>199</v>
      </c>
      <c r="C29" s="233" t="s">
        <v>200</v>
      </c>
      <c r="D29" s="1403" t="s">
        <v>201</v>
      </c>
      <c r="E29" s="1403" t="s">
        <v>114</v>
      </c>
      <c r="F29" s="1404">
        <v>1</v>
      </c>
      <c r="G29" s="1405">
        <f>SUM(G30:G38)</f>
        <v>167.02674718373538</v>
      </c>
      <c r="H29" s="1405">
        <f t="shared" ref="H29:BO29" si="1">SUM(H30:H38)</f>
        <v>164.61606573324053</v>
      </c>
      <c r="I29" s="1405">
        <f t="shared" si="1"/>
        <v>165.49158042717235</v>
      </c>
      <c r="J29" s="1405">
        <f t="shared" si="1"/>
        <v>165.7836253930071</v>
      </c>
      <c r="K29" s="1405">
        <f t="shared" si="1"/>
        <v>166.00572417065345</v>
      </c>
      <c r="L29" s="1405">
        <f t="shared" si="1"/>
        <v>166.22090441082588</v>
      </c>
      <c r="M29" s="1405">
        <f t="shared" si="1"/>
        <v>166.25300012669987</v>
      </c>
      <c r="N29" s="1405">
        <f t="shared" si="1"/>
        <v>166.05546038898726</v>
      </c>
      <c r="O29" s="1405">
        <f t="shared" si="1"/>
        <v>165.76746147349306</v>
      </c>
      <c r="P29" s="1405">
        <f t="shared" si="1"/>
        <v>165.38569001469824</v>
      </c>
      <c r="Q29" s="1405">
        <f t="shared" si="1"/>
        <v>164.88219073718889</v>
      </c>
      <c r="R29" s="1405">
        <f t="shared" si="1"/>
        <v>164.23315675661951</v>
      </c>
      <c r="S29" s="1405">
        <f t="shared" si="1"/>
        <v>163.41058337023486</v>
      </c>
      <c r="T29" s="1405">
        <f t="shared" si="1"/>
        <v>162.44543454364808</v>
      </c>
      <c r="U29" s="1405">
        <f t="shared" si="1"/>
        <v>161.36494629995875</v>
      </c>
      <c r="V29" s="1405">
        <f t="shared" si="1"/>
        <v>160.18357573858853</v>
      </c>
      <c r="W29" s="1405">
        <f t="shared" si="1"/>
        <v>159.03595932390908</v>
      </c>
      <c r="X29" s="1405">
        <f t="shared" si="1"/>
        <v>158.10634166973298</v>
      </c>
      <c r="Y29" s="1405">
        <f t="shared" si="1"/>
        <v>157.37764959357861</v>
      </c>
      <c r="Z29" s="1405">
        <f t="shared" si="1"/>
        <v>156.83877509684351</v>
      </c>
      <c r="AA29" s="1405">
        <f t="shared" si="1"/>
        <v>156.39964837852781</v>
      </c>
      <c r="AB29" s="1405">
        <f t="shared" si="1"/>
        <v>156.05104910347274</v>
      </c>
      <c r="AC29" s="1405">
        <f t="shared" si="1"/>
        <v>155.9213857280823</v>
      </c>
      <c r="AD29" s="1405">
        <f t="shared" si="1"/>
        <v>155.91942060932698</v>
      </c>
      <c r="AE29" s="1405">
        <f t="shared" si="1"/>
        <v>156.06099860633009</v>
      </c>
      <c r="AF29" s="1405">
        <f t="shared" si="1"/>
        <v>156.23453415634521</v>
      </c>
      <c r="AG29" s="1405">
        <f t="shared" si="1"/>
        <v>156.39754069871023</v>
      </c>
      <c r="AH29" s="1405">
        <f t="shared" si="1"/>
        <v>156.5566128251775</v>
      </c>
      <c r="AI29" s="1405">
        <f t="shared" si="1"/>
        <v>156.71140715678149</v>
      </c>
      <c r="AJ29" s="1405">
        <f t="shared" si="1"/>
        <v>156.86160954624401</v>
      </c>
      <c r="AK29" s="1405">
        <f t="shared" si="1"/>
        <v>157.00639023505408</v>
      </c>
      <c r="AL29" s="1405">
        <f t="shared" si="1"/>
        <v>157.15112474472048</v>
      </c>
      <c r="AM29" s="1405">
        <f t="shared" si="1"/>
        <v>157.29502620134113</v>
      </c>
      <c r="AN29" s="1405">
        <f t="shared" si="1"/>
        <v>157.432358245432</v>
      </c>
      <c r="AO29" s="1405">
        <f t="shared" si="1"/>
        <v>157.56295785706848</v>
      </c>
      <c r="AP29" s="1405">
        <f t="shared" si="1"/>
        <v>157.77446246483075</v>
      </c>
      <c r="AQ29" s="1405">
        <f t="shared" si="1"/>
        <v>158.16019336208532</v>
      </c>
      <c r="AR29" s="1405">
        <f t="shared" si="1"/>
        <v>158.5435967815452</v>
      </c>
      <c r="AS29" s="1405">
        <f t="shared" si="1"/>
        <v>158.92464537125895</v>
      </c>
      <c r="AT29" s="1405">
        <f t="shared" si="1"/>
        <v>159.30332419694901</v>
      </c>
      <c r="AU29" s="1405">
        <f t="shared" si="1"/>
        <v>159.67962858141726</v>
      </c>
      <c r="AV29" s="1405">
        <f t="shared" si="1"/>
        <v>160.05356217778885</v>
      </c>
      <c r="AW29" s="1405">
        <f t="shared" si="1"/>
        <v>160.42513528074275</v>
      </c>
      <c r="AX29" s="1405">
        <f t="shared" si="1"/>
        <v>160.79436337090726</v>
      </c>
      <c r="AY29" s="1405">
        <f t="shared" si="1"/>
        <v>161.16126588007529</v>
      </c>
      <c r="AZ29" s="1405">
        <f t="shared" si="1"/>
        <v>161.52586515971467</v>
      </c>
      <c r="BA29" s="1405">
        <f t="shared" si="1"/>
        <v>161.88818563223876</v>
      </c>
      <c r="BB29" s="1405">
        <f t="shared" si="1"/>
        <v>162.24825310315822</v>
      </c>
      <c r="BC29" s="1405">
        <f t="shared" si="1"/>
        <v>162.60609421228736</v>
      </c>
      <c r="BD29" s="1405">
        <f t="shared" si="1"/>
        <v>162.96173600310593</v>
      </c>
      <c r="BE29" s="1405">
        <f t="shared" si="1"/>
        <v>163.31520559097797</v>
      </c>
      <c r="BF29" s="1405">
        <f t="shared" si="1"/>
        <v>163.66652991290053</v>
      </c>
      <c r="BG29" s="1405">
        <f t="shared" si="1"/>
        <v>164.01573554354317</v>
      </c>
      <c r="BH29" s="1405">
        <f t="shared" si="1"/>
        <v>164.3628485644324</v>
      </c>
      <c r="BI29" s="1405">
        <f t="shared" si="1"/>
        <v>164.70789447519257</v>
      </c>
      <c r="BJ29" s="1405">
        <f t="shared" si="1"/>
        <v>165.05089813755168</v>
      </c>
      <c r="BK29" s="1405">
        <f t="shared" si="1"/>
        <v>165.39188374447633</v>
      </c>
      <c r="BL29" s="1405">
        <f t="shared" si="1"/>
        <v>165.73087480826555</v>
      </c>
      <c r="BM29" s="1405">
        <f t="shared" si="1"/>
        <v>166.06789416262464</v>
      </c>
      <c r="BN29" s="1405">
        <f t="shared" si="1"/>
        <v>166.40296397479975</v>
      </c>
      <c r="BO29" s="1405">
        <f t="shared" si="1"/>
        <v>164.2630789010293</v>
      </c>
      <c r="BP29" s="1406"/>
      <c r="BQ29" s="1406"/>
      <c r="BR29" s="1406"/>
      <c r="BS29" s="1406"/>
      <c r="BT29" s="1406"/>
      <c r="BU29" s="1406"/>
      <c r="BV29" s="1406"/>
      <c r="BW29" s="1406"/>
      <c r="BX29" s="1406"/>
      <c r="BY29" s="1406"/>
      <c r="BZ29" s="1406"/>
      <c r="CA29" s="1406"/>
      <c r="CB29" s="1406"/>
      <c r="CC29" s="1406"/>
      <c r="CD29" s="1406"/>
      <c r="CE29" s="1406"/>
      <c r="CF29" s="1406"/>
      <c r="CG29" s="1406"/>
      <c r="CH29" s="1406"/>
      <c r="CI29" s="1406"/>
      <c r="CJ29" s="1407"/>
    </row>
    <row r="30" spans="2:88" x14ac:dyDescent="0.3">
      <c r="B30" s="234" t="s">
        <v>202</v>
      </c>
      <c r="C30" s="235" t="s">
        <v>203</v>
      </c>
      <c r="D30" s="1408" t="s">
        <v>67</v>
      </c>
      <c r="E30" s="1408" t="s">
        <v>114</v>
      </c>
      <c r="F30" s="1409">
        <v>1</v>
      </c>
      <c r="G30" s="1383">
        <v>33.572247178451377</v>
      </c>
      <c r="H30" s="1384">
        <v>33.091760107246557</v>
      </c>
      <c r="I30" s="1384">
        <v>33.137866277504763</v>
      </c>
      <c r="J30" s="1384">
        <v>33.054336064236743</v>
      </c>
      <c r="K30" s="1384">
        <v>32.952405223126647</v>
      </c>
      <c r="L30" s="1385">
        <v>32.84630120188806</v>
      </c>
      <c r="M30" s="1385">
        <v>32.702690002647721</v>
      </c>
      <c r="N30" s="1385">
        <v>32.510800031309024</v>
      </c>
      <c r="O30" s="1385">
        <v>32.296861043865484</v>
      </c>
      <c r="P30" s="1385">
        <v>32.063745840966547</v>
      </c>
      <c r="Q30" s="1385">
        <v>31.807975719762577</v>
      </c>
      <c r="R30" s="1385">
        <v>31.661687822981857</v>
      </c>
      <c r="S30" s="1385">
        <v>31.482749029791588</v>
      </c>
      <c r="T30" s="1385">
        <v>31.277260366210847</v>
      </c>
      <c r="U30" s="1385">
        <v>31.051006447944843</v>
      </c>
      <c r="V30" s="1385">
        <v>30.808219419568669</v>
      </c>
      <c r="W30" s="1385">
        <v>30.565990927273759</v>
      </c>
      <c r="X30" s="1385">
        <v>30.269732756397921</v>
      </c>
      <c r="Y30" s="1385">
        <v>30.013622603304473</v>
      </c>
      <c r="Z30" s="1385">
        <v>29.794427745498218</v>
      </c>
      <c r="AA30" s="1385">
        <v>29.596140719737562</v>
      </c>
      <c r="AB30" s="1385">
        <v>29.416164735790691</v>
      </c>
      <c r="AC30" s="1385">
        <v>29.277278923213753</v>
      </c>
      <c r="AD30" s="1385">
        <v>29.163357281255969</v>
      </c>
      <c r="AE30" s="1385">
        <v>29.073600348918028</v>
      </c>
      <c r="AF30" s="1385">
        <v>28.989586710591677</v>
      </c>
      <c r="AG30" s="1385">
        <v>28.903454248913643</v>
      </c>
      <c r="AH30" s="1385">
        <v>28.816475893453358</v>
      </c>
      <c r="AI30" s="1385">
        <v>28.728629498392248</v>
      </c>
      <c r="AJ30" s="1385">
        <v>28.63989603514786</v>
      </c>
      <c r="AK30" s="1385">
        <v>28.55016071260928</v>
      </c>
      <c r="AL30" s="1385">
        <v>28.451561811958531</v>
      </c>
      <c r="AM30" s="1385">
        <v>28.352906805657202</v>
      </c>
      <c r="AN30" s="1385">
        <v>28.253186654029314</v>
      </c>
      <c r="AO30" s="1385">
        <v>28.15240435366178</v>
      </c>
      <c r="AP30" s="1385">
        <v>28.066180291000446</v>
      </c>
      <c r="AQ30" s="1385">
        <v>28.010865191954746</v>
      </c>
      <c r="AR30" s="1385">
        <v>27.95493280059058</v>
      </c>
      <c r="AS30" s="1385">
        <v>27.898396420835571</v>
      </c>
      <c r="AT30" s="1385">
        <v>27.841270514335385</v>
      </c>
      <c r="AU30" s="1385">
        <v>27.783570375090719</v>
      </c>
      <c r="AV30" s="1385">
        <v>27.725311845787328</v>
      </c>
      <c r="AW30" s="1385">
        <v>27.666511076034503</v>
      </c>
      <c r="AX30" s="1385">
        <v>27.607184321092102</v>
      </c>
      <c r="AY30" s="1385">
        <v>27.54734777835009</v>
      </c>
      <c r="AZ30" s="1385">
        <v>27.487017457967013</v>
      </c>
      <c r="BA30" s="1385">
        <v>27.426209083625391</v>
      </c>
      <c r="BB30" s="1385">
        <v>27.364938019219416</v>
      </c>
      <c r="BC30" s="1385">
        <v>27.303219217394666</v>
      </c>
      <c r="BD30" s="1385">
        <v>27.241067186113547</v>
      </c>
      <c r="BE30" s="1385">
        <v>27.178495969781679</v>
      </c>
      <c r="BF30" s="1385">
        <v>27.115519141883624</v>
      </c>
      <c r="BG30" s="1385">
        <v>27.052149806498665</v>
      </c>
      <c r="BH30" s="1385">
        <v>26.988400606477395</v>
      </c>
      <c r="BI30" s="1385">
        <v>26.924283736450278</v>
      </c>
      <c r="BJ30" s="1385">
        <v>26.859810959177448</v>
      </c>
      <c r="BK30" s="1385">
        <v>26.794993624051397</v>
      </c>
      <c r="BL30" s="1385">
        <v>26.729842686827133</v>
      </c>
      <c r="BM30" s="1385">
        <v>26.664368729864886</v>
      </c>
      <c r="BN30" s="1385">
        <v>26.598581982353039</v>
      </c>
      <c r="BO30" s="1385">
        <v>26.138962900194763</v>
      </c>
      <c r="BP30" s="1386"/>
      <c r="BQ30" s="1386"/>
      <c r="BR30" s="1386"/>
      <c r="BS30" s="1386"/>
      <c r="BT30" s="1386"/>
      <c r="BU30" s="1386"/>
      <c r="BV30" s="1386"/>
      <c r="BW30" s="1386"/>
      <c r="BX30" s="1386"/>
      <c r="BY30" s="1386"/>
      <c r="BZ30" s="1386"/>
      <c r="CA30" s="1386"/>
      <c r="CB30" s="1386"/>
      <c r="CC30" s="1386"/>
      <c r="CD30" s="1386"/>
      <c r="CE30" s="1386"/>
      <c r="CF30" s="1386"/>
      <c r="CG30" s="1386"/>
      <c r="CH30" s="1386"/>
      <c r="CI30" s="1386"/>
      <c r="CJ30" s="1387"/>
    </row>
    <row r="31" spans="2:88" x14ac:dyDescent="0.3">
      <c r="B31" s="234" t="s">
        <v>204</v>
      </c>
      <c r="C31" s="235" t="s">
        <v>205</v>
      </c>
      <c r="D31" s="1408" t="s">
        <v>67</v>
      </c>
      <c r="E31" s="1408" t="s">
        <v>114</v>
      </c>
      <c r="F31" s="1409">
        <v>1</v>
      </c>
      <c r="G31" s="1383">
        <v>72.100823748060691</v>
      </c>
      <c r="H31" s="1384">
        <v>72.06650652800154</v>
      </c>
      <c r="I31" s="1384">
        <v>73.180602305005863</v>
      </c>
      <c r="J31" s="1384">
        <v>74.022155742474354</v>
      </c>
      <c r="K31" s="1384">
        <v>74.831809471985991</v>
      </c>
      <c r="L31" s="1385">
        <v>75.640673633340427</v>
      </c>
      <c r="M31" s="1385">
        <v>76.370582959072806</v>
      </c>
      <c r="N31" s="1385">
        <v>76.992405170735836</v>
      </c>
      <c r="O31" s="1385">
        <v>77.564323033495128</v>
      </c>
      <c r="P31" s="1385">
        <v>78.091045817419243</v>
      </c>
      <c r="Q31" s="1385">
        <v>78.561922288881007</v>
      </c>
      <c r="R31" s="1385">
        <v>78.593576440213297</v>
      </c>
      <c r="S31" s="1385">
        <v>78.542108523382737</v>
      </c>
      <c r="T31" s="1385">
        <v>78.421570134043534</v>
      </c>
      <c r="U31" s="1385">
        <v>78.245510548730564</v>
      </c>
      <c r="V31" s="1385">
        <v>78.02383004532112</v>
      </c>
      <c r="W31" s="1385">
        <v>77.79936738764971</v>
      </c>
      <c r="X31" s="1385">
        <v>77.432466212891541</v>
      </c>
      <c r="Y31" s="1385">
        <v>77.163131030214515</v>
      </c>
      <c r="Z31" s="1385">
        <v>76.984517460699962</v>
      </c>
      <c r="AA31" s="1385">
        <v>76.856454568625196</v>
      </c>
      <c r="AB31" s="1385">
        <v>76.772950410499789</v>
      </c>
      <c r="AC31" s="1385">
        <v>76.794445964745279</v>
      </c>
      <c r="AD31" s="1385">
        <v>76.88002908552771</v>
      </c>
      <c r="AE31" s="1385">
        <v>77.028555912329907</v>
      </c>
      <c r="AF31" s="1385">
        <v>77.191927042522352</v>
      </c>
      <c r="AG31" s="1385">
        <v>77.349324736042945</v>
      </c>
      <c r="AH31" s="1385">
        <v>77.504079979097114</v>
      </c>
      <c r="AI31" s="1385">
        <v>77.65609094501076</v>
      </c>
      <c r="AJ31" s="1385">
        <v>77.805262659887504</v>
      </c>
      <c r="AK31" s="1385">
        <v>77.951237222932875</v>
      </c>
      <c r="AL31" s="1385">
        <v>78.072392071924057</v>
      </c>
      <c r="AM31" s="1385">
        <v>78.19264141157737</v>
      </c>
      <c r="AN31" s="1385">
        <v>78.309175555595758</v>
      </c>
      <c r="AO31" s="1385">
        <v>78.421947640704758</v>
      </c>
      <c r="AP31" s="1385">
        <v>78.574633189193605</v>
      </c>
      <c r="AQ31" s="1385">
        <v>78.813841150119458</v>
      </c>
      <c r="AR31" s="1385">
        <v>79.051723457252052</v>
      </c>
      <c r="AS31" s="1385">
        <v>79.288289785407102</v>
      </c>
      <c r="AT31" s="1385">
        <v>79.523553582845139</v>
      </c>
      <c r="AU31" s="1385">
        <v>79.757531227434939</v>
      </c>
      <c r="AV31" s="1385">
        <v>79.990241276274332</v>
      </c>
      <c r="AW31" s="1385">
        <v>80.221703813144401</v>
      </c>
      <c r="AX31" s="1385">
        <v>80.451939893511451</v>
      </c>
      <c r="AY31" s="1385">
        <v>80.680971082849283</v>
      </c>
      <c r="AZ31" s="1385">
        <v>80.90881908128803</v>
      </c>
      <c r="BA31" s="1385">
        <v>81.135505425916392</v>
      </c>
      <c r="BB31" s="1385">
        <v>81.361051261228383</v>
      </c>
      <c r="BC31" s="1385">
        <v>81.585477168076963</v>
      </c>
      <c r="BD31" s="1385">
        <v>81.808803041822188</v>
      </c>
      <c r="BE31" s="1385">
        <v>82.031048011034869</v>
      </c>
      <c r="BF31" s="1385">
        <v>82.252230388987613</v>
      </c>
      <c r="BG31" s="1385">
        <v>82.472367651109963</v>
      </c>
      <c r="BH31" s="1385">
        <v>82.691476432543126</v>
      </c>
      <c r="BI31" s="1385">
        <v>82.909572540877818</v>
      </c>
      <c r="BJ31" s="1385">
        <v>83.1266709799918</v>
      </c>
      <c r="BK31" s="1385">
        <v>83.342785981671966</v>
      </c>
      <c r="BL31" s="1385">
        <v>83.557931042383473</v>
      </c>
      <c r="BM31" s="1385">
        <v>83.772118963101263</v>
      </c>
      <c r="BN31" s="1385">
        <v>83.985361890607194</v>
      </c>
      <c r="BO31" s="1385">
        <v>82.948853041173294</v>
      </c>
      <c r="BP31" s="1386"/>
      <c r="BQ31" s="1386"/>
      <c r="BR31" s="1386"/>
      <c r="BS31" s="1386"/>
      <c r="BT31" s="1386"/>
      <c r="BU31" s="1386"/>
      <c r="BV31" s="1386"/>
      <c r="BW31" s="1386"/>
      <c r="BX31" s="1386"/>
      <c r="BY31" s="1386"/>
      <c r="BZ31" s="1386"/>
      <c r="CA31" s="1386"/>
      <c r="CB31" s="1386"/>
      <c r="CC31" s="1386"/>
      <c r="CD31" s="1386"/>
      <c r="CE31" s="1386"/>
      <c r="CF31" s="1386"/>
      <c r="CG31" s="1386"/>
      <c r="CH31" s="1386"/>
      <c r="CI31" s="1386"/>
      <c r="CJ31" s="1387"/>
    </row>
    <row r="32" spans="2:88" x14ac:dyDescent="0.3">
      <c r="B32" s="234" t="s">
        <v>206</v>
      </c>
      <c r="C32" s="235" t="s">
        <v>207</v>
      </c>
      <c r="D32" s="1408" t="s">
        <v>67</v>
      </c>
      <c r="E32" s="1408" t="s">
        <v>114</v>
      </c>
      <c r="F32" s="1409">
        <v>1</v>
      </c>
      <c r="G32" s="1383">
        <v>13.146909124544511</v>
      </c>
      <c r="H32" s="1384">
        <v>12.6784627011089</v>
      </c>
      <c r="I32" s="1384">
        <v>12.641300118115835</v>
      </c>
      <c r="J32" s="1384">
        <v>12.575315506539942</v>
      </c>
      <c r="K32" s="1384">
        <v>12.51007506400877</v>
      </c>
      <c r="L32" s="1385">
        <v>12.448488136031592</v>
      </c>
      <c r="M32" s="1385">
        <v>12.375810947867681</v>
      </c>
      <c r="N32" s="1385">
        <v>12.292225001961061</v>
      </c>
      <c r="O32" s="1385">
        <v>12.210963927882808</v>
      </c>
      <c r="P32" s="1385">
        <v>12.127377226989772</v>
      </c>
      <c r="Q32" s="1385">
        <v>12.037183622833336</v>
      </c>
      <c r="R32" s="1385">
        <v>11.991116119266255</v>
      </c>
      <c r="S32" s="1385">
        <v>11.936355574410292</v>
      </c>
      <c r="T32" s="1385">
        <v>11.875263106527463</v>
      </c>
      <c r="U32" s="1385">
        <v>11.809210006779079</v>
      </c>
      <c r="V32" s="1385">
        <v>11.736971444790756</v>
      </c>
      <c r="W32" s="1385">
        <v>11.664190240467347</v>
      </c>
      <c r="X32" s="1385">
        <v>11.57234923732848</v>
      </c>
      <c r="Y32" s="1385">
        <v>11.495219556779674</v>
      </c>
      <c r="Z32" s="1385">
        <v>11.433101824865314</v>
      </c>
      <c r="AA32" s="1385">
        <v>11.376744739475416</v>
      </c>
      <c r="AB32" s="1385">
        <v>11.326567531220261</v>
      </c>
      <c r="AC32" s="1385">
        <v>11.293861305938096</v>
      </c>
      <c r="AD32" s="1385">
        <v>11.269379648209599</v>
      </c>
      <c r="AE32" s="1385">
        <v>11.260467368943891</v>
      </c>
      <c r="AF32" s="1385">
        <v>11.254354236910808</v>
      </c>
      <c r="AG32" s="1385">
        <v>11.247867633627273</v>
      </c>
      <c r="AH32" s="1385">
        <v>11.241424581753083</v>
      </c>
      <c r="AI32" s="1385">
        <v>11.23494764897637</v>
      </c>
      <c r="AJ32" s="1385">
        <v>11.228367070660864</v>
      </c>
      <c r="AK32" s="1385">
        <v>11.221581273981798</v>
      </c>
      <c r="AL32" s="1385">
        <v>11.250858282341213</v>
      </c>
      <c r="AM32" s="1385">
        <v>11.280257189652852</v>
      </c>
      <c r="AN32" s="1385">
        <v>11.309334798584469</v>
      </c>
      <c r="AO32" s="1385">
        <v>11.338049122571466</v>
      </c>
      <c r="AP32" s="1385">
        <v>11.372689605132567</v>
      </c>
      <c r="AQ32" s="1385">
        <v>11.420001772120164</v>
      </c>
      <c r="AR32" s="1385">
        <v>11.467259792212989</v>
      </c>
      <c r="AS32" s="1385">
        <v>11.514442348754084</v>
      </c>
      <c r="AT32" s="1385">
        <v>11.561530731432772</v>
      </c>
      <c r="AU32" s="1385">
        <v>11.608508530616092</v>
      </c>
      <c r="AV32" s="1385">
        <v>11.655361361258979</v>
      </c>
      <c r="AW32" s="1385">
        <v>11.70207661560362</v>
      </c>
      <c r="AX32" s="1385">
        <v>11.748643243352964</v>
      </c>
      <c r="AY32" s="1385">
        <v>11.795051557561203</v>
      </c>
      <c r="AZ32" s="1385">
        <v>11.841293064189209</v>
      </c>
      <c r="BA32" s="1385">
        <v>11.887360313124804</v>
      </c>
      <c r="BB32" s="1385">
        <v>11.933246768426054</v>
      </c>
      <c r="BC32" s="1385">
        <v>11.978946695601319</v>
      </c>
      <c r="BD32" s="1385">
        <v>12.024455063849107</v>
      </c>
      <c r="BE32" s="1385">
        <v>12.069767461337097</v>
      </c>
      <c r="BF32" s="1385">
        <v>12.114880021780392</v>
      </c>
      <c r="BG32" s="1385">
        <v>12.159789360763726</v>
      </c>
      <c r="BH32" s="1385">
        <v>12.204492520436238</v>
      </c>
      <c r="BI32" s="1385">
        <v>12.248986921389452</v>
      </c>
      <c r="BJ32" s="1385">
        <v>12.293270320686375</v>
      </c>
      <c r="BK32" s="1385">
        <v>12.337340775157802</v>
      </c>
      <c r="BL32" s="1385">
        <v>12.381196609215801</v>
      </c>
      <c r="BM32" s="1385">
        <v>12.424836386543376</v>
      </c>
      <c r="BN32" s="1385">
        <v>12.468258885120466</v>
      </c>
      <c r="BO32" s="1385">
        <v>12.325893284189794</v>
      </c>
      <c r="BP32" s="1386"/>
      <c r="BQ32" s="1386"/>
      <c r="BR32" s="1386"/>
      <c r="BS32" s="1386"/>
      <c r="BT32" s="1386"/>
      <c r="BU32" s="1386"/>
      <c r="BV32" s="1386"/>
      <c r="BW32" s="1386"/>
      <c r="BX32" s="1386"/>
      <c r="BY32" s="1386"/>
      <c r="BZ32" s="1386"/>
      <c r="CA32" s="1386"/>
      <c r="CB32" s="1386"/>
      <c r="CC32" s="1386"/>
      <c r="CD32" s="1386"/>
      <c r="CE32" s="1386"/>
      <c r="CF32" s="1386"/>
      <c r="CG32" s="1386"/>
      <c r="CH32" s="1386"/>
      <c r="CI32" s="1386"/>
      <c r="CJ32" s="1387"/>
    </row>
    <row r="33" spans="2:88" x14ac:dyDescent="0.3">
      <c r="B33" s="234" t="s">
        <v>208</v>
      </c>
      <c r="C33" s="235" t="s">
        <v>209</v>
      </c>
      <c r="D33" s="1408" t="s">
        <v>67</v>
      </c>
      <c r="E33" s="1408" t="s">
        <v>114</v>
      </c>
      <c r="F33" s="1409">
        <v>1</v>
      </c>
      <c r="G33" s="1383">
        <v>21.946813652348713</v>
      </c>
      <c r="H33" s="1384">
        <v>20.838418968253301</v>
      </c>
      <c r="I33" s="1384">
        <v>20.439921661466681</v>
      </c>
      <c r="J33" s="1384">
        <v>19.985342725515771</v>
      </c>
      <c r="K33" s="1384">
        <v>19.523087847222492</v>
      </c>
      <c r="L33" s="1385">
        <v>19.057415674117642</v>
      </c>
      <c r="M33" s="1385">
        <v>18.565738656352252</v>
      </c>
      <c r="N33" s="1385">
        <v>18.049236220476928</v>
      </c>
      <c r="O33" s="1385">
        <v>17.527871180740902</v>
      </c>
      <c r="P33" s="1385">
        <v>16.994815218900882</v>
      </c>
      <c r="Q33" s="1385">
        <v>16.44438440082352</v>
      </c>
      <c r="R33" s="1385">
        <v>15.944688953168662</v>
      </c>
      <c r="S33" s="1385">
        <v>15.422452933437318</v>
      </c>
      <c r="T33" s="1385">
        <v>14.881438878196573</v>
      </c>
      <c r="U33" s="1385">
        <v>14.323892833146193</v>
      </c>
      <c r="V33" s="1385">
        <v>13.748839816585468</v>
      </c>
      <c r="W33" s="1385">
        <v>13.211376326270456</v>
      </c>
      <c r="X33" s="1385">
        <v>13.154176914988181</v>
      </c>
      <c r="Y33" s="1385">
        <v>13.113232484172753</v>
      </c>
      <c r="Z33" s="1385">
        <v>13.089063220207619</v>
      </c>
      <c r="AA33" s="1385">
        <v>13.071221280828283</v>
      </c>
      <c r="AB33" s="1385">
        <v>13.060258729616708</v>
      </c>
      <c r="AC33" s="1385">
        <v>13.069316211977332</v>
      </c>
      <c r="AD33" s="1385">
        <v>13.087871402364501</v>
      </c>
      <c r="AE33" s="1385">
        <v>13.124587227644838</v>
      </c>
      <c r="AF33" s="1385">
        <v>13.164721471798224</v>
      </c>
      <c r="AG33" s="1385">
        <v>13.20458548814959</v>
      </c>
      <c r="AH33" s="1385">
        <v>13.244666495774599</v>
      </c>
      <c r="AI33" s="1385">
        <v>13.284874101579097</v>
      </c>
      <c r="AJ33" s="1385">
        <v>13.325125694387561</v>
      </c>
      <c r="AK33" s="1385">
        <v>13.365299577219035</v>
      </c>
      <c r="AL33" s="1385">
        <v>13.411192301301925</v>
      </c>
      <c r="AM33" s="1385">
        <v>13.457298879805812</v>
      </c>
      <c r="AN33" s="1385">
        <v>13.503090601354668</v>
      </c>
      <c r="AO33" s="1385">
        <v>13.548516444209833</v>
      </c>
      <c r="AP33" s="1385">
        <v>13.601097254009824</v>
      </c>
      <c r="AQ33" s="1385">
        <v>13.66892454364222</v>
      </c>
      <c r="AR33" s="1385">
        <v>13.736791443405025</v>
      </c>
      <c r="AS33" s="1385">
        <v>13.804672387735172</v>
      </c>
      <c r="AT33" s="1385">
        <v>13.872544854061754</v>
      </c>
      <c r="AU33" s="1385">
        <v>13.940389008407781</v>
      </c>
      <c r="AV33" s="1385">
        <v>14.008187384764907</v>
      </c>
      <c r="AW33" s="1385">
        <v>14.075924597490387</v>
      </c>
      <c r="AX33" s="1385">
        <v>14.143587085337217</v>
      </c>
      <c r="AY33" s="1385">
        <v>14.211162885186187</v>
      </c>
      <c r="AZ33" s="1385">
        <v>14.278641433179788</v>
      </c>
      <c r="BA33" s="1385">
        <v>14.346013390763519</v>
      </c>
      <c r="BB33" s="1385">
        <v>14.413270493072973</v>
      </c>
      <c r="BC33" s="1385">
        <v>14.480405417154914</v>
      </c>
      <c r="BD33" s="1385">
        <v>14.547411667625864</v>
      </c>
      <c r="BE33" s="1385">
        <v>14.614283477544967</v>
      </c>
      <c r="BF33" s="1385">
        <v>14.681015722481714</v>
      </c>
      <c r="BG33" s="1385">
        <v>14.747603845969808</v>
      </c>
      <c r="BH33" s="1385">
        <v>14.814043794749212</v>
      </c>
      <c r="BI33" s="1385">
        <v>14.880331962409016</v>
      </c>
      <c r="BJ33" s="1385">
        <v>14.946465140225603</v>
      </c>
      <c r="BK33" s="1385">
        <v>15.012440474162748</v>
      </c>
      <c r="BL33" s="1385">
        <v>15.078255427156487</v>
      </c>
      <c r="BM33" s="1385">
        <v>15.143907745934541</v>
      </c>
      <c r="BN33" s="1385">
        <v>15.209395431738411</v>
      </c>
      <c r="BO33" s="1385">
        <v>15.048162396158565</v>
      </c>
      <c r="BP33" s="1386"/>
      <c r="BQ33" s="1386"/>
      <c r="BR33" s="1386"/>
      <c r="BS33" s="1386"/>
      <c r="BT33" s="1386"/>
      <c r="BU33" s="1386"/>
      <c r="BV33" s="1386"/>
      <c r="BW33" s="1386"/>
      <c r="BX33" s="1386"/>
      <c r="BY33" s="1386"/>
      <c r="BZ33" s="1386"/>
      <c r="CA33" s="1386"/>
      <c r="CB33" s="1386"/>
      <c r="CC33" s="1386"/>
      <c r="CD33" s="1386"/>
      <c r="CE33" s="1386"/>
      <c r="CF33" s="1386"/>
      <c r="CG33" s="1386"/>
      <c r="CH33" s="1386"/>
      <c r="CI33" s="1386"/>
      <c r="CJ33" s="1387"/>
    </row>
    <row r="34" spans="2:88" x14ac:dyDescent="0.3">
      <c r="B34" s="234" t="s">
        <v>210</v>
      </c>
      <c r="C34" s="235" t="s">
        <v>211</v>
      </c>
      <c r="D34" s="1408" t="s">
        <v>67</v>
      </c>
      <c r="E34" s="1408" t="s">
        <v>114</v>
      </c>
      <c r="F34" s="1409">
        <v>1</v>
      </c>
      <c r="G34" s="1383">
        <v>21.853781784081281</v>
      </c>
      <c r="H34" s="1384">
        <v>21.649256043158069</v>
      </c>
      <c r="I34" s="1384">
        <v>21.788361379643547</v>
      </c>
      <c r="J34" s="1384">
        <v>21.842652989176816</v>
      </c>
      <c r="K34" s="1384">
        <v>21.884719615176909</v>
      </c>
      <c r="L34" s="1385">
        <v>21.923871986764169</v>
      </c>
      <c r="M34" s="1385">
        <v>21.937704555207365</v>
      </c>
      <c r="N34" s="1385">
        <v>21.918573286162019</v>
      </c>
      <c r="O34" s="1385">
        <v>21.883755769052318</v>
      </c>
      <c r="P34" s="1385">
        <v>21.834976099123832</v>
      </c>
      <c r="Q34" s="1385">
        <v>21.769648356883849</v>
      </c>
      <c r="R34" s="1385">
        <v>21.778419778502151</v>
      </c>
      <c r="S34" s="1385">
        <v>21.764157927233509</v>
      </c>
      <c r="T34" s="1385">
        <v>21.730756525218791</v>
      </c>
      <c r="U34" s="1385">
        <v>21.681970101077734</v>
      </c>
      <c r="V34" s="1385">
        <v>21.620542039413778</v>
      </c>
      <c r="W34" s="1385">
        <v>21.55834303785689</v>
      </c>
      <c r="X34" s="1385">
        <v>21.456674069945912</v>
      </c>
      <c r="Y34" s="1385">
        <v>21.382040811922309</v>
      </c>
      <c r="Z34" s="1385">
        <v>21.332546674217767</v>
      </c>
      <c r="AA34" s="1385">
        <v>21.297060219115743</v>
      </c>
      <c r="AB34" s="1385">
        <v>21.273921068420787</v>
      </c>
      <c r="AC34" s="1385">
        <v>21.279877524723368</v>
      </c>
      <c r="AD34" s="1385">
        <v>21.303592759667183</v>
      </c>
      <c r="AE34" s="1385">
        <v>21.344749807469015</v>
      </c>
      <c r="AF34" s="1385">
        <v>21.390020238134884</v>
      </c>
      <c r="AG34" s="1385">
        <v>21.433635418877643</v>
      </c>
      <c r="AH34" s="1385">
        <v>21.476518371897619</v>
      </c>
      <c r="AI34" s="1385">
        <v>21.518640880842376</v>
      </c>
      <c r="AJ34" s="1385">
        <v>21.559976628276342</v>
      </c>
      <c r="AK34" s="1385">
        <v>21.600426439252988</v>
      </c>
      <c r="AL34" s="1385">
        <v>21.633998663333387</v>
      </c>
      <c r="AM34" s="1385">
        <v>21.667319969166186</v>
      </c>
      <c r="AN34" s="1385">
        <v>21.699611787682571</v>
      </c>
      <c r="AO34" s="1385">
        <v>21.730861132985861</v>
      </c>
      <c r="AP34" s="1385">
        <v>21.773170569961671</v>
      </c>
      <c r="AQ34" s="1385">
        <v>21.839455521268931</v>
      </c>
      <c r="AR34" s="1385">
        <v>21.905373131552935</v>
      </c>
      <c r="AS34" s="1385">
        <v>21.970926081722329</v>
      </c>
      <c r="AT34" s="1385">
        <v>22.036118098314013</v>
      </c>
      <c r="AU34" s="1385">
        <v>22.100953719664549</v>
      </c>
      <c r="AV34" s="1385">
        <v>22.165438087978732</v>
      </c>
      <c r="AW34" s="1385">
        <v>22.229576768508032</v>
      </c>
      <c r="AX34" s="1385">
        <v>22.293375595759571</v>
      </c>
      <c r="AY34" s="1385">
        <v>22.356840545564516</v>
      </c>
      <c r="AZ34" s="1385">
        <v>22.419977631067493</v>
      </c>
      <c r="BA34" s="1385">
        <v>22.482792820234081</v>
      </c>
      <c r="BB34" s="1385">
        <v>22.545291972241159</v>
      </c>
      <c r="BC34" s="1385">
        <v>22.607480790079705</v>
      </c>
      <c r="BD34" s="1385">
        <v>22.669364786789334</v>
      </c>
      <c r="BE34" s="1385">
        <v>22.730949262931041</v>
      </c>
      <c r="BF34" s="1385">
        <v>22.792239293145236</v>
      </c>
      <c r="BG34" s="1385">
        <v>22.853239719904511</v>
      </c>
      <c r="BH34" s="1385">
        <v>22.913955152836081</v>
      </c>
      <c r="BI34" s="1385">
        <v>22.974389972251423</v>
      </c>
      <c r="BJ34" s="1385">
        <v>23.034548335751762</v>
      </c>
      <c r="BK34" s="1385">
        <v>23.09443418699054</v>
      </c>
      <c r="BL34" s="1385">
        <v>23.15405126586225</v>
      </c>
      <c r="BM34" s="1385">
        <v>23.213403119539834</v>
      </c>
      <c r="BN34" s="1385">
        <v>23.272493113918106</v>
      </c>
      <c r="BO34" s="1385">
        <v>22.985274668727794</v>
      </c>
      <c r="BP34" s="1386"/>
      <c r="BQ34" s="1386"/>
      <c r="BR34" s="1386"/>
      <c r="BS34" s="1386"/>
      <c r="BT34" s="1386"/>
      <c r="BU34" s="1386"/>
      <c r="BV34" s="1386"/>
      <c r="BW34" s="1386"/>
      <c r="BX34" s="1386"/>
      <c r="BY34" s="1386"/>
      <c r="BZ34" s="1386"/>
      <c r="CA34" s="1386"/>
      <c r="CB34" s="1386"/>
      <c r="CC34" s="1386"/>
      <c r="CD34" s="1386"/>
      <c r="CE34" s="1386"/>
      <c r="CF34" s="1386"/>
      <c r="CG34" s="1386"/>
      <c r="CH34" s="1386"/>
      <c r="CI34" s="1386"/>
      <c r="CJ34" s="1387"/>
    </row>
    <row r="35" spans="2:88" x14ac:dyDescent="0.3">
      <c r="B35" s="234" t="s">
        <v>212</v>
      </c>
      <c r="C35" s="235" t="s">
        <v>213</v>
      </c>
      <c r="D35" s="1408" t="s">
        <v>67</v>
      </c>
      <c r="E35" s="1408" t="s">
        <v>114</v>
      </c>
      <c r="F35" s="1409">
        <v>1</v>
      </c>
      <c r="G35" s="1383">
        <v>4.4061716962488049</v>
      </c>
      <c r="H35" s="1384">
        <v>4.2916613854721817</v>
      </c>
      <c r="I35" s="1384">
        <v>4.3035286854356798</v>
      </c>
      <c r="J35" s="1384">
        <v>4.3038223650634677</v>
      </c>
      <c r="K35" s="1384">
        <v>4.3036269491326138</v>
      </c>
      <c r="L35" s="1385">
        <v>4.3041537786840021</v>
      </c>
      <c r="M35" s="1385">
        <v>4.3004730055520382</v>
      </c>
      <c r="N35" s="1385">
        <v>4.2922206783423729</v>
      </c>
      <c r="O35" s="1385">
        <v>4.2836865184564115</v>
      </c>
      <c r="P35" s="1385">
        <v>4.2737298112979696</v>
      </c>
      <c r="Q35" s="1385">
        <v>4.2610763480045923</v>
      </c>
      <c r="R35" s="1385">
        <v>4.2636676424873023</v>
      </c>
      <c r="S35" s="1385">
        <v>4.2627593819794285</v>
      </c>
      <c r="T35" s="1385">
        <v>4.2591455334508685</v>
      </c>
      <c r="U35" s="1385">
        <v>4.2533563622803312</v>
      </c>
      <c r="V35" s="1385">
        <v>4.2451729729087297</v>
      </c>
      <c r="W35" s="1385">
        <v>4.2366914043909096</v>
      </c>
      <c r="X35" s="1385">
        <v>4.2209424781809393</v>
      </c>
      <c r="Y35" s="1385">
        <v>4.210403107184896</v>
      </c>
      <c r="Z35" s="1385">
        <v>4.2051181713546306</v>
      </c>
      <c r="AA35" s="1385">
        <v>4.2020268507456215</v>
      </c>
      <c r="AB35" s="1385">
        <v>4.2011866279245025</v>
      </c>
      <c r="AC35" s="1385">
        <v>4.206605797484487</v>
      </c>
      <c r="AD35" s="1385">
        <v>4.2151904323020162</v>
      </c>
      <c r="AE35" s="1385">
        <v>4.2290379410244254</v>
      </c>
      <c r="AF35" s="1385">
        <v>4.2439244563872602</v>
      </c>
      <c r="AG35" s="1385">
        <v>4.2586731730991536</v>
      </c>
      <c r="AH35" s="1385">
        <v>4.2734475032017398</v>
      </c>
      <c r="AI35" s="1385">
        <v>4.2882240819806112</v>
      </c>
      <c r="AJ35" s="1385">
        <v>4.3029814578839058</v>
      </c>
      <c r="AK35" s="1385">
        <v>4.3176850090580885</v>
      </c>
      <c r="AL35" s="1385">
        <v>4.3311216138613728</v>
      </c>
      <c r="AM35" s="1385">
        <v>4.3446019454817097</v>
      </c>
      <c r="AN35" s="1385">
        <v>4.3579588481851932</v>
      </c>
      <c r="AO35" s="1385">
        <v>4.3711791629347925</v>
      </c>
      <c r="AP35" s="1385">
        <v>4.386691555532618</v>
      </c>
      <c r="AQ35" s="1385">
        <v>4.4071051829797838</v>
      </c>
      <c r="AR35" s="1385">
        <v>4.4275161565316266</v>
      </c>
      <c r="AS35" s="1385">
        <v>4.4479183468047072</v>
      </c>
      <c r="AT35" s="1385">
        <v>4.4683064159599404</v>
      </c>
      <c r="AU35" s="1385">
        <v>4.4886757202031919</v>
      </c>
      <c r="AV35" s="1385">
        <v>4.5090222217245683</v>
      </c>
      <c r="AW35" s="1385">
        <v>4.5293424099618358</v>
      </c>
      <c r="AX35" s="1385">
        <v>4.5496332318539316</v>
      </c>
      <c r="AY35" s="1385">
        <v>4.5698920305640076</v>
      </c>
      <c r="AZ35" s="1385">
        <v>4.5901164920231263</v>
      </c>
      <c r="BA35" s="1385">
        <v>4.6103045985745785</v>
      </c>
      <c r="BB35" s="1385">
        <v>4.6304545889702196</v>
      </c>
      <c r="BC35" s="1385">
        <v>4.6505649239797755</v>
      </c>
      <c r="BD35" s="1385">
        <v>4.6706342569058803</v>
      </c>
      <c r="BE35" s="1385">
        <v>4.69066140834832</v>
      </c>
      <c r="BF35" s="1385">
        <v>4.7106453446219607</v>
      </c>
      <c r="BG35" s="1385">
        <v>4.7305851592965089</v>
      </c>
      <c r="BH35" s="1385">
        <v>4.7504800573903463</v>
      </c>
      <c r="BI35" s="1385">
        <v>4.7703293418145618</v>
      </c>
      <c r="BJ35" s="1385">
        <v>4.7901324017186875</v>
      </c>
      <c r="BK35" s="1385">
        <v>4.8098887024418771</v>
      </c>
      <c r="BL35" s="1385">
        <v>4.8295977768204201</v>
      </c>
      <c r="BM35" s="1385">
        <v>4.8492592176407454</v>
      </c>
      <c r="BN35" s="1385">
        <v>4.8688726710625607</v>
      </c>
      <c r="BO35" s="1385">
        <v>4.8159326105850804</v>
      </c>
      <c r="BP35" s="1386"/>
      <c r="BQ35" s="1386"/>
      <c r="BR35" s="1386"/>
      <c r="BS35" s="1386"/>
      <c r="BT35" s="1386"/>
      <c r="BU35" s="1386"/>
      <c r="BV35" s="1386"/>
      <c r="BW35" s="1386"/>
      <c r="BX35" s="1386"/>
      <c r="BY35" s="1386"/>
      <c r="BZ35" s="1386"/>
      <c r="CA35" s="1386"/>
      <c r="CB35" s="1386"/>
      <c r="CC35" s="1386"/>
      <c r="CD35" s="1386"/>
      <c r="CE35" s="1386"/>
      <c r="CF35" s="1386"/>
      <c r="CG35" s="1386"/>
      <c r="CH35" s="1386"/>
      <c r="CI35" s="1386"/>
      <c r="CJ35" s="1387"/>
    </row>
    <row r="36" spans="2:88" s="880" customFormat="1" x14ac:dyDescent="0.35">
      <c r="B36" s="234" t="s">
        <v>214</v>
      </c>
      <c r="C36" s="235" t="s">
        <v>215</v>
      </c>
      <c r="D36" s="1408" t="s">
        <v>67</v>
      </c>
      <c r="E36" s="1408" t="s">
        <v>114</v>
      </c>
      <c r="F36" s="1409">
        <v>1</v>
      </c>
      <c r="G36" s="1410"/>
      <c r="H36" s="1411"/>
      <c r="I36" s="1411"/>
      <c r="J36" s="1411"/>
      <c r="K36" s="1411"/>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1412"/>
      <c r="AV36" s="1412"/>
      <c r="AW36" s="1412"/>
      <c r="AX36" s="1412"/>
      <c r="AY36" s="1412"/>
      <c r="AZ36" s="1412"/>
      <c r="BA36" s="1412"/>
      <c r="BB36" s="1412"/>
      <c r="BC36" s="1412"/>
      <c r="BD36" s="1412"/>
      <c r="BE36" s="1412"/>
      <c r="BF36" s="1412"/>
      <c r="BG36" s="1412"/>
      <c r="BH36" s="1412"/>
      <c r="BI36" s="1412"/>
      <c r="BJ36" s="1412"/>
      <c r="BK36" s="1412"/>
      <c r="BL36" s="1412"/>
      <c r="BM36" s="1412"/>
      <c r="BN36" s="1412"/>
      <c r="BO36" s="1412"/>
      <c r="BP36" s="1413"/>
      <c r="BQ36" s="1413"/>
      <c r="BR36" s="1413"/>
      <c r="BS36" s="1413"/>
      <c r="BT36" s="1413"/>
      <c r="BU36" s="1413"/>
      <c r="BV36" s="1413"/>
      <c r="BW36" s="1413"/>
      <c r="BX36" s="1413"/>
      <c r="BY36" s="1413"/>
      <c r="BZ36" s="1413"/>
      <c r="CA36" s="1413"/>
      <c r="CB36" s="1413"/>
      <c r="CC36" s="1413"/>
      <c r="CD36" s="1413"/>
      <c r="CE36" s="1413"/>
      <c r="CF36" s="1413"/>
      <c r="CG36" s="1413"/>
      <c r="CH36" s="1413"/>
      <c r="CI36" s="1413"/>
      <c r="CJ36" s="1414"/>
    </row>
    <row r="37" spans="2:88" s="880" customFormat="1" x14ac:dyDescent="0.35">
      <c r="B37" s="234" t="s">
        <v>216</v>
      </c>
      <c r="C37" s="235" t="s">
        <v>215</v>
      </c>
      <c r="D37" s="1408" t="s">
        <v>67</v>
      </c>
      <c r="E37" s="1408" t="s">
        <v>114</v>
      </c>
      <c r="F37" s="1409">
        <v>1</v>
      </c>
      <c r="G37" s="1415"/>
      <c r="H37" s="1416"/>
      <c r="I37" s="1416"/>
      <c r="J37" s="1416"/>
      <c r="K37" s="1416"/>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U37" s="1413"/>
      <c r="AV37" s="1413"/>
      <c r="AW37" s="1413"/>
      <c r="AX37" s="1413"/>
      <c r="AY37" s="1413"/>
      <c r="AZ37" s="1413"/>
      <c r="BA37" s="1413"/>
      <c r="BB37" s="1413"/>
      <c r="BC37" s="1413"/>
      <c r="BD37" s="1413"/>
      <c r="BE37" s="1413"/>
      <c r="BF37" s="1413"/>
      <c r="BG37" s="1413"/>
      <c r="BH37" s="1413"/>
      <c r="BI37" s="1413"/>
      <c r="BJ37" s="1413"/>
      <c r="BK37" s="1413"/>
      <c r="BL37" s="1413"/>
      <c r="BM37" s="1413"/>
      <c r="BN37" s="1413"/>
      <c r="BO37" s="1413"/>
      <c r="BP37" s="1413"/>
      <c r="BQ37" s="1413"/>
      <c r="BR37" s="1413"/>
      <c r="BS37" s="1413"/>
      <c r="BT37" s="1413"/>
      <c r="BU37" s="1413"/>
      <c r="BV37" s="1413"/>
      <c r="BW37" s="1413"/>
      <c r="BX37" s="1413"/>
      <c r="BY37" s="1413"/>
      <c r="BZ37" s="1413"/>
      <c r="CA37" s="1413"/>
      <c r="CB37" s="1413"/>
      <c r="CC37" s="1413"/>
      <c r="CD37" s="1413"/>
      <c r="CE37" s="1413"/>
      <c r="CF37" s="1413"/>
      <c r="CG37" s="1413"/>
      <c r="CH37" s="1413"/>
      <c r="CI37" s="1413"/>
      <c r="CJ37" s="1414"/>
    </row>
    <row r="38" spans="2:88" s="880" customFormat="1" ht="14.5" thickBot="1" x14ac:dyDescent="0.4">
      <c r="B38" s="882" t="s">
        <v>217</v>
      </c>
      <c r="C38" s="883" t="s">
        <v>215</v>
      </c>
      <c r="D38" s="1417" t="s">
        <v>67</v>
      </c>
      <c r="E38" s="1417" t="s">
        <v>114</v>
      </c>
      <c r="F38" s="1418">
        <v>1</v>
      </c>
      <c r="G38" s="1399"/>
      <c r="H38" s="1400"/>
      <c r="I38" s="1400"/>
      <c r="J38" s="1400"/>
      <c r="K38" s="1400"/>
      <c r="L38" s="1401"/>
      <c r="M38" s="1401"/>
      <c r="N38" s="1401"/>
      <c r="O38" s="1401"/>
      <c r="P38" s="1401"/>
      <c r="Q38" s="1401"/>
      <c r="R38" s="1401"/>
      <c r="S38" s="1401"/>
      <c r="T38" s="1401"/>
      <c r="U38" s="1401"/>
      <c r="V38" s="1401"/>
      <c r="W38" s="1401"/>
      <c r="X38" s="1401"/>
      <c r="Y38" s="1401"/>
      <c r="Z38" s="1401"/>
      <c r="AA38" s="1401"/>
      <c r="AB38" s="1401"/>
      <c r="AC38" s="1401"/>
      <c r="AD38" s="1401"/>
      <c r="AE38" s="1401"/>
      <c r="AF38" s="1401"/>
      <c r="AG38" s="1401"/>
      <c r="AH38" s="1401"/>
      <c r="AI38" s="1401"/>
      <c r="AJ38" s="1401"/>
      <c r="AK38" s="1401"/>
      <c r="AL38" s="1401"/>
      <c r="AM38" s="1401"/>
      <c r="AN38" s="1401"/>
      <c r="AO38" s="1401"/>
      <c r="AP38" s="1401"/>
      <c r="AQ38" s="1401"/>
      <c r="AR38" s="1401"/>
      <c r="AS38" s="1401"/>
      <c r="AT38" s="1401"/>
      <c r="AU38" s="1401"/>
      <c r="AV38" s="1401"/>
      <c r="AW38" s="1401"/>
      <c r="AX38" s="1401"/>
      <c r="AY38" s="1401"/>
      <c r="AZ38" s="1401"/>
      <c r="BA38" s="1401"/>
      <c r="BB38" s="1401"/>
      <c r="BC38" s="1401"/>
      <c r="BD38" s="1401"/>
      <c r="BE38" s="1401"/>
      <c r="BF38" s="1401"/>
      <c r="BG38" s="1401"/>
      <c r="BH38" s="1401"/>
      <c r="BI38" s="1401"/>
      <c r="BJ38" s="1401"/>
      <c r="BK38" s="1401"/>
      <c r="BL38" s="1401"/>
      <c r="BM38" s="1401"/>
      <c r="BN38" s="1401"/>
      <c r="BO38" s="1401"/>
      <c r="BP38" s="1401"/>
      <c r="BQ38" s="1401"/>
      <c r="BR38" s="1401"/>
      <c r="BS38" s="1401"/>
      <c r="BT38" s="1401"/>
      <c r="BU38" s="1401"/>
      <c r="BV38" s="1401"/>
      <c r="BW38" s="1401"/>
      <c r="BX38" s="1401"/>
      <c r="BY38" s="1401"/>
      <c r="BZ38" s="1401"/>
      <c r="CA38" s="1401"/>
      <c r="CB38" s="1401"/>
      <c r="CC38" s="1401"/>
      <c r="CD38" s="1401"/>
      <c r="CE38" s="1401"/>
      <c r="CF38" s="1401"/>
      <c r="CG38" s="1401"/>
      <c r="CH38" s="1401"/>
      <c r="CI38" s="1401"/>
      <c r="CJ38" s="1402"/>
    </row>
    <row r="39" spans="2:88" ht="14.5" thickBot="1" x14ac:dyDescent="0.4">
      <c r="B39" s="1367"/>
      <c r="C39" s="1367"/>
      <c r="D39" s="1367"/>
      <c r="E39" s="1367"/>
      <c r="F39" s="1367"/>
      <c r="G39" s="1367"/>
      <c r="H39" s="1367"/>
      <c r="I39" s="1367"/>
      <c r="J39" s="1367"/>
      <c r="K39" s="1367"/>
      <c r="L39" s="1367"/>
      <c r="M39" s="1367"/>
      <c r="N39" s="1367"/>
      <c r="O39" s="1367"/>
      <c r="P39" s="1367"/>
      <c r="Q39" s="1367"/>
      <c r="R39" s="1367"/>
      <c r="S39" s="1367"/>
      <c r="T39" s="1367"/>
      <c r="U39" s="1367"/>
      <c r="V39" s="1367"/>
      <c r="W39" s="1367"/>
      <c r="X39" s="1367"/>
      <c r="Y39" s="1367"/>
      <c r="Z39" s="1367"/>
      <c r="AA39" s="1367"/>
      <c r="AB39" s="1367"/>
      <c r="AC39" s="1367"/>
      <c r="AD39" s="1367"/>
      <c r="AE39" s="1367"/>
      <c r="AF39" s="1367"/>
      <c r="AG39" s="1367"/>
      <c r="AH39" s="1367"/>
      <c r="AI39" s="1367"/>
      <c r="AJ39" s="1367"/>
      <c r="AK39" s="1367"/>
      <c r="AL39" s="1367"/>
      <c r="AM39" s="1367"/>
      <c r="AN39" s="1367"/>
      <c r="AO39" s="1367"/>
      <c r="AP39" s="1367"/>
      <c r="AQ39" s="1367"/>
      <c r="AR39" s="1367"/>
      <c r="AS39" s="1367"/>
      <c r="AT39" s="1367"/>
      <c r="AU39" s="1367"/>
      <c r="AV39" s="1367"/>
      <c r="AW39" s="1367"/>
      <c r="AX39" s="1367"/>
      <c r="AY39" s="1367"/>
      <c r="AZ39" s="1367"/>
      <c r="BA39" s="1367"/>
      <c r="BB39" s="1367"/>
      <c r="BC39" s="1367"/>
      <c r="BD39" s="1367"/>
      <c r="BE39" s="1367"/>
      <c r="BF39" s="1367"/>
      <c r="BG39" s="1367"/>
      <c r="BH39" s="1367"/>
      <c r="BI39" s="1367"/>
      <c r="BJ39" s="1367"/>
      <c r="BK39" s="1367"/>
      <c r="BL39" s="1367"/>
      <c r="BM39" s="1367"/>
      <c r="BN39" s="1367"/>
      <c r="BO39" s="1367"/>
      <c r="BP39" s="1367"/>
      <c r="BQ39" s="1367"/>
      <c r="BR39" s="1367"/>
      <c r="BS39" s="1367"/>
      <c r="BT39" s="1367"/>
      <c r="BU39" s="1367"/>
      <c r="BV39" s="1367"/>
      <c r="BW39" s="1367"/>
      <c r="BX39" s="1367"/>
      <c r="BY39" s="1367"/>
      <c r="BZ39" s="1367"/>
      <c r="CA39" s="1367"/>
      <c r="CB39" s="1367"/>
      <c r="CC39" s="1367"/>
      <c r="CD39" s="1367"/>
      <c r="CE39" s="1367"/>
      <c r="CF39" s="1367"/>
      <c r="CG39" s="1367"/>
      <c r="CH39" s="1367"/>
      <c r="CI39" s="1367"/>
      <c r="CJ39" s="1367"/>
    </row>
    <row r="40" spans="2:88" ht="87.75" customHeight="1" thickBot="1" x14ac:dyDescent="0.4">
      <c r="B40" s="230" t="s">
        <v>218</v>
      </c>
      <c r="C40" s="1367"/>
      <c r="D40" s="1367"/>
      <c r="E40" s="1367"/>
      <c r="F40" s="1367"/>
      <c r="G40" s="1367"/>
      <c r="H40" s="1367"/>
      <c r="I40" s="1367"/>
      <c r="J40" s="1367"/>
      <c r="K40" s="1367"/>
      <c r="L40" s="1367"/>
      <c r="M40" s="1367"/>
      <c r="N40" s="1367"/>
      <c r="O40" s="1367"/>
      <c r="P40" s="1367"/>
      <c r="Q40" s="1367"/>
      <c r="R40" s="1367"/>
      <c r="S40" s="1367"/>
      <c r="T40" s="1367"/>
      <c r="U40" s="1367"/>
      <c r="V40" s="1367"/>
      <c r="W40" s="1367"/>
      <c r="X40" s="1367"/>
      <c r="Y40" s="1367"/>
      <c r="Z40" s="1367"/>
      <c r="AA40" s="1367"/>
      <c r="AB40" s="1367"/>
      <c r="AC40" s="1367"/>
      <c r="AD40" s="1367"/>
      <c r="AE40" s="1367"/>
      <c r="AF40" s="1367"/>
      <c r="AG40" s="1367"/>
      <c r="AH40" s="1367"/>
      <c r="AI40" s="1367"/>
      <c r="AJ40" s="1367"/>
      <c r="AK40" s="1367"/>
      <c r="AL40" s="1367"/>
      <c r="AM40" s="1367"/>
      <c r="AN40" s="1367"/>
      <c r="AO40" s="1367"/>
      <c r="AP40" s="1367"/>
      <c r="AQ40" s="1367"/>
      <c r="AR40" s="1367"/>
      <c r="AS40" s="1367"/>
      <c r="AT40" s="1367"/>
      <c r="AU40" s="1367"/>
      <c r="AV40" s="1367"/>
      <c r="AW40" s="1367"/>
      <c r="AX40" s="1367"/>
      <c r="AY40" s="1367"/>
      <c r="AZ40" s="1367"/>
      <c r="BA40" s="1367"/>
      <c r="BB40" s="1367"/>
      <c r="BC40" s="1367"/>
      <c r="BD40" s="1367"/>
      <c r="BE40" s="1367"/>
      <c r="BF40" s="1367"/>
      <c r="BG40" s="1367"/>
      <c r="BH40" s="1367"/>
      <c r="BI40" s="1367"/>
      <c r="BJ40" s="1367"/>
      <c r="BK40" s="1367"/>
      <c r="BL40" s="1367"/>
      <c r="BM40" s="1367"/>
      <c r="BN40" s="1367"/>
      <c r="BO40" s="1367"/>
      <c r="BP40" s="1367"/>
      <c r="BQ40" s="1367"/>
      <c r="BR40" s="1367"/>
      <c r="BS40" s="1367"/>
      <c r="BT40" s="1367"/>
      <c r="BU40" s="1367"/>
      <c r="BV40" s="1367"/>
      <c r="BW40" s="1367"/>
      <c r="BX40" s="1367"/>
      <c r="BY40" s="1367"/>
      <c r="BZ40" s="1367"/>
      <c r="CA40" s="1367"/>
      <c r="CB40" s="1367"/>
      <c r="CC40" s="1367"/>
      <c r="CD40" s="1367"/>
      <c r="CE40" s="1367"/>
      <c r="CF40" s="1367"/>
      <c r="CG40" s="1367"/>
      <c r="CH40" s="1367"/>
      <c r="CI40" s="1367"/>
      <c r="CJ40" s="1367"/>
    </row>
    <row r="41" spans="2:88" ht="13.5" customHeight="1" thickBot="1" x14ac:dyDescent="0.4">
      <c r="B41" s="1238" t="s">
        <v>65</v>
      </c>
      <c r="C41" s="1239" t="s">
        <v>81</v>
      </c>
      <c r="D41" s="1239" t="s">
        <v>66</v>
      </c>
      <c r="E41" s="1239" t="s">
        <v>82</v>
      </c>
      <c r="F41" s="1239" t="s">
        <v>83</v>
      </c>
      <c r="G41" s="1240" t="s">
        <v>19</v>
      </c>
      <c r="H41" s="1239" t="s">
        <v>84</v>
      </c>
      <c r="I41" s="1239" t="s">
        <v>85</v>
      </c>
      <c r="J41" s="1239" t="s">
        <v>86</v>
      </c>
      <c r="K41" s="1239" t="s">
        <v>87</v>
      </c>
      <c r="L41" s="1239" t="s">
        <v>88</v>
      </c>
      <c r="M41" s="1239" t="s">
        <v>89</v>
      </c>
      <c r="N41" s="1239" t="s">
        <v>90</v>
      </c>
      <c r="O41" s="1239" t="s">
        <v>91</v>
      </c>
      <c r="P41" s="1239" t="s">
        <v>92</v>
      </c>
      <c r="Q41" s="1239" t="s">
        <v>93</v>
      </c>
      <c r="R41" s="1239" t="s">
        <v>123</v>
      </c>
      <c r="S41" s="1239" t="s">
        <v>124</v>
      </c>
      <c r="T41" s="1239" t="s">
        <v>125</v>
      </c>
      <c r="U41" s="1239" t="s">
        <v>126</v>
      </c>
      <c r="V41" s="1239" t="s">
        <v>94</v>
      </c>
      <c r="W41" s="1239" t="s">
        <v>127</v>
      </c>
      <c r="X41" s="1239" t="s">
        <v>128</v>
      </c>
      <c r="Y41" s="1239" t="s">
        <v>129</v>
      </c>
      <c r="Z41" s="1239" t="s">
        <v>130</v>
      </c>
      <c r="AA41" s="1239" t="s">
        <v>95</v>
      </c>
      <c r="AB41" s="1239" t="s">
        <v>131</v>
      </c>
      <c r="AC41" s="1239" t="s">
        <v>132</v>
      </c>
      <c r="AD41" s="1239" t="s">
        <v>133</v>
      </c>
      <c r="AE41" s="1239" t="s">
        <v>134</v>
      </c>
      <c r="AF41" s="1239" t="s">
        <v>96</v>
      </c>
      <c r="AG41" s="1239" t="s">
        <v>135</v>
      </c>
      <c r="AH41" s="1239" t="s">
        <v>136</v>
      </c>
      <c r="AI41" s="1239" t="s">
        <v>137</v>
      </c>
      <c r="AJ41" s="1239" t="s">
        <v>138</v>
      </c>
      <c r="AK41" s="1239" t="s">
        <v>97</v>
      </c>
      <c r="AL41" s="1239" t="s">
        <v>139</v>
      </c>
      <c r="AM41" s="1239" t="s">
        <v>140</v>
      </c>
      <c r="AN41" s="1239" t="s">
        <v>141</v>
      </c>
      <c r="AO41" s="1239" t="s">
        <v>142</v>
      </c>
      <c r="AP41" s="1239" t="s">
        <v>98</v>
      </c>
      <c r="AQ41" s="1239" t="s">
        <v>143</v>
      </c>
      <c r="AR41" s="1239" t="s">
        <v>144</v>
      </c>
      <c r="AS41" s="1239" t="s">
        <v>145</v>
      </c>
      <c r="AT41" s="1239" t="s">
        <v>146</v>
      </c>
      <c r="AU41" s="1239" t="s">
        <v>99</v>
      </c>
      <c r="AV41" s="1239" t="s">
        <v>147</v>
      </c>
      <c r="AW41" s="1239" t="s">
        <v>148</v>
      </c>
      <c r="AX41" s="1239" t="s">
        <v>149</v>
      </c>
      <c r="AY41" s="1239" t="s">
        <v>150</v>
      </c>
      <c r="AZ41" s="1239" t="s">
        <v>100</v>
      </c>
      <c r="BA41" s="1239" t="s">
        <v>151</v>
      </c>
      <c r="BB41" s="1239" t="s">
        <v>152</v>
      </c>
      <c r="BC41" s="1239" t="s">
        <v>153</v>
      </c>
      <c r="BD41" s="1239" t="s">
        <v>154</v>
      </c>
      <c r="BE41" s="1239" t="s">
        <v>101</v>
      </c>
      <c r="BF41" s="1239" t="s">
        <v>155</v>
      </c>
      <c r="BG41" s="1239" t="s">
        <v>156</v>
      </c>
      <c r="BH41" s="1239" t="s">
        <v>157</v>
      </c>
      <c r="BI41" s="1239" t="s">
        <v>158</v>
      </c>
      <c r="BJ41" s="1239" t="s">
        <v>102</v>
      </c>
      <c r="BK41" s="1239" t="s">
        <v>159</v>
      </c>
      <c r="BL41" s="1239" t="s">
        <v>160</v>
      </c>
      <c r="BM41" s="1239" t="s">
        <v>161</v>
      </c>
      <c r="BN41" s="1239" t="s">
        <v>162</v>
      </c>
      <c r="BO41" s="1239" t="s">
        <v>103</v>
      </c>
      <c r="BP41" s="1239" t="s">
        <v>163</v>
      </c>
      <c r="BQ41" s="1239" t="s">
        <v>164</v>
      </c>
      <c r="BR41" s="1239" t="s">
        <v>165</v>
      </c>
      <c r="BS41" s="1239" t="s">
        <v>166</v>
      </c>
      <c r="BT41" s="1239" t="s">
        <v>104</v>
      </c>
      <c r="BU41" s="1239" t="s">
        <v>167</v>
      </c>
      <c r="BV41" s="1239" t="s">
        <v>168</v>
      </c>
      <c r="BW41" s="1239" t="s">
        <v>169</v>
      </c>
      <c r="BX41" s="1239" t="s">
        <v>170</v>
      </c>
      <c r="BY41" s="1239" t="s">
        <v>105</v>
      </c>
      <c r="BZ41" s="1239" t="s">
        <v>171</v>
      </c>
      <c r="CA41" s="1239" t="s">
        <v>172</v>
      </c>
      <c r="CB41" s="1239" t="s">
        <v>173</v>
      </c>
      <c r="CC41" s="1239" t="s">
        <v>174</v>
      </c>
      <c r="CD41" s="1239" t="s">
        <v>106</v>
      </c>
      <c r="CE41" s="1239" t="s">
        <v>175</v>
      </c>
      <c r="CF41" s="1239" t="s">
        <v>176</v>
      </c>
      <c r="CG41" s="1239" t="s">
        <v>177</v>
      </c>
      <c r="CH41" s="1239" t="s">
        <v>178</v>
      </c>
      <c r="CI41" s="1239" t="s">
        <v>107</v>
      </c>
      <c r="CJ41" s="1241" t="s">
        <v>179</v>
      </c>
    </row>
    <row r="42" spans="2:88" ht="28.5" customHeight="1" x14ac:dyDescent="0.35">
      <c r="B42" s="1419" t="s">
        <v>219</v>
      </c>
      <c r="C42" s="1242" t="s">
        <v>220</v>
      </c>
      <c r="D42" s="1420" t="s">
        <v>67</v>
      </c>
      <c r="E42" s="1420" t="s">
        <v>221</v>
      </c>
      <c r="F42" s="1421">
        <v>0</v>
      </c>
      <c r="G42" s="1561">
        <v>0</v>
      </c>
      <c r="H42" s="1562">
        <v>0</v>
      </c>
      <c r="I42" s="1562">
        <v>0</v>
      </c>
      <c r="J42" s="1562">
        <v>0</v>
      </c>
      <c r="K42" s="1562">
        <v>0</v>
      </c>
      <c r="L42" s="1562">
        <v>0</v>
      </c>
      <c r="M42" s="1562">
        <v>48.220162535962857</v>
      </c>
      <c r="N42" s="1562">
        <v>96.404529302091376</v>
      </c>
      <c r="O42" s="1562">
        <v>144.65234226227415</v>
      </c>
      <c r="P42" s="1562">
        <v>192.52773491071591</v>
      </c>
      <c r="Q42" s="1562">
        <v>240.02551914584035</v>
      </c>
      <c r="R42" s="1562">
        <v>312.00760568384925</v>
      </c>
      <c r="S42" s="1562">
        <v>383.98053823371953</v>
      </c>
      <c r="T42" s="1562">
        <v>455.7439244765024</v>
      </c>
      <c r="U42" s="1562">
        <v>527.36374606168329</v>
      </c>
      <c r="V42" s="1562">
        <v>596.42255658573208</v>
      </c>
      <c r="W42" s="1562">
        <v>600.06701535414606</v>
      </c>
      <c r="X42" s="1562">
        <v>603.68573396819704</v>
      </c>
      <c r="Y42" s="1562">
        <v>607.17484931433501</v>
      </c>
      <c r="Z42" s="1562">
        <v>610.59413079588103</v>
      </c>
      <c r="AA42" s="1562">
        <v>613.97979662742307</v>
      </c>
      <c r="AB42" s="1562">
        <v>617.30250101911008</v>
      </c>
      <c r="AC42" s="1562">
        <v>620.68476840169103</v>
      </c>
      <c r="AD42" s="1562">
        <v>623.94361744607818</v>
      </c>
      <c r="AE42" s="1562">
        <v>627.51395574921014</v>
      </c>
      <c r="AF42" s="1562">
        <v>631.09429405234107</v>
      </c>
      <c r="AG42" s="1562">
        <v>634.69463235547209</v>
      </c>
      <c r="AH42" s="1562">
        <v>638.29497065860403</v>
      </c>
      <c r="AI42" s="1562">
        <v>641.89530896173494</v>
      </c>
      <c r="AJ42" s="1562">
        <v>645.49564726486597</v>
      </c>
      <c r="AK42" s="1562">
        <v>649.09598556799699</v>
      </c>
      <c r="AL42" s="1562">
        <v>652.69632387112893</v>
      </c>
      <c r="AM42" s="1562">
        <v>656.29666217425984</v>
      </c>
      <c r="AN42" s="1562">
        <v>659.89700047739086</v>
      </c>
      <c r="AO42" s="1562">
        <v>663.4973387805228</v>
      </c>
      <c r="AP42" s="1562">
        <v>667.09767708365382</v>
      </c>
      <c r="AQ42" s="1562">
        <v>670.69801538678473</v>
      </c>
      <c r="AR42" s="1562">
        <v>674.29835368991576</v>
      </c>
      <c r="AS42" s="1562">
        <v>677.89869199304769</v>
      </c>
      <c r="AT42" s="1562">
        <v>681.4990302961786</v>
      </c>
      <c r="AU42" s="1562">
        <v>685.09936859930963</v>
      </c>
      <c r="AV42" s="1562">
        <v>688.69970690244168</v>
      </c>
      <c r="AW42" s="1562">
        <v>692.3000452055727</v>
      </c>
      <c r="AX42" s="1562">
        <v>695.90038350870361</v>
      </c>
      <c r="AY42" s="1562">
        <v>699.50072181183464</v>
      </c>
      <c r="AZ42" s="1562">
        <v>703.10106011496669</v>
      </c>
      <c r="BA42" s="1562">
        <v>706.70139841809771</v>
      </c>
      <c r="BB42" s="1562">
        <v>710.30173672122862</v>
      </c>
      <c r="BC42" s="1562">
        <v>713.90207502436056</v>
      </c>
      <c r="BD42" s="1562">
        <v>717.50241332749158</v>
      </c>
      <c r="BE42" s="1562">
        <v>721.10275163062249</v>
      </c>
      <c r="BF42" s="1562">
        <v>724.70308993375352</v>
      </c>
      <c r="BG42" s="1562">
        <v>728.30342823688557</v>
      </c>
      <c r="BH42" s="1562">
        <v>731.90376654001659</v>
      </c>
      <c r="BI42" s="1562">
        <v>735.5041048431475</v>
      </c>
      <c r="BJ42" s="1562">
        <v>739.10444314627853</v>
      </c>
      <c r="BK42" s="1562">
        <v>742.70478144941058</v>
      </c>
      <c r="BL42" s="1562">
        <v>746.30511975254149</v>
      </c>
      <c r="BM42" s="1562">
        <v>749.90545805567251</v>
      </c>
      <c r="BN42" s="1562">
        <v>753.50579635880445</v>
      </c>
      <c r="BO42" s="1562">
        <v>757.10613466193547</v>
      </c>
      <c r="BP42" s="1422"/>
      <c r="BQ42" s="1422"/>
      <c r="BR42" s="1422"/>
      <c r="BS42" s="1422"/>
      <c r="BT42" s="1422"/>
      <c r="BU42" s="1422"/>
      <c r="BV42" s="1422"/>
      <c r="BW42" s="1422"/>
      <c r="BX42" s="1422"/>
      <c r="BY42" s="1422"/>
      <c r="BZ42" s="1422"/>
      <c r="CA42" s="1422"/>
      <c r="CB42" s="1422"/>
      <c r="CC42" s="1422"/>
      <c r="CD42" s="1422"/>
      <c r="CE42" s="1422"/>
      <c r="CF42" s="1422"/>
      <c r="CG42" s="1422"/>
      <c r="CH42" s="1422"/>
      <c r="CI42" s="1422"/>
      <c r="CJ42" s="1423"/>
    </row>
    <row r="43" spans="2:88" ht="13.5" customHeight="1" x14ac:dyDescent="0.35">
      <c r="B43" s="1424" t="s">
        <v>222</v>
      </c>
      <c r="C43" s="1243" t="s">
        <v>223</v>
      </c>
      <c r="D43" s="1425" t="s">
        <v>224</v>
      </c>
      <c r="E43" s="1425" t="s">
        <v>221</v>
      </c>
      <c r="F43" s="1426">
        <v>0</v>
      </c>
      <c r="G43" s="1563">
        <f>SUM(G44:G48)</f>
        <v>0</v>
      </c>
      <c r="H43" s="1564">
        <f>SUM(H44:H48)</f>
        <v>4.32</v>
      </c>
      <c r="I43" s="1564">
        <f t="shared" ref="I43:BO43" si="2">SUM(I44:I48)</f>
        <v>10.309000000000001</v>
      </c>
      <c r="J43" s="1564">
        <f t="shared" si="2"/>
        <v>7.4049999999999994</v>
      </c>
      <c r="K43" s="1564">
        <f t="shared" si="2"/>
        <v>7.2286858576170632</v>
      </c>
      <c r="L43" s="1564">
        <f t="shared" si="2"/>
        <v>6.5812527896319519</v>
      </c>
      <c r="M43" s="1564">
        <f t="shared" si="2"/>
        <v>47.945829202629518</v>
      </c>
      <c r="N43" s="1564">
        <f t="shared" si="2"/>
        <v>48.034366766128514</v>
      </c>
      <c r="O43" s="1564">
        <f t="shared" si="2"/>
        <v>48.152812960182779</v>
      </c>
      <c r="P43" s="1564">
        <f t="shared" si="2"/>
        <v>47.778392648441759</v>
      </c>
      <c r="Q43" s="1564">
        <f t="shared" si="2"/>
        <v>47.399784235124457</v>
      </c>
      <c r="R43" s="1564">
        <f t="shared" si="2"/>
        <v>71.902086538008916</v>
      </c>
      <c r="S43" s="1564">
        <f t="shared" si="2"/>
        <v>71.728932549870265</v>
      </c>
      <c r="T43" s="1564">
        <f>SUM(T44:T48)</f>
        <v>71.586386242782893</v>
      </c>
      <c r="U43" s="1564">
        <f t="shared" si="2"/>
        <v>71.460821585180923</v>
      </c>
      <c r="V43" s="1564">
        <f t="shared" si="2"/>
        <v>68.899810524048775</v>
      </c>
      <c r="W43" s="1564">
        <f t="shared" si="2"/>
        <v>3.5644587684139832</v>
      </c>
      <c r="X43" s="1564">
        <f t="shared" si="2"/>
        <v>3.538718614051005</v>
      </c>
      <c r="Y43" s="1564">
        <f t="shared" si="2"/>
        <v>3.4091153461380141</v>
      </c>
      <c r="Z43" s="1564">
        <f t="shared" si="2"/>
        <v>3.3842814815460009</v>
      </c>
      <c r="AA43" s="1564">
        <f t="shared" si="2"/>
        <v>3.2706658315419919</v>
      </c>
      <c r="AB43" s="1564">
        <f t="shared" si="2"/>
        <v>3.1577043916870613</v>
      </c>
      <c r="AC43" s="1564">
        <f t="shared" si="2"/>
        <v>3.3672673825809061</v>
      </c>
      <c r="AD43" s="1564">
        <f t="shared" si="2"/>
        <v>3.2438490443871122</v>
      </c>
      <c r="AE43" s="1564">
        <f t="shared" si="2"/>
        <v>3.570338303131976</v>
      </c>
      <c r="AF43" s="1564">
        <f t="shared" si="2"/>
        <v>3.5803383031309295</v>
      </c>
      <c r="AG43" s="1564">
        <f t="shared" si="2"/>
        <v>3.6003383031310534</v>
      </c>
      <c r="AH43" s="1564">
        <f t="shared" si="2"/>
        <v>3.6003383031319771</v>
      </c>
      <c r="AI43" s="1564">
        <f t="shared" si="2"/>
        <v>3.6003383031309397</v>
      </c>
      <c r="AJ43" s="1564">
        <f t="shared" si="2"/>
        <v>3.6003383031310534</v>
      </c>
      <c r="AK43" s="1564">
        <f t="shared" si="2"/>
        <v>3.6003383031310534</v>
      </c>
      <c r="AL43" s="1564">
        <f t="shared" si="2"/>
        <v>3.6003383031319771</v>
      </c>
      <c r="AM43" s="1564">
        <f t="shared" si="2"/>
        <v>3.6003383031309397</v>
      </c>
      <c r="AN43" s="1564">
        <f t="shared" si="2"/>
        <v>3.6003383031310534</v>
      </c>
      <c r="AO43" s="1564">
        <f t="shared" si="2"/>
        <v>3.6003383031319771</v>
      </c>
      <c r="AP43" s="1564">
        <f t="shared" si="2"/>
        <v>3.6003383031310534</v>
      </c>
      <c r="AQ43" s="1564">
        <f t="shared" si="2"/>
        <v>3.6003383031309397</v>
      </c>
      <c r="AR43" s="1564">
        <f t="shared" si="2"/>
        <v>3.6003383031310534</v>
      </c>
      <c r="AS43" s="1564">
        <f t="shared" si="2"/>
        <v>3.6003383031319771</v>
      </c>
      <c r="AT43" s="1564">
        <f t="shared" si="2"/>
        <v>3.6003383031309397</v>
      </c>
      <c r="AU43" s="1564">
        <f t="shared" si="2"/>
        <v>3.6003383031310534</v>
      </c>
      <c r="AV43" s="1564">
        <f t="shared" si="2"/>
        <v>3.6003383031319913</v>
      </c>
      <c r="AW43" s="1564">
        <f t="shared" si="2"/>
        <v>3.6003383031310534</v>
      </c>
      <c r="AX43" s="1564">
        <f t="shared" si="2"/>
        <v>3.6003383031309397</v>
      </c>
      <c r="AY43" s="1564">
        <f t="shared" si="2"/>
        <v>3.6003383031310534</v>
      </c>
      <c r="AZ43" s="1564">
        <f t="shared" si="2"/>
        <v>3.6003383031319913</v>
      </c>
      <c r="BA43" s="1564">
        <f t="shared" si="2"/>
        <v>3.6003383031310534</v>
      </c>
      <c r="BB43" s="1564">
        <f t="shared" si="2"/>
        <v>3.6003383031309397</v>
      </c>
      <c r="BC43" s="1564">
        <f t="shared" si="2"/>
        <v>3.6003383031319913</v>
      </c>
      <c r="BD43" s="1564">
        <f t="shared" si="2"/>
        <v>3.6003383031310534</v>
      </c>
      <c r="BE43" s="1564">
        <f t="shared" si="2"/>
        <v>3.6003383031309397</v>
      </c>
      <c r="BF43" s="1564">
        <f t="shared" si="2"/>
        <v>3.6003383031310534</v>
      </c>
      <c r="BG43" s="1564">
        <f t="shared" si="2"/>
        <v>3.6003383031319913</v>
      </c>
      <c r="BH43" s="1564">
        <f t="shared" si="2"/>
        <v>3.6003383031310534</v>
      </c>
      <c r="BI43" s="1564">
        <f t="shared" si="2"/>
        <v>3.6003383031309397</v>
      </c>
      <c r="BJ43" s="1564">
        <f t="shared" si="2"/>
        <v>3.6003383031310534</v>
      </c>
      <c r="BK43" s="1564">
        <f t="shared" si="2"/>
        <v>3.6003383031319913</v>
      </c>
      <c r="BL43" s="1564">
        <f t="shared" si="2"/>
        <v>3.6003383031309397</v>
      </c>
      <c r="BM43" s="1564">
        <f t="shared" si="2"/>
        <v>3.6003383031310534</v>
      </c>
      <c r="BN43" s="1564">
        <f t="shared" si="2"/>
        <v>3.6003383031319913</v>
      </c>
      <c r="BO43" s="1564">
        <f t="shared" si="2"/>
        <v>3.6003383031310534</v>
      </c>
      <c r="BP43" s="1427"/>
      <c r="BQ43" s="1427"/>
      <c r="BR43" s="1427"/>
      <c r="BS43" s="1427"/>
      <c r="BT43" s="1427"/>
      <c r="BU43" s="1427"/>
      <c r="BV43" s="1427"/>
      <c r="BW43" s="1427"/>
      <c r="BX43" s="1427"/>
      <c r="BY43" s="1427"/>
      <c r="BZ43" s="1427"/>
      <c r="CA43" s="1427"/>
      <c r="CB43" s="1427"/>
      <c r="CC43" s="1427"/>
      <c r="CD43" s="1427"/>
      <c r="CE43" s="1427"/>
      <c r="CF43" s="1427"/>
      <c r="CG43" s="1427"/>
      <c r="CH43" s="1427"/>
      <c r="CI43" s="1427"/>
      <c r="CJ43" s="1428"/>
    </row>
    <row r="44" spans="2:88" ht="32.25" customHeight="1" x14ac:dyDescent="0.3">
      <c r="B44" s="1424" t="s">
        <v>225</v>
      </c>
      <c r="C44" s="1243" t="s">
        <v>226</v>
      </c>
      <c r="D44" s="1425" t="s">
        <v>67</v>
      </c>
      <c r="E44" s="1425" t="s">
        <v>221</v>
      </c>
      <c r="F44" s="1426">
        <v>0</v>
      </c>
      <c r="G44" s="1565"/>
      <c r="H44" s="1566">
        <v>4.32</v>
      </c>
      <c r="I44" s="1566">
        <v>10.309000000000001</v>
      </c>
      <c r="J44" s="1566">
        <v>7.4049999999999994</v>
      </c>
      <c r="K44" s="1566">
        <v>7.2286858576170632</v>
      </c>
      <c r="L44" s="1566">
        <v>6.5812527896319519</v>
      </c>
      <c r="M44" s="1566">
        <v>0</v>
      </c>
      <c r="N44" s="1566">
        <v>0</v>
      </c>
      <c r="O44" s="1566">
        <v>0</v>
      </c>
      <c r="P44" s="1566">
        <v>0</v>
      </c>
      <c r="Q44" s="1566">
        <v>0</v>
      </c>
      <c r="R44" s="1566">
        <v>0</v>
      </c>
      <c r="S44" s="1566">
        <v>0</v>
      </c>
      <c r="T44" s="1566">
        <v>0</v>
      </c>
      <c r="U44" s="1566">
        <v>0</v>
      </c>
      <c r="V44" s="1566">
        <v>0</v>
      </c>
      <c r="W44" s="1566">
        <v>0</v>
      </c>
      <c r="X44" s="1566">
        <v>0</v>
      </c>
      <c r="Y44" s="1566">
        <v>0</v>
      </c>
      <c r="Z44" s="1566">
        <v>0</v>
      </c>
      <c r="AA44" s="1566">
        <v>0</v>
      </c>
      <c r="AB44" s="1566">
        <v>0</v>
      </c>
      <c r="AC44" s="1566">
        <v>0</v>
      </c>
      <c r="AD44" s="1566">
        <v>0</v>
      </c>
      <c r="AE44" s="1566">
        <v>0</v>
      </c>
      <c r="AF44" s="1566">
        <v>0</v>
      </c>
      <c r="AG44" s="1566">
        <v>0</v>
      </c>
      <c r="AH44" s="1566">
        <v>0</v>
      </c>
      <c r="AI44" s="1566">
        <v>0</v>
      </c>
      <c r="AJ44" s="1566">
        <v>0</v>
      </c>
      <c r="AK44" s="1566">
        <v>0</v>
      </c>
      <c r="AL44" s="1566">
        <v>0</v>
      </c>
      <c r="AM44" s="1566">
        <v>0</v>
      </c>
      <c r="AN44" s="1566">
        <v>0</v>
      </c>
      <c r="AO44" s="1566">
        <v>0</v>
      </c>
      <c r="AP44" s="1566">
        <v>0</v>
      </c>
      <c r="AQ44" s="1566">
        <v>0</v>
      </c>
      <c r="AR44" s="1566">
        <v>0</v>
      </c>
      <c r="AS44" s="1566">
        <v>0</v>
      </c>
      <c r="AT44" s="1566">
        <v>0</v>
      </c>
      <c r="AU44" s="1566">
        <v>0</v>
      </c>
      <c r="AV44" s="1566">
        <v>0</v>
      </c>
      <c r="AW44" s="1566">
        <v>0</v>
      </c>
      <c r="AX44" s="1566">
        <v>0</v>
      </c>
      <c r="AY44" s="1566">
        <v>0</v>
      </c>
      <c r="AZ44" s="1566">
        <v>0</v>
      </c>
      <c r="BA44" s="1566">
        <v>0</v>
      </c>
      <c r="BB44" s="1566">
        <v>0</v>
      </c>
      <c r="BC44" s="1566">
        <v>0</v>
      </c>
      <c r="BD44" s="1566">
        <v>0</v>
      </c>
      <c r="BE44" s="1566">
        <v>0</v>
      </c>
      <c r="BF44" s="1566">
        <v>0</v>
      </c>
      <c r="BG44" s="1566">
        <v>0</v>
      </c>
      <c r="BH44" s="1566">
        <v>0</v>
      </c>
      <c r="BI44" s="1566">
        <v>0</v>
      </c>
      <c r="BJ44" s="1566">
        <v>0</v>
      </c>
      <c r="BK44" s="1566">
        <v>0</v>
      </c>
      <c r="BL44" s="1566">
        <v>0</v>
      </c>
      <c r="BM44" s="1566">
        <v>0</v>
      </c>
      <c r="BN44" s="1566">
        <v>0</v>
      </c>
      <c r="BO44" s="1566">
        <v>0</v>
      </c>
      <c r="BP44" s="1429"/>
      <c r="BQ44" s="1430"/>
      <c r="BR44" s="1430"/>
      <c r="BS44" s="1430"/>
      <c r="BT44" s="1430"/>
      <c r="BU44" s="1430"/>
      <c r="BV44" s="1430"/>
      <c r="BW44" s="1430"/>
      <c r="BX44" s="1430"/>
      <c r="BY44" s="1430"/>
      <c r="BZ44" s="1430"/>
      <c r="CA44" s="1430"/>
      <c r="CB44" s="1430"/>
      <c r="CC44" s="1430"/>
      <c r="CD44" s="1430"/>
      <c r="CE44" s="1430"/>
      <c r="CF44" s="1430"/>
      <c r="CG44" s="1430"/>
      <c r="CH44" s="1430"/>
      <c r="CI44" s="1430"/>
      <c r="CJ44" s="1431"/>
    </row>
    <row r="45" spans="2:88" ht="27" customHeight="1" x14ac:dyDescent="0.3">
      <c r="B45" s="1424" t="s">
        <v>227</v>
      </c>
      <c r="C45" s="1243" t="s">
        <v>228</v>
      </c>
      <c r="D45" s="1425" t="s">
        <v>67</v>
      </c>
      <c r="E45" s="1425" t="s">
        <v>221</v>
      </c>
      <c r="F45" s="1426">
        <v>0</v>
      </c>
      <c r="G45" s="1565"/>
      <c r="H45" s="1566">
        <v>0</v>
      </c>
      <c r="I45" s="1566">
        <v>0</v>
      </c>
      <c r="J45" s="1566">
        <v>0</v>
      </c>
      <c r="K45" s="1566">
        <v>0</v>
      </c>
      <c r="L45" s="1566">
        <v>0</v>
      </c>
      <c r="M45" s="1566">
        <v>0</v>
      </c>
      <c r="N45" s="1566">
        <v>0</v>
      </c>
      <c r="O45" s="1566">
        <v>0</v>
      </c>
      <c r="P45" s="1566">
        <v>0</v>
      </c>
      <c r="Q45" s="1566">
        <v>0</v>
      </c>
      <c r="R45" s="1566">
        <v>0</v>
      </c>
      <c r="S45" s="1566">
        <v>0</v>
      </c>
      <c r="T45" s="1566">
        <v>0</v>
      </c>
      <c r="U45" s="1566">
        <v>0</v>
      </c>
      <c r="V45" s="1566">
        <v>0</v>
      </c>
      <c r="W45" s="1566">
        <v>0</v>
      </c>
      <c r="X45" s="1566">
        <v>0</v>
      </c>
      <c r="Y45" s="1566">
        <v>0</v>
      </c>
      <c r="Z45" s="1566">
        <v>0</v>
      </c>
      <c r="AA45" s="1566">
        <v>0</v>
      </c>
      <c r="AB45" s="1566">
        <v>0</v>
      </c>
      <c r="AC45" s="1566">
        <v>0</v>
      </c>
      <c r="AD45" s="1566">
        <v>0</v>
      </c>
      <c r="AE45" s="1566">
        <v>0</v>
      </c>
      <c r="AF45" s="1566">
        <v>0</v>
      </c>
      <c r="AG45" s="1566">
        <v>0</v>
      </c>
      <c r="AH45" s="1566">
        <v>0</v>
      </c>
      <c r="AI45" s="1566">
        <v>0</v>
      </c>
      <c r="AJ45" s="1566">
        <v>0</v>
      </c>
      <c r="AK45" s="1566">
        <v>0</v>
      </c>
      <c r="AL45" s="1566">
        <v>0</v>
      </c>
      <c r="AM45" s="1566">
        <v>0</v>
      </c>
      <c r="AN45" s="1566">
        <v>0</v>
      </c>
      <c r="AO45" s="1566">
        <v>0</v>
      </c>
      <c r="AP45" s="1566">
        <v>0</v>
      </c>
      <c r="AQ45" s="1566">
        <v>0</v>
      </c>
      <c r="AR45" s="1566">
        <v>0</v>
      </c>
      <c r="AS45" s="1566">
        <v>0</v>
      </c>
      <c r="AT45" s="1566">
        <v>0</v>
      </c>
      <c r="AU45" s="1566">
        <v>0</v>
      </c>
      <c r="AV45" s="1566">
        <v>0</v>
      </c>
      <c r="AW45" s="1566">
        <v>0</v>
      </c>
      <c r="AX45" s="1566">
        <v>0</v>
      </c>
      <c r="AY45" s="1566">
        <v>0</v>
      </c>
      <c r="AZ45" s="1566">
        <v>0</v>
      </c>
      <c r="BA45" s="1566">
        <v>0</v>
      </c>
      <c r="BB45" s="1566">
        <v>0</v>
      </c>
      <c r="BC45" s="1566">
        <v>0</v>
      </c>
      <c r="BD45" s="1566">
        <v>0</v>
      </c>
      <c r="BE45" s="1566">
        <v>0</v>
      </c>
      <c r="BF45" s="1566">
        <v>0</v>
      </c>
      <c r="BG45" s="1566">
        <v>0</v>
      </c>
      <c r="BH45" s="1566">
        <v>0</v>
      </c>
      <c r="BI45" s="1566">
        <v>0</v>
      </c>
      <c r="BJ45" s="1566">
        <v>0</v>
      </c>
      <c r="BK45" s="1566">
        <v>0</v>
      </c>
      <c r="BL45" s="1566">
        <v>0</v>
      </c>
      <c r="BM45" s="1566">
        <v>0</v>
      </c>
      <c r="BN45" s="1566">
        <v>0</v>
      </c>
      <c r="BO45" s="1566">
        <v>0</v>
      </c>
      <c r="BP45" s="1429"/>
      <c r="BQ45" s="1430"/>
      <c r="BR45" s="1430"/>
      <c r="BS45" s="1430"/>
      <c r="BT45" s="1430"/>
      <c r="BU45" s="1430"/>
      <c r="BV45" s="1430"/>
      <c r="BW45" s="1430"/>
      <c r="BX45" s="1430"/>
      <c r="BY45" s="1430"/>
      <c r="BZ45" s="1430"/>
      <c r="CA45" s="1430"/>
      <c r="CB45" s="1430"/>
      <c r="CC45" s="1430"/>
      <c r="CD45" s="1430"/>
      <c r="CE45" s="1430"/>
      <c r="CF45" s="1430"/>
      <c r="CG45" s="1430"/>
      <c r="CH45" s="1430"/>
      <c r="CI45" s="1430"/>
      <c r="CJ45" s="1431"/>
    </row>
    <row r="46" spans="2:88" ht="27" customHeight="1" x14ac:dyDescent="0.3">
      <c r="B46" s="1424" t="s">
        <v>229</v>
      </c>
      <c r="C46" s="1243" t="s">
        <v>230</v>
      </c>
      <c r="D46" s="1425" t="s">
        <v>67</v>
      </c>
      <c r="E46" s="1425" t="s">
        <v>221</v>
      </c>
      <c r="F46" s="1426">
        <v>0</v>
      </c>
      <c r="G46" s="1565"/>
      <c r="H46" s="1567">
        <v>0</v>
      </c>
      <c r="I46" s="1567">
        <v>0</v>
      </c>
      <c r="J46" s="1567">
        <v>0</v>
      </c>
      <c r="K46" s="1567">
        <v>0</v>
      </c>
      <c r="L46" s="1567">
        <v>0</v>
      </c>
      <c r="M46" s="1567">
        <v>0</v>
      </c>
      <c r="N46" s="1567">
        <v>0</v>
      </c>
      <c r="O46" s="1567">
        <v>0</v>
      </c>
      <c r="P46" s="1567">
        <v>0</v>
      </c>
      <c r="Q46" s="1567">
        <v>0</v>
      </c>
      <c r="R46" s="1567">
        <v>0</v>
      </c>
      <c r="S46" s="1567">
        <v>0</v>
      </c>
      <c r="T46" s="1567">
        <v>0</v>
      </c>
      <c r="U46" s="1567">
        <v>0</v>
      </c>
      <c r="V46" s="1567">
        <v>0</v>
      </c>
      <c r="W46" s="1567">
        <v>0</v>
      </c>
      <c r="X46" s="1567">
        <v>0</v>
      </c>
      <c r="Y46" s="1567">
        <v>0</v>
      </c>
      <c r="Z46" s="1567">
        <v>0</v>
      </c>
      <c r="AA46" s="1567">
        <v>0</v>
      </c>
      <c r="AB46" s="1567">
        <v>0</v>
      </c>
      <c r="AC46" s="1567">
        <v>0</v>
      </c>
      <c r="AD46" s="1567">
        <v>0</v>
      </c>
      <c r="AE46" s="1567">
        <v>0</v>
      </c>
      <c r="AF46" s="1567">
        <v>0</v>
      </c>
      <c r="AG46" s="1567">
        <v>0</v>
      </c>
      <c r="AH46" s="1567">
        <v>0</v>
      </c>
      <c r="AI46" s="1567">
        <v>0</v>
      </c>
      <c r="AJ46" s="1567">
        <v>0</v>
      </c>
      <c r="AK46" s="1567">
        <v>0</v>
      </c>
      <c r="AL46" s="1567">
        <v>0</v>
      </c>
      <c r="AM46" s="1567">
        <v>0</v>
      </c>
      <c r="AN46" s="1567">
        <v>0</v>
      </c>
      <c r="AO46" s="1567">
        <v>0</v>
      </c>
      <c r="AP46" s="1567">
        <v>0</v>
      </c>
      <c r="AQ46" s="1567">
        <v>0</v>
      </c>
      <c r="AR46" s="1567">
        <v>0</v>
      </c>
      <c r="AS46" s="1567">
        <v>0</v>
      </c>
      <c r="AT46" s="1567">
        <v>0</v>
      </c>
      <c r="AU46" s="1567">
        <v>0</v>
      </c>
      <c r="AV46" s="1567">
        <v>0</v>
      </c>
      <c r="AW46" s="1567">
        <v>0</v>
      </c>
      <c r="AX46" s="1567">
        <v>0</v>
      </c>
      <c r="AY46" s="1567">
        <v>0</v>
      </c>
      <c r="AZ46" s="1567">
        <v>0</v>
      </c>
      <c r="BA46" s="1567">
        <v>0</v>
      </c>
      <c r="BB46" s="1567">
        <v>0</v>
      </c>
      <c r="BC46" s="1567">
        <v>0</v>
      </c>
      <c r="BD46" s="1567">
        <v>0</v>
      </c>
      <c r="BE46" s="1567">
        <v>0</v>
      </c>
      <c r="BF46" s="1567">
        <v>0</v>
      </c>
      <c r="BG46" s="1567">
        <v>0</v>
      </c>
      <c r="BH46" s="1567">
        <v>0</v>
      </c>
      <c r="BI46" s="1567">
        <v>0</v>
      </c>
      <c r="BJ46" s="1567">
        <v>0</v>
      </c>
      <c r="BK46" s="1567">
        <v>0</v>
      </c>
      <c r="BL46" s="1567">
        <v>0</v>
      </c>
      <c r="BM46" s="1567">
        <v>0</v>
      </c>
      <c r="BN46" s="1567">
        <v>0</v>
      </c>
      <c r="BO46" s="1567">
        <v>0</v>
      </c>
      <c r="BP46" s="1429"/>
      <c r="BQ46" s="1430"/>
      <c r="BR46" s="1430"/>
      <c r="BS46" s="1430"/>
      <c r="BT46" s="1430"/>
      <c r="BU46" s="1430"/>
      <c r="BV46" s="1430"/>
      <c r="BW46" s="1430"/>
      <c r="BX46" s="1430"/>
      <c r="BY46" s="1430"/>
      <c r="BZ46" s="1430"/>
      <c r="CA46" s="1430"/>
      <c r="CB46" s="1430"/>
      <c r="CC46" s="1430"/>
      <c r="CD46" s="1430"/>
      <c r="CE46" s="1430"/>
      <c r="CF46" s="1430"/>
      <c r="CG46" s="1430"/>
      <c r="CH46" s="1430"/>
      <c r="CI46" s="1430"/>
      <c r="CJ46" s="1431"/>
    </row>
    <row r="47" spans="2:88" ht="28" x14ac:dyDescent="0.3">
      <c r="B47" s="1424" t="s">
        <v>231</v>
      </c>
      <c r="C47" s="1243" t="s">
        <v>232</v>
      </c>
      <c r="D47" s="1425" t="s">
        <v>67</v>
      </c>
      <c r="E47" s="1425" t="s">
        <v>221</v>
      </c>
      <c r="F47" s="1426">
        <v>0</v>
      </c>
      <c r="G47" s="1565"/>
      <c r="H47" s="1566">
        <v>0</v>
      </c>
      <c r="I47" s="1566">
        <v>0</v>
      </c>
      <c r="J47" s="1566">
        <v>0</v>
      </c>
      <c r="K47" s="1566">
        <v>0</v>
      </c>
      <c r="L47" s="1566">
        <v>0</v>
      </c>
      <c r="M47" s="1566">
        <v>14.245829202629517</v>
      </c>
      <c r="N47" s="1566">
        <v>14.334366766128513</v>
      </c>
      <c r="O47" s="1566">
        <v>14.452812960182776</v>
      </c>
      <c r="P47" s="1566">
        <v>14.078392648441755</v>
      </c>
      <c r="Q47" s="1566">
        <v>13.699784235124451</v>
      </c>
      <c r="R47" s="1566">
        <v>18.202086538008906</v>
      </c>
      <c r="S47" s="1566">
        <v>18.028932549870266</v>
      </c>
      <c r="T47" s="1566">
        <v>17.886386242782887</v>
      </c>
      <c r="U47" s="1566">
        <v>17.760821585180921</v>
      </c>
      <c r="V47" s="1566">
        <v>14.904881458987036</v>
      </c>
      <c r="W47" s="1566">
        <v>3.5644587684139832</v>
      </c>
      <c r="X47" s="1566">
        <v>3.538718614051005</v>
      </c>
      <c r="Y47" s="1566">
        <v>3.4091153461380141</v>
      </c>
      <c r="Z47" s="1566">
        <v>3.3842814815460009</v>
      </c>
      <c r="AA47" s="1566">
        <v>3.2706658315419919</v>
      </c>
      <c r="AB47" s="1566">
        <v>3.1577043916870613</v>
      </c>
      <c r="AC47" s="1566">
        <v>3.3672673825809061</v>
      </c>
      <c r="AD47" s="1566">
        <v>3.2438490443871122</v>
      </c>
      <c r="AE47" s="1566">
        <v>3.570338303131976</v>
      </c>
      <c r="AF47" s="1566">
        <v>3.5803383031309295</v>
      </c>
      <c r="AG47" s="1566">
        <v>3.6003383031310534</v>
      </c>
      <c r="AH47" s="1566">
        <v>3.6003383031319771</v>
      </c>
      <c r="AI47" s="1566">
        <v>3.6003383031309397</v>
      </c>
      <c r="AJ47" s="1566">
        <v>3.6003383031310534</v>
      </c>
      <c r="AK47" s="1566">
        <v>3.6003383031310534</v>
      </c>
      <c r="AL47" s="1566">
        <v>3.6003383031319771</v>
      </c>
      <c r="AM47" s="1566">
        <v>3.6003383031309397</v>
      </c>
      <c r="AN47" s="1566">
        <v>3.6003383031310534</v>
      </c>
      <c r="AO47" s="1566">
        <v>3.6003383031319771</v>
      </c>
      <c r="AP47" s="1566">
        <v>3.6003383031310534</v>
      </c>
      <c r="AQ47" s="1566">
        <v>3.6003383031309397</v>
      </c>
      <c r="AR47" s="1566">
        <v>3.6003383031310534</v>
      </c>
      <c r="AS47" s="1566">
        <v>3.6003383031319771</v>
      </c>
      <c r="AT47" s="1566">
        <v>3.6003383031309397</v>
      </c>
      <c r="AU47" s="1566">
        <v>3.6003383031310534</v>
      </c>
      <c r="AV47" s="1566">
        <v>3.6003383031319913</v>
      </c>
      <c r="AW47" s="1566">
        <v>3.6003383031310534</v>
      </c>
      <c r="AX47" s="1566">
        <v>3.6003383031309397</v>
      </c>
      <c r="AY47" s="1566">
        <v>3.6003383031310534</v>
      </c>
      <c r="AZ47" s="1566">
        <v>3.6003383031319913</v>
      </c>
      <c r="BA47" s="1566">
        <v>3.6003383031310534</v>
      </c>
      <c r="BB47" s="1566">
        <v>3.6003383031309397</v>
      </c>
      <c r="BC47" s="1566">
        <v>3.6003383031319913</v>
      </c>
      <c r="BD47" s="1566">
        <v>3.6003383031310534</v>
      </c>
      <c r="BE47" s="1566">
        <v>3.6003383031309397</v>
      </c>
      <c r="BF47" s="1566">
        <v>3.6003383031310534</v>
      </c>
      <c r="BG47" s="1566">
        <v>3.6003383031319913</v>
      </c>
      <c r="BH47" s="1566">
        <v>3.6003383031310534</v>
      </c>
      <c r="BI47" s="1566">
        <v>3.6003383031309397</v>
      </c>
      <c r="BJ47" s="1566">
        <v>3.6003383031310534</v>
      </c>
      <c r="BK47" s="1566">
        <v>3.6003383031319913</v>
      </c>
      <c r="BL47" s="1566">
        <v>3.6003383031309397</v>
      </c>
      <c r="BM47" s="1566">
        <v>3.6003383031310534</v>
      </c>
      <c r="BN47" s="1566">
        <v>3.6003383031319913</v>
      </c>
      <c r="BO47" s="1566">
        <v>3.6003383031310534</v>
      </c>
      <c r="BP47" s="1429"/>
      <c r="BQ47" s="1430"/>
      <c r="BR47" s="1430"/>
      <c r="BS47" s="1430"/>
      <c r="BT47" s="1430"/>
      <c r="BU47" s="1430"/>
      <c r="BV47" s="1430"/>
      <c r="BW47" s="1430"/>
      <c r="BX47" s="1430"/>
      <c r="BY47" s="1430"/>
      <c r="BZ47" s="1430"/>
      <c r="CA47" s="1430"/>
      <c r="CB47" s="1430"/>
      <c r="CC47" s="1430"/>
      <c r="CD47" s="1430"/>
      <c r="CE47" s="1430"/>
      <c r="CF47" s="1430"/>
      <c r="CG47" s="1430"/>
      <c r="CH47" s="1430"/>
      <c r="CI47" s="1430"/>
      <c r="CJ47" s="1431"/>
    </row>
    <row r="48" spans="2:88" ht="42" x14ac:dyDescent="0.3">
      <c r="B48" s="1424" t="s">
        <v>233</v>
      </c>
      <c r="C48" s="1243" t="s">
        <v>234</v>
      </c>
      <c r="D48" s="1425" t="s">
        <v>67</v>
      </c>
      <c r="E48" s="1425" t="s">
        <v>221</v>
      </c>
      <c r="F48" s="1426">
        <v>0</v>
      </c>
      <c r="G48" s="1565"/>
      <c r="H48" s="1567">
        <v>0</v>
      </c>
      <c r="I48" s="1567">
        <v>0</v>
      </c>
      <c r="J48" s="1567">
        <v>0</v>
      </c>
      <c r="K48" s="1567">
        <v>0</v>
      </c>
      <c r="L48" s="1567">
        <v>0</v>
      </c>
      <c r="M48" s="1567">
        <v>33.700000000000003</v>
      </c>
      <c r="N48" s="1567">
        <v>33.700000000000003</v>
      </c>
      <c r="O48" s="1567">
        <v>33.700000000000003</v>
      </c>
      <c r="P48" s="1567">
        <v>33.700000000000003</v>
      </c>
      <c r="Q48" s="1567">
        <v>33.700000000000003</v>
      </c>
      <c r="R48" s="1567">
        <v>53.7</v>
      </c>
      <c r="S48" s="1567">
        <v>53.7</v>
      </c>
      <c r="T48" s="1567">
        <v>53.7</v>
      </c>
      <c r="U48" s="1567">
        <v>53.7</v>
      </c>
      <c r="V48" s="1567">
        <v>53.99492906506174</v>
      </c>
      <c r="W48" s="1567">
        <v>0</v>
      </c>
      <c r="X48" s="1567">
        <v>0</v>
      </c>
      <c r="Y48" s="1567">
        <v>0</v>
      </c>
      <c r="Z48" s="1567">
        <v>0</v>
      </c>
      <c r="AA48" s="1567">
        <v>0</v>
      </c>
      <c r="AB48" s="1567">
        <v>0</v>
      </c>
      <c r="AC48" s="1567">
        <v>0</v>
      </c>
      <c r="AD48" s="1567">
        <v>0</v>
      </c>
      <c r="AE48" s="1567">
        <v>0</v>
      </c>
      <c r="AF48" s="1567">
        <v>0</v>
      </c>
      <c r="AG48" s="1567">
        <v>0</v>
      </c>
      <c r="AH48" s="1567">
        <v>0</v>
      </c>
      <c r="AI48" s="1567">
        <v>0</v>
      </c>
      <c r="AJ48" s="1567">
        <v>0</v>
      </c>
      <c r="AK48" s="1567">
        <v>0</v>
      </c>
      <c r="AL48" s="1567">
        <v>0</v>
      </c>
      <c r="AM48" s="1567">
        <v>0</v>
      </c>
      <c r="AN48" s="1567">
        <v>0</v>
      </c>
      <c r="AO48" s="1567">
        <v>0</v>
      </c>
      <c r="AP48" s="1567">
        <v>0</v>
      </c>
      <c r="AQ48" s="1567">
        <v>0</v>
      </c>
      <c r="AR48" s="1567">
        <v>0</v>
      </c>
      <c r="AS48" s="1567">
        <v>0</v>
      </c>
      <c r="AT48" s="1567">
        <v>0</v>
      </c>
      <c r="AU48" s="1567">
        <v>0</v>
      </c>
      <c r="AV48" s="1567">
        <v>0</v>
      </c>
      <c r="AW48" s="1567">
        <v>0</v>
      </c>
      <c r="AX48" s="1567">
        <v>0</v>
      </c>
      <c r="AY48" s="1567">
        <v>0</v>
      </c>
      <c r="AZ48" s="1567">
        <v>0</v>
      </c>
      <c r="BA48" s="1567">
        <v>0</v>
      </c>
      <c r="BB48" s="1567">
        <v>0</v>
      </c>
      <c r="BC48" s="1567">
        <v>0</v>
      </c>
      <c r="BD48" s="1567">
        <v>0</v>
      </c>
      <c r="BE48" s="1567">
        <v>0</v>
      </c>
      <c r="BF48" s="1567">
        <v>0</v>
      </c>
      <c r="BG48" s="1567">
        <v>0</v>
      </c>
      <c r="BH48" s="1567">
        <v>0</v>
      </c>
      <c r="BI48" s="1567">
        <v>0</v>
      </c>
      <c r="BJ48" s="1567">
        <v>0</v>
      </c>
      <c r="BK48" s="1567">
        <v>0</v>
      </c>
      <c r="BL48" s="1567">
        <v>0</v>
      </c>
      <c r="BM48" s="1567">
        <v>0</v>
      </c>
      <c r="BN48" s="1567">
        <v>0</v>
      </c>
      <c r="BO48" s="1567">
        <v>0</v>
      </c>
      <c r="BP48" s="1429"/>
      <c r="BQ48" s="1430"/>
      <c r="BR48" s="1430"/>
      <c r="BS48" s="1430"/>
      <c r="BT48" s="1430"/>
      <c r="BU48" s="1430"/>
      <c r="BV48" s="1430"/>
      <c r="BW48" s="1430"/>
      <c r="BX48" s="1430"/>
      <c r="BY48" s="1430"/>
      <c r="BZ48" s="1430"/>
      <c r="CA48" s="1430"/>
      <c r="CB48" s="1430"/>
      <c r="CC48" s="1430"/>
      <c r="CD48" s="1430"/>
      <c r="CE48" s="1430"/>
      <c r="CF48" s="1430"/>
      <c r="CG48" s="1430"/>
      <c r="CH48" s="1430"/>
      <c r="CI48" s="1430"/>
      <c r="CJ48" s="1431"/>
    </row>
    <row r="49" spans="2:92" x14ac:dyDescent="0.3">
      <c r="B49" s="1424" t="s">
        <v>235</v>
      </c>
      <c r="C49" s="1243" t="s">
        <v>236</v>
      </c>
      <c r="D49" s="1425" t="s">
        <v>67</v>
      </c>
      <c r="E49" s="1425" t="s">
        <v>221</v>
      </c>
      <c r="F49" s="1426">
        <v>0</v>
      </c>
      <c r="G49" s="1565"/>
      <c r="H49" s="1567">
        <v>0</v>
      </c>
      <c r="I49" s="1567">
        <v>0.15048090121239288</v>
      </c>
      <c r="J49" s="1567">
        <v>0.14328988767485906</v>
      </c>
      <c r="K49" s="1567">
        <v>0.13644251027507015</v>
      </c>
      <c r="L49" s="1567">
        <v>0.12992234771239192</v>
      </c>
      <c r="M49" s="1567">
        <v>3.3585183439433979</v>
      </c>
      <c r="N49" s="1567">
        <v>3.3494566617887509</v>
      </c>
      <c r="O49" s="1567">
        <v>3.3408280091981348</v>
      </c>
      <c r="P49" s="1567">
        <v>3.3326116930375229</v>
      </c>
      <c r="Q49" s="1567">
        <v>3.3247880090333086</v>
      </c>
      <c r="R49" s="1567">
        <v>5.3120000000000003</v>
      </c>
      <c r="S49" s="1567">
        <v>5.3120000000000003</v>
      </c>
      <c r="T49" s="1567">
        <v>5.3120000000000003</v>
      </c>
      <c r="U49" s="1567">
        <v>5.3120000000000003</v>
      </c>
      <c r="V49" s="1567">
        <v>5.3120000000000003</v>
      </c>
      <c r="W49" s="1567">
        <v>0</v>
      </c>
      <c r="X49" s="1567">
        <v>0</v>
      </c>
      <c r="Y49" s="1567">
        <v>0</v>
      </c>
      <c r="Z49" s="1567">
        <v>0</v>
      </c>
      <c r="AA49" s="1567">
        <v>0</v>
      </c>
      <c r="AB49" s="1567">
        <v>0</v>
      </c>
      <c r="AC49" s="1567">
        <v>0</v>
      </c>
      <c r="AD49" s="1567">
        <v>0</v>
      </c>
      <c r="AE49" s="1567">
        <v>0</v>
      </c>
      <c r="AF49" s="1567">
        <v>0</v>
      </c>
      <c r="AG49" s="1567">
        <v>0</v>
      </c>
      <c r="AH49" s="1567">
        <v>0</v>
      </c>
      <c r="AI49" s="1567">
        <v>0</v>
      </c>
      <c r="AJ49" s="1567">
        <v>0</v>
      </c>
      <c r="AK49" s="1567">
        <v>0</v>
      </c>
      <c r="AL49" s="1567">
        <v>0</v>
      </c>
      <c r="AM49" s="1567">
        <v>0</v>
      </c>
      <c r="AN49" s="1567">
        <v>0</v>
      </c>
      <c r="AO49" s="1567">
        <v>0</v>
      </c>
      <c r="AP49" s="1567">
        <v>0</v>
      </c>
      <c r="AQ49" s="1567">
        <v>0</v>
      </c>
      <c r="AR49" s="1567">
        <v>0</v>
      </c>
      <c r="AS49" s="1567">
        <v>0</v>
      </c>
      <c r="AT49" s="1567">
        <v>0</v>
      </c>
      <c r="AU49" s="1567">
        <v>0</v>
      </c>
      <c r="AV49" s="1567">
        <v>0</v>
      </c>
      <c r="AW49" s="1567">
        <v>0</v>
      </c>
      <c r="AX49" s="1567">
        <v>0</v>
      </c>
      <c r="AY49" s="1567">
        <v>0</v>
      </c>
      <c r="AZ49" s="1567">
        <v>0</v>
      </c>
      <c r="BA49" s="1567">
        <v>0</v>
      </c>
      <c r="BB49" s="1567">
        <v>0</v>
      </c>
      <c r="BC49" s="1567">
        <v>0</v>
      </c>
      <c r="BD49" s="1567">
        <v>0</v>
      </c>
      <c r="BE49" s="1567">
        <v>0</v>
      </c>
      <c r="BF49" s="1567">
        <v>0</v>
      </c>
      <c r="BG49" s="1567">
        <v>0</v>
      </c>
      <c r="BH49" s="1567">
        <v>0</v>
      </c>
      <c r="BI49" s="1567">
        <v>0</v>
      </c>
      <c r="BJ49" s="1567">
        <v>0</v>
      </c>
      <c r="BK49" s="1567">
        <v>0</v>
      </c>
      <c r="BL49" s="1567">
        <v>0</v>
      </c>
      <c r="BM49" s="1567">
        <v>0</v>
      </c>
      <c r="BN49" s="1567">
        <v>0</v>
      </c>
      <c r="BO49" s="1567">
        <v>0</v>
      </c>
      <c r="BP49" s="1429"/>
      <c r="BQ49" s="1430"/>
      <c r="BR49" s="1430"/>
      <c r="BS49" s="1430"/>
      <c r="BT49" s="1430"/>
      <c r="BU49" s="1430"/>
      <c r="BV49" s="1430"/>
      <c r="BW49" s="1430"/>
      <c r="BX49" s="1430"/>
      <c r="BY49" s="1430"/>
      <c r="BZ49" s="1430"/>
      <c r="CA49" s="1430"/>
      <c r="CB49" s="1430"/>
      <c r="CC49" s="1430"/>
      <c r="CD49" s="1430"/>
      <c r="CE49" s="1430"/>
      <c r="CF49" s="1430"/>
      <c r="CG49" s="1430"/>
      <c r="CH49" s="1430"/>
      <c r="CI49" s="1430"/>
      <c r="CJ49" s="1431"/>
      <c r="CK49" s="775"/>
      <c r="CL49" s="1367"/>
      <c r="CM49" s="1367"/>
      <c r="CN49" s="1367"/>
    </row>
    <row r="50" spans="2:92" ht="28" x14ac:dyDescent="0.3">
      <c r="B50" s="1424" t="s">
        <v>237</v>
      </c>
      <c r="C50" s="1243" t="s">
        <v>238</v>
      </c>
      <c r="D50" s="1425" t="s">
        <v>67</v>
      </c>
      <c r="E50" s="1425" t="s">
        <v>221</v>
      </c>
      <c r="F50" s="1426">
        <v>0</v>
      </c>
      <c r="G50" s="1565"/>
      <c r="H50" s="1567"/>
      <c r="I50" s="1567">
        <v>0.15048090121239288</v>
      </c>
      <c r="J50" s="1567">
        <v>0.14328988767485906</v>
      </c>
      <c r="K50" s="1567">
        <v>0.13644251027507015</v>
      </c>
      <c r="L50" s="1567">
        <v>0.12992234771239192</v>
      </c>
      <c r="M50" s="1567">
        <v>0</v>
      </c>
      <c r="N50" s="1567">
        <v>0</v>
      </c>
      <c r="O50" s="1567">
        <v>0</v>
      </c>
      <c r="P50" s="1567">
        <v>0</v>
      </c>
      <c r="Q50" s="1567">
        <v>0</v>
      </c>
      <c r="R50" s="1567">
        <v>0</v>
      </c>
      <c r="S50" s="1567">
        <v>0</v>
      </c>
      <c r="T50" s="1567">
        <v>0</v>
      </c>
      <c r="U50" s="1567">
        <v>0</v>
      </c>
      <c r="V50" s="1567">
        <v>0</v>
      </c>
      <c r="W50" s="1567">
        <v>0</v>
      </c>
      <c r="X50" s="1567">
        <v>0</v>
      </c>
      <c r="Y50" s="1567">
        <v>0</v>
      </c>
      <c r="Z50" s="1567">
        <v>0</v>
      </c>
      <c r="AA50" s="1567">
        <v>0</v>
      </c>
      <c r="AB50" s="1567">
        <v>0</v>
      </c>
      <c r="AC50" s="1567">
        <v>0</v>
      </c>
      <c r="AD50" s="1567">
        <v>0</v>
      </c>
      <c r="AE50" s="1567">
        <v>0</v>
      </c>
      <c r="AF50" s="1567">
        <v>0</v>
      </c>
      <c r="AG50" s="1567">
        <v>0</v>
      </c>
      <c r="AH50" s="1567">
        <v>0</v>
      </c>
      <c r="AI50" s="1567">
        <v>0</v>
      </c>
      <c r="AJ50" s="1567">
        <v>0</v>
      </c>
      <c r="AK50" s="1567">
        <v>0</v>
      </c>
      <c r="AL50" s="1567">
        <v>0</v>
      </c>
      <c r="AM50" s="1567">
        <v>0</v>
      </c>
      <c r="AN50" s="1567">
        <v>0</v>
      </c>
      <c r="AO50" s="1567">
        <v>0</v>
      </c>
      <c r="AP50" s="1567">
        <v>0</v>
      </c>
      <c r="AQ50" s="1567">
        <v>0</v>
      </c>
      <c r="AR50" s="1567">
        <v>0</v>
      </c>
      <c r="AS50" s="1567">
        <v>0</v>
      </c>
      <c r="AT50" s="1567">
        <v>0</v>
      </c>
      <c r="AU50" s="1567">
        <v>0</v>
      </c>
      <c r="AV50" s="1567">
        <v>0</v>
      </c>
      <c r="AW50" s="1567">
        <v>0</v>
      </c>
      <c r="AX50" s="1567">
        <v>0</v>
      </c>
      <c r="AY50" s="1567">
        <v>0</v>
      </c>
      <c r="AZ50" s="1567">
        <v>0</v>
      </c>
      <c r="BA50" s="1567">
        <v>0</v>
      </c>
      <c r="BB50" s="1567">
        <v>0</v>
      </c>
      <c r="BC50" s="1567">
        <v>0</v>
      </c>
      <c r="BD50" s="1567">
        <v>0</v>
      </c>
      <c r="BE50" s="1567">
        <v>0</v>
      </c>
      <c r="BF50" s="1567">
        <v>0</v>
      </c>
      <c r="BG50" s="1567">
        <v>0</v>
      </c>
      <c r="BH50" s="1567">
        <v>0</v>
      </c>
      <c r="BI50" s="1567">
        <v>0</v>
      </c>
      <c r="BJ50" s="1567">
        <v>0</v>
      </c>
      <c r="BK50" s="1567">
        <v>0</v>
      </c>
      <c r="BL50" s="1567">
        <v>0</v>
      </c>
      <c r="BM50" s="1567">
        <v>0</v>
      </c>
      <c r="BN50" s="1567">
        <v>0</v>
      </c>
      <c r="BO50" s="1567">
        <v>0</v>
      </c>
      <c r="BP50" s="1429"/>
      <c r="BQ50" s="1430"/>
      <c r="BR50" s="1430"/>
      <c r="BS50" s="1430"/>
      <c r="BT50" s="1430"/>
      <c r="BU50" s="1430"/>
      <c r="BV50" s="1430"/>
      <c r="BW50" s="1430"/>
      <c r="BX50" s="1430"/>
      <c r="BY50" s="1430"/>
      <c r="BZ50" s="1430"/>
      <c r="CA50" s="1430"/>
      <c r="CB50" s="1430"/>
      <c r="CC50" s="1430"/>
      <c r="CD50" s="1430"/>
      <c r="CE50" s="1430"/>
      <c r="CF50" s="1430"/>
      <c r="CG50" s="1430"/>
      <c r="CH50" s="1430"/>
      <c r="CI50" s="1430"/>
      <c r="CJ50" s="1431"/>
      <c r="CK50" s="1367"/>
      <c r="CL50" s="1367"/>
      <c r="CM50" s="1367"/>
      <c r="CN50" s="1367"/>
    </row>
    <row r="51" spans="2:92" ht="28" x14ac:dyDescent="0.3">
      <c r="B51" s="1424" t="s">
        <v>239</v>
      </c>
      <c r="C51" s="1243" t="s">
        <v>240</v>
      </c>
      <c r="D51" s="1425" t="s">
        <v>67</v>
      </c>
      <c r="E51" s="1425" t="s">
        <v>221</v>
      </c>
      <c r="F51" s="1426">
        <v>0</v>
      </c>
      <c r="G51" s="1565"/>
      <c r="H51" s="1567">
        <v>0</v>
      </c>
      <c r="I51" s="1567">
        <v>0</v>
      </c>
      <c r="J51" s="1567">
        <v>0</v>
      </c>
      <c r="K51" s="1567">
        <v>0</v>
      </c>
      <c r="L51" s="1567">
        <v>0</v>
      </c>
      <c r="M51" s="1567">
        <v>0</v>
      </c>
      <c r="N51" s="1567">
        <v>0</v>
      </c>
      <c r="O51" s="1567">
        <v>0</v>
      </c>
      <c r="P51" s="1567">
        <v>0</v>
      </c>
      <c r="Q51" s="1567">
        <v>0</v>
      </c>
      <c r="R51" s="1567">
        <v>0</v>
      </c>
      <c r="S51" s="1567">
        <v>0</v>
      </c>
      <c r="T51" s="1567">
        <v>0</v>
      </c>
      <c r="U51" s="1567">
        <v>0</v>
      </c>
      <c r="V51" s="1567">
        <v>0</v>
      </c>
      <c r="W51" s="1567">
        <v>0</v>
      </c>
      <c r="X51" s="1567">
        <v>0</v>
      </c>
      <c r="Y51" s="1567">
        <v>0</v>
      </c>
      <c r="Z51" s="1567">
        <v>0</v>
      </c>
      <c r="AA51" s="1567">
        <v>0</v>
      </c>
      <c r="AB51" s="1567">
        <v>0</v>
      </c>
      <c r="AC51" s="1567">
        <v>0</v>
      </c>
      <c r="AD51" s="1567">
        <v>0</v>
      </c>
      <c r="AE51" s="1567">
        <v>0</v>
      </c>
      <c r="AF51" s="1567">
        <v>0</v>
      </c>
      <c r="AG51" s="1567">
        <v>0</v>
      </c>
      <c r="AH51" s="1567">
        <v>0</v>
      </c>
      <c r="AI51" s="1567">
        <v>0</v>
      </c>
      <c r="AJ51" s="1567">
        <v>0</v>
      </c>
      <c r="AK51" s="1567">
        <v>0</v>
      </c>
      <c r="AL51" s="1567">
        <v>0</v>
      </c>
      <c r="AM51" s="1567">
        <v>0</v>
      </c>
      <c r="AN51" s="1567">
        <v>0</v>
      </c>
      <c r="AO51" s="1567">
        <v>0</v>
      </c>
      <c r="AP51" s="1567">
        <v>0</v>
      </c>
      <c r="AQ51" s="1567">
        <v>0</v>
      </c>
      <c r="AR51" s="1567">
        <v>0</v>
      </c>
      <c r="AS51" s="1567">
        <v>0</v>
      </c>
      <c r="AT51" s="1567">
        <v>0</v>
      </c>
      <c r="AU51" s="1567">
        <v>0</v>
      </c>
      <c r="AV51" s="1567">
        <v>0</v>
      </c>
      <c r="AW51" s="1567">
        <v>0</v>
      </c>
      <c r="AX51" s="1567">
        <v>0</v>
      </c>
      <c r="AY51" s="1567">
        <v>0</v>
      </c>
      <c r="AZ51" s="1567">
        <v>0</v>
      </c>
      <c r="BA51" s="1567">
        <v>0</v>
      </c>
      <c r="BB51" s="1567">
        <v>0</v>
      </c>
      <c r="BC51" s="1567">
        <v>0</v>
      </c>
      <c r="BD51" s="1567">
        <v>0</v>
      </c>
      <c r="BE51" s="1567">
        <v>0</v>
      </c>
      <c r="BF51" s="1567">
        <v>0</v>
      </c>
      <c r="BG51" s="1567">
        <v>0</v>
      </c>
      <c r="BH51" s="1567">
        <v>0</v>
      </c>
      <c r="BI51" s="1567">
        <v>0</v>
      </c>
      <c r="BJ51" s="1567">
        <v>0</v>
      </c>
      <c r="BK51" s="1567">
        <v>0</v>
      </c>
      <c r="BL51" s="1567">
        <v>0</v>
      </c>
      <c r="BM51" s="1567">
        <v>0</v>
      </c>
      <c r="BN51" s="1567">
        <v>0</v>
      </c>
      <c r="BO51" s="1567">
        <v>0</v>
      </c>
      <c r="BP51" s="1429"/>
      <c r="BQ51" s="1430"/>
      <c r="BR51" s="1430"/>
      <c r="BS51" s="1430"/>
      <c r="BT51" s="1430"/>
      <c r="BU51" s="1430"/>
      <c r="BV51" s="1430"/>
      <c r="BW51" s="1430"/>
      <c r="BX51" s="1430"/>
      <c r="BY51" s="1430"/>
      <c r="BZ51" s="1430"/>
      <c r="CA51" s="1430"/>
      <c r="CB51" s="1430"/>
      <c r="CC51" s="1430"/>
      <c r="CD51" s="1430"/>
      <c r="CE51" s="1430"/>
      <c r="CF51" s="1430"/>
      <c r="CG51" s="1430"/>
      <c r="CH51" s="1430"/>
      <c r="CI51" s="1430"/>
      <c r="CJ51" s="1431"/>
      <c r="CK51" s="1367"/>
      <c r="CL51" s="1367"/>
      <c r="CM51" s="1367"/>
      <c r="CN51" s="1367"/>
    </row>
    <row r="52" spans="2:92" ht="28.5" thickBot="1" x14ac:dyDescent="0.35">
      <c r="B52" s="1432" t="s">
        <v>241</v>
      </c>
      <c r="C52" s="1244" t="s">
        <v>242</v>
      </c>
      <c r="D52" s="1433" t="s">
        <v>67</v>
      </c>
      <c r="E52" s="1433" t="s">
        <v>221</v>
      </c>
      <c r="F52" s="1434">
        <v>0</v>
      </c>
      <c r="G52" s="1568"/>
      <c r="H52" s="1569">
        <v>0</v>
      </c>
      <c r="I52" s="1569">
        <v>0</v>
      </c>
      <c r="J52" s="1569">
        <v>0</v>
      </c>
      <c r="K52" s="1569">
        <v>0</v>
      </c>
      <c r="L52" s="1569">
        <v>0</v>
      </c>
      <c r="M52" s="1569">
        <v>3.3585183439433979</v>
      </c>
      <c r="N52" s="1569">
        <v>3.3494566617887509</v>
      </c>
      <c r="O52" s="1569">
        <v>3.3408280091981348</v>
      </c>
      <c r="P52" s="1569">
        <v>3.3326116930375229</v>
      </c>
      <c r="Q52" s="1569">
        <v>3.3247880090333086</v>
      </c>
      <c r="R52" s="1569">
        <v>5.3120000000000003</v>
      </c>
      <c r="S52" s="1569">
        <v>5.3120000000000003</v>
      </c>
      <c r="T52" s="1569">
        <v>5.3120000000000003</v>
      </c>
      <c r="U52" s="1569">
        <v>5.3120000000000003</v>
      </c>
      <c r="V52" s="1569">
        <v>5.3120000000000003</v>
      </c>
      <c r="W52" s="1569">
        <v>0</v>
      </c>
      <c r="X52" s="1569">
        <v>0</v>
      </c>
      <c r="Y52" s="1569">
        <v>0</v>
      </c>
      <c r="Z52" s="1569">
        <v>0</v>
      </c>
      <c r="AA52" s="1569">
        <v>0</v>
      </c>
      <c r="AB52" s="1569">
        <v>0</v>
      </c>
      <c r="AC52" s="1569">
        <v>0</v>
      </c>
      <c r="AD52" s="1569">
        <v>0</v>
      </c>
      <c r="AE52" s="1569">
        <v>0</v>
      </c>
      <c r="AF52" s="1569">
        <v>0</v>
      </c>
      <c r="AG52" s="1569">
        <v>0</v>
      </c>
      <c r="AH52" s="1569">
        <v>0</v>
      </c>
      <c r="AI52" s="1569">
        <v>0</v>
      </c>
      <c r="AJ52" s="1569">
        <v>0</v>
      </c>
      <c r="AK52" s="1569">
        <v>0</v>
      </c>
      <c r="AL52" s="1569">
        <v>0</v>
      </c>
      <c r="AM52" s="1569">
        <v>0</v>
      </c>
      <c r="AN52" s="1569">
        <v>0</v>
      </c>
      <c r="AO52" s="1569">
        <v>0</v>
      </c>
      <c r="AP52" s="1569">
        <v>0</v>
      </c>
      <c r="AQ52" s="1569">
        <v>0</v>
      </c>
      <c r="AR52" s="1569">
        <v>0</v>
      </c>
      <c r="AS52" s="1569">
        <v>0</v>
      </c>
      <c r="AT52" s="1569">
        <v>0</v>
      </c>
      <c r="AU52" s="1569">
        <v>0</v>
      </c>
      <c r="AV52" s="1569">
        <v>0</v>
      </c>
      <c r="AW52" s="1569">
        <v>0</v>
      </c>
      <c r="AX52" s="1569">
        <v>0</v>
      </c>
      <c r="AY52" s="1569">
        <v>0</v>
      </c>
      <c r="AZ52" s="1569">
        <v>0</v>
      </c>
      <c r="BA52" s="1569">
        <v>0</v>
      </c>
      <c r="BB52" s="1569">
        <v>0</v>
      </c>
      <c r="BC52" s="1569">
        <v>0</v>
      </c>
      <c r="BD52" s="1569">
        <v>0</v>
      </c>
      <c r="BE52" s="1569">
        <v>0</v>
      </c>
      <c r="BF52" s="1569">
        <v>0</v>
      </c>
      <c r="BG52" s="1569">
        <v>0</v>
      </c>
      <c r="BH52" s="1569">
        <v>0</v>
      </c>
      <c r="BI52" s="1569">
        <v>0</v>
      </c>
      <c r="BJ52" s="1569">
        <v>0</v>
      </c>
      <c r="BK52" s="1569">
        <v>0</v>
      </c>
      <c r="BL52" s="1569">
        <v>0</v>
      </c>
      <c r="BM52" s="1569">
        <v>0</v>
      </c>
      <c r="BN52" s="1569">
        <v>0</v>
      </c>
      <c r="BO52" s="1569">
        <v>0</v>
      </c>
      <c r="BP52" s="1435"/>
      <c r="BQ52" s="1436"/>
      <c r="BR52" s="1436"/>
      <c r="BS52" s="1436"/>
      <c r="BT52" s="1436"/>
      <c r="BU52" s="1436"/>
      <c r="BV52" s="1436"/>
      <c r="BW52" s="1436"/>
      <c r="BX52" s="1436"/>
      <c r="BY52" s="1436"/>
      <c r="BZ52" s="1436"/>
      <c r="CA52" s="1436"/>
      <c r="CB52" s="1436"/>
      <c r="CC52" s="1436"/>
      <c r="CD52" s="1436"/>
      <c r="CE52" s="1436"/>
      <c r="CF52" s="1436"/>
      <c r="CG52" s="1436"/>
      <c r="CH52" s="1436"/>
      <c r="CI52" s="1436"/>
      <c r="CJ52" s="1437"/>
      <c r="CK52" s="1367"/>
      <c r="CL52" s="1367"/>
      <c r="CM52" s="1367"/>
      <c r="CN52" s="1367"/>
    </row>
    <row r="53" spans="2:92" ht="14.5" thickBot="1" x14ac:dyDescent="0.4">
      <c r="B53" s="1367"/>
      <c r="C53" s="1367"/>
      <c r="D53" s="1367"/>
      <c r="E53" s="1367"/>
      <c r="F53" s="1367"/>
      <c r="G53" s="1367"/>
      <c r="H53" s="1367"/>
      <c r="I53" s="1367"/>
      <c r="J53" s="1367"/>
      <c r="K53" s="1367"/>
      <c r="L53" s="1367"/>
      <c r="M53" s="1367"/>
      <c r="N53" s="1367"/>
      <c r="O53" s="1367"/>
      <c r="P53" s="1367"/>
      <c r="Q53" s="1367"/>
      <c r="R53" s="1367"/>
      <c r="S53" s="1367"/>
      <c r="T53" s="1367"/>
      <c r="U53" s="1367"/>
      <c r="V53" s="1367"/>
      <c r="W53" s="1367"/>
      <c r="X53" s="1367"/>
      <c r="Y53" s="1367"/>
      <c r="Z53" s="1367"/>
      <c r="AA53" s="1367"/>
      <c r="AB53" s="1367"/>
      <c r="AC53" s="1367"/>
      <c r="AD53" s="1367"/>
      <c r="AE53" s="1367"/>
      <c r="AF53" s="1367"/>
      <c r="AG53" s="1367"/>
      <c r="AH53" s="1367"/>
      <c r="AI53" s="1367"/>
      <c r="AJ53" s="1367"/>
      <c r="AK53" s="1367"/>
      <c r="AL53" s="1367"/>
      <c r="AM53" s="1367"/>
      <c r="AN53" s="1367"/>
      <c r="AO53" s="1367"/>
      <c r="AP53" s="1367"/>
      <c r="AQ53" s="1367"/>
      <c r="AR53" s="1367"/>
      <c r="AS53" s="1367"/>
      <c r="AT53" s="1367"/>
      <c r="AU53" s="1367"/>
      <c r="AV53" s="1367"/>
      <c r="AW53" s="1367"/>
      <c r="AX53" s="1367"/>
      <c r="AY53" s="1367"/>
      <c r="AZ53" s="1367"/>
      <c r="BA53" s="1367"/>
      <c r="BB53" s="1367"/>
      <c r="BC53" s="1367"/>
      <c r="BD53" s="1367"/>
      <c r="BE53" s="1367"/>
      <c r="BF53" s="1367"/>
      <c r="BG53" s="1367"/>
      <c r="BH53" s="1367"/>
      <c r="BI53" s="1367"/>
      <c r="BJ53" s="1367"/>
      <c r="BK53" s="1367"/>
      <c r="BL53" s="1367"/>
      <c r="BM53" s="1367"/>
      <c r="BN53" s="1367"/>
      <c r="BO53" s="1367"/>
      <c r="BP53" s="1367"/>
      <c r="BQ53" s="1367"/>
      <c r="BR53" s="1367"/>
      <c r="BS53" s="1367"/>
      <c r="BT53" s="1367"/>
      <c r="BU53" s="1367"/>
      <c r="BV53" s="1367"/>
      <c r="BW53" s="1367"/>
      <c r="BX53" s="1367"/>
      <c r="BY53" s="1367"/>
      <c r="BZ53" s="1367"/>
      <c r="CA53" s="1367"/>
      <c r="CB53" s="1367"/>
      <c r="CC53" s="1367"/>
      <c r="CD53" s="1367"/>
      <c r="CE53" s="1367"/>
      <c r="CF53" s="1367"/>
      <c r="CG53" s="1367"/>
      <c r="CH53" s="1367"/>
      <c r="CI53" s="1367"/>
      <c r="CJ53" s="1367"/>
      <c r="CK53" s="1367"/>
      <c r="CL53" s="1367"/>
      <c r="CM53" s="1367"/>
      <c r="CN53" s="1367"/>
    </row>
    <row r="54" spans="2:92" ht="44.9" customHeight="1" thickBot="1" x14ac:dyDescent="0.4">
      <c r="B54" s="200" t="s">
        <v>243</v>
      </c>
      <c r="C54" s="13"/>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775"/>
      <c r="CL54" s="775"/>
      <c r="CM54" s="775"/>
      <c r="CN54" s="775"/>
    </row>
    <row r="55" spans="2:92" ht="14.5" thickBot="1" x14ac:dyDescent="0.4">
      <c r="B55" s="747" t="s">
        <v>65</v>
      </c>
      <c r="C55" s="748" t="s">
        <v>81</v>
      </c>
      <c r="D55" s="748" t="s">
        <v>66</v>
      </c>
      <c r="E55" s="748" t="s">
        <v>82</v>
      </c>
      <c r="F55" s="748" t="s">
        <v>83</v>
      </c>
      <c r="G55" s="747" t="s">
        <v>19</v>
      </c>
      <c r="H55" s="748" t="s">
        <v>84</v>
      </c>
      <c r="I55" s="748" t="s">
        <v>85</v>
      </c>
      <c r="J55" s="748" t="s">
        <v>86</v>
      </c>
      <c r="K55" s="748" t="s">
        <v>87</v>
      </c>
      <c r="L55" s="748" t="s">
        <v>88</v>
      </c>
      <c r="M55" s="748" t="s">
        <v>89</v>
      </c>
      <c r="N55" s="748" t="s">
        <v>90</v>
      </c>
      <c r="O55" s="748" t="s">
        <v>91</v>
      </c>
      <c r="P55" s="748" t="s">
        <v>92</v>
      </c>
      <c r="Q55" s="748" t="s">
        <v>93</v>
      </c>
      <c r="R55" s="748" t="s">
        <v>123</v>
      </c>
      <c r="S55" s="748" t="s">
        <v>124</v>
      </c>
      <c r="T55" s="748" t="s">
        <v>125</v>
      </c>
      <c r="U55" s="748" t="s">
        <v>126</v>
      </c>
      <c r="V55" s="748" t="s">
        <v>94</v>
      </c>
      <c r="W55" s="748" t="s">
        <v>127</v>
      </c>
      <c r="X55" s="748" t="s">
        <v>128</v>
      </c>
      <c r="Y55" s="748" t="s">
        <v>129</v>
      </c>
      <c r="Z55" s="748" t="s">
        <v>130</v>
      </c>
      <c r="AA55" s="748" t="s">
        <v>95</v>
      </c>
      <c r="AB55" s="748" t="s">
        <v>131</v>
      </c>
      <c r="AC55" s="748" t="s">
        <v>132</v>
      </c>
      <c r="AD55" s="748" t="s">
        <v>133</v>
      </c>
      <c r="AE55" s="748" t="s">
        <v>134</v>
      </c>
      <c r="AF55" s="748" t="s">
        <v>96</v>
      </c>
      <c r="AG55" s="748" t="s">
        <v>135</v>
      </c>
      <c r="AH55" s="748" t="s">
        <v>136</v>
      </c>
      <c r="AI55" s="748" t="s">
        <v>137</v>
      </c>
      <c r="AJ55" s="748" t="s">
        <v>138</v>
      </c>
      <c r="AK55" s="748" t="s">
        <v>97</v>
      </c>
      <c r="AL55" s="748" t="s">
        <v>139</v>
      </c>
      <c r="AM55" s="748" t="s">
        <v>140</v>
      </c>
      <c r="AN55" s="748" t="s">
        <v>141</v>
      </c>
      <c r="AO55" s="748" t="s">
        <v>142</v>
      </c>
      <c r="AP55" s="748" t="s">
        <v>98</v>
      </c>
      <c r="AQ55" s="748" t="s">
        <v>143</v>
      </c>
      <c r="AR55" s="748" t="s">
        <v>144</v>
      </c>
      <c r="AS55" s="748" t="s">
        <v>145</v>
      </c>
      <c r="AT55" s="748" t="s">
        <v>146</v>
      </c>
      <c r="AU55" s="748" t="s">
        <v>99</v>
      </c>
      <c r="AV55" s="748" t="s">
        <v>147</v>
      </c>
      <c r="AW55" s="748" t="s">
        <v>148</v>
      </c>
      <c r="AX55" s="748" t="s">
        <v>149</v>
      </c>
      <c r="AY55" s="748" t="s">
        <v>150</v>
      </c>
      <c r="AZ55" s="748" t="s">
        <v>100</v>
      </c>
      <c r="BA55" s="748" t="s">
        <v>151</v>
      </c>
      <c r="BB55" s="748" t="s">
        <v>152</v>
      </c>
      <c r="BC55" s="748" t="s">
        <v>153</v>
      </c>
      <c r="BD55" s="748" t="s">
        <v>154</v>
      </c>
      <c r="BE55" s="748" t="s">
        <v>101</v>
      </c>
      <c r="BF55" s="748" t="s">
        <v>155</v>
      </c>
      <c r="BG55" s="748" t="s">
        <v>156</v>
      </c>
      <c r="BH55" s="748" t="s">
        <v>157</v>
      </c>
      <c r="BI55" s="748" t="s">
        <v>158</v>
      </c>
      <c r="BJ55" s="748" t="s">
        <v>102</v>
      </c>
      <c r="BK55" s="748" t="s">
        <v>159</v>
      </c>
      <c r="BL55" s="748" t="s">
        <v>160</v>
      </c>
      <c r="BM55" s="748" t="s">
        <v>161</v>
      </c>
      <c r="BN55" s="748" t="s">
        <v>162</v>
      </c>
      <c r="BO55" s="748" t="s">
        <v>103</v>
      </c>
      <c r="BP55" s="748" t="s">
        <v>163</v>
      </c>
      <c r="BQ55" s="748" t="s">
        <v>164</v>
      </c>
      <c r="BR55" s="748" t="s">
        <v>165</v>
      </c>
      <c r="BS55" s="748" t="s">
        <v>166</v>
      </c>
      <c r="BT55" s="748" t="s">
        <v>104</v>
      </c>
      <c r="BU55" s="748" t="s">
        <v>167</v>
      </c>
      <c r="BV55" s="748" t="s">
        <v>168</v>
      </c>
      <c r="BW55" s="748" t="s">
        <v>169</v>
      </c>
      <c r="BX55" s="748" t="s">
        <v>170</v>
      </c>
      <c r="BY55" s="748" t="s">
        <v>105</v>
      </c>
      <c r="BZ55" s="748" t="s">
        <v>171</v>
      </c>
      <c r="CA55" s="748" t="s">
        <v>172</v>
      </c>
      <c r="CB55" s="748" t="s">
        <v>173</v>
      </c>
      <c r="CC55" s="748" t="s">
        <v>174</v>
      </c>
      <c r="CD55" s="748" t="s">
        <v>106</v>
      </c>
      <c r="CE55" s="748" t="s">
        <v>175</v>
      </c>
      <c r="CF55" s="748" t="s">
        <v>176</v>
      </c>
      <c r="CG55" s="748" t="s">
        <v>177</v>
      </c>
      <c r="CH55" s="748" t="s">
        <v>178</v>
      </c>
      <c r="CI55" s="748" t="s">
        <v>107</v>
      </c>
      <c r="CJ55" s="777" t="s">
        <v>179</v>
      </c>
      <c r="CK55" s="1367"/>
      <c r="CL55" s="1367"/>
      <c r="CM55" s="1367"/>
      <c r="CN55" s="1367"/>
    </row>
    <row r="56" spans="2:92" ht="14.5" thickBot="1" x14ac:dyDescent="0.4">
      <c r="B56" s="749" t="s">
        <v>244</v>
      </c>
      <c r="C56" s="256" t="s">
        <v>245</v>
      </c>
      <c r="D56" s="257" t="s">
        <v>246</v>
      </c>
      <c r="E56" s="256" t="s">
        <v>111</v>
      </c>
      <c r="F56" s="258">
        <v>2</v>
      </c>
      <c r="G56" s="184">
        <f>SUM(WXWWSX!G$40)</f>
        <v>17.78</v>
      </c>
      <c r="H56" s="184">
        <f>SUM(WXWWSX!H$40)</f>
        <v>17.78</v>
      </c>
      <c r="I56" s="184">
        <f>SUM(WXWWSX!I$40)</f>
        <v>17.78</v>
      </c>
      <c r="J56" s="184">
        <f>SUM(WXWWSX!J$40)</f>
        <v>17.78</v>
      </c>
      <c r="K56" s="184">
        <f>SUM(WXWWSX!K$40)</f>
        <v>17.78</v>
      </c>
      <c r="L56" s="184">
        <f>SUM(WXWWSX!L$40)</f>
        <v>17.78</v>
      </c>
      <c r="M56" s="184">
        <f>SUM(WXWWSX!M$40)</f>
        <v>17.78</v>
      </c>
      <c r="N56" s="184">
        <f>SUM(WXWWSX!N$40)</f>
        <v>17.78</v>
      </c>
      <c r="O56" s="184">
        <f>SUM(WXWWSX!O$40)</f>
        <v>17.78</v>
      </c>
      <c r="P56" s="184">
        <f>SUM(WXWWSX!P$40)</f>
        <v>17.78</v>
      </c>
      <c r="Q56" s="184">
        <f>SUM(WXWWSX!Q$40)</f>
        <v>17.78</v>
      </c>
      <c r="R56" s="184">
        <f>SUM(WXWWSX!R$40)</f>
        <v>17.78</v>
      </c>
      <c r="S56" s="184">
        <f>SUM(WXWWSX!S$40)</f>
        <v>17.78</v>
      </c>
      <c r="T56" s="184">
        <f>SUM(WXWWSX!T$40)</f>
        <v>17.78</v>
      </c>
      <c r="U56" s="184">
        <f>SUM(WXWWSX!U$40)</f>
        <v>17.78</v>
      </c>
      <c r="V56" s="184">
        <f>SUM(WXWWSX!V$40)</f>
        <v>17.78</v>
      </c>
      <c r="W56" s="184">
        <f>SUM(WXWWSX!W$40)</f>
        <v>17.78</v>
      </c>
      <c r="X56" s="184">
        <f>SUM(WXWWSX!X$40)</f>
        <v>17.78</v>
      </c>
      <c r="Y56" s="184">
        <f>SUM(WXWWSX!Y$40)</f>
        <v>17.78</v>
      </c>
      <c r="Z56" s="184">
        <f>SUM(WXWWSX!Z$40)</f>
        <v>17.78</v>
      </c>
      <c r="AA56" s="184">
        <f>SUM(WXWWSX!AA$40)</f>
        <v>17.78</v>
      </c>
      <c r="AB56" s="184">
        <f>SUM(WXWWSX!AB$40)</f>
        <v>17.78</v>
      </c>
      <c r="AC56" s="184">
        <f>SUM(WXWWSX!AC$40)</f>
        <v>17.78</v>
      </c>
      <c r="AD56" s="184">
        <f>SUM(WXWWSX!AD$40)</f>
        <v>17.78</v>
      </c>
      <c r="AE56" s="184">
        <f>SUM(WXWWSX!AE$40)</f>
        <v>17.78</v>
      </c>
      <c r="AF56" s="184">
        <f>SUM(WXWWSX!AF$40)</f>
        <v>17.78</v>
      </c>
      <c r="AG56" s="184">
        <f>SUM(WXWWSX!AG$40)</f>
        <v>17.78</v>
      </c>
      <c r="AH56" s="184">
        <f>SUM(WXWWSX!AH$40)</f>
        <v>17.78</v>
      </c>
      <c r="AI56" s="184">
        <f>SUM(WXWWSX!AI$40)</f>
        <v>17.78</v>
      </c>
      <c r="AJ56" s="184">
        <f>SUM(WXWWSX!AJ$40)</f>
        <v>17.78</v>
      </c>
      <c r="AK56" s="184">
        <f>SUM(WXWWSX!AK$40)</f>
        <v>17.78</v>
      </c>
      <c r="AL56" s="184">
        <f>SUM(WXWWSX!AL$40)</f>
        <v>17.78</v>
      </c>
      <c r="AM56" s="184">
        <f>SUM(WXWWSX!AM$40)</f>
        <v>17.78</v>
      </c>
      <c r="AN56" s="184">
        <f>SUM(WXWWSX!AN$40)</f>
        <v>17.78</v>
      </c>
      <c r="AO56" s="184">
        <f>SUM(WXWWSX!AO$40)</f>
        <v>17.78</v>
      </c>
      <c r="AP56" s="184">
        <f>SUM(WXWWSX!AP$40)</f>
        <v>17.78</v>
      </c>
      <c r="AQ56" s="184">
        <f>SUM(WXWWSX!AQ$40)</f>
        <v>17.78</v>
      </c>
      <c r="AR56" s="184">
        <f>SUM(WXWWSX!AR$40)</f>
        <v>17.78</v>
      </c>
      <c r="AS56" s="184">
        <f>SUM(WXWWSX!AS$40)</f>
        <v>17.78</v>
      </c>
      <c r="AT56" s="184">
        <f>SUM(WXWWSX!AT$40)</f>
        <v>17.78</v>
      </c>
      <c r="AU56" s="184">
        <f>SUM(WXWWSX!AU$40)</f>
        <v>17.78</v>
      </c>
      <c r="AV56" s="184">
        <f>SUM(WXWWSX!AV$40)</f>
        <v>17.78</v>
      </c>
      <c r="AW56" s="184">
        <f>SUM(WXWWSX!AW$40)</f>
        <v>17.78</v>
      </c>
      <c r="AX56" s="184">
        <f>SUM(WXWWSX!AX$40)</f>
        <v>17.78</v>
      </c>
      <c r="AY56" s="184">
        <f>SUM(WXWWSX!AY$40)</f>
        <v>17.78</v>
      </c>
      <c r="AZ56" s="184">
        <f>SUM(WXWWSX!AZ$40)</f>
        <v>17.78</v>
      </c>
      <c r="BA56" s="184">
        <f>SUM(WXWWSX!BA$40)</f>
        <v>17.78</v>
      </c>
      <c r="BB56" s="184">
        <f>SUM(WXWWSX!BB$40)</f>
        <v>17.78</v>
      </c>
      <c r="BC56" s="184">
        <f>SUM(WXWWSX!BC$40)</f>
        <v>17.78</v>
      </c>
      <c r="BD56" s="184">
        <f>SUM(WXWWSX!BD$40)</f>
        <v>17.78</v>
      </c>
      <c r="BE56" s="184">
        <f>SUM(WXWWSX!BE$40)</f>
        <v>17.78</v>
      </c>
      <c r="BF56" s="184">
        <f>SUM(WXWWSX!BF$40)</f>
        <v>17.78</v>
      </c>
      <c r="BG56" s="184">
        <f>SUM(WXWWSX!BG$40)</f>
        <v>17.78</v>
      </c>
      <c r="BH56" s="184">
        <f>SUM(WXWWSX!BH$40)</f>
        <v>17.78</v>
      </c>
      <c r="BI56" s="184">
        <f>SUM(WXWWSX!BI$40)</f>
        <v>17.78</v>
      </c>
      <c r="BJ56" s="184">
        <f>SUM(WXWWSX!BJ$40)</f>
        <v>17.78</v>
      </c>
      <c r="BK56" s="184">
        <f>SUM(WXWWSX!BK$40)</f>
        <v>17.78</v>
      </c>
      <c r="BL56" s="184">
        <f>SUM(WXWWSX!BL$40)</f>
        <v>17.78</v>
      </c>
      <c r="BM56" s="184">
        <f>SUM(WXWWSX!BM$40)</f>
        <v>17.78</v>
      </c>
      <c r="BN56" s="184">
        <f>SUM(WXWWSX!BN$40)</f>
        <v>17.78</v>
      </c>
      <c r="BO56" s="184">
        <f>SUM(WXWWSX!BO$40)</f>
        <v>17.78</v>
      </c>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367"/>
      <c r="CL56" s="1367"/>
      <c r="CM56" s="1367"/>
      <c r="CN56" s="1367"/>
    </row>
    <row r="57" spans="2:92" ht="42" x14ac:dyDescent="0.35">
      <c r="B57" s="750" t="s">
        <v>247</v>
      </c>
      <c r="C57" s="751" t="s">
        <v>113</v>
      </c>
      <c r="D57" s="238" t="s">
        <v>248</v>
      </c>
      <c r="E57" s="751" t="s">
        <v>114</v>
      </c>
      <c r="F57" s="239">
        <v>1</v>
      </c>
      <c r="G57" s="185">
        <f xml:space="preserve"> ( ( SUM(WXWWSX!G$46) + SUM(WXWWSX!G$47)  -  SUM(WXWWSX!G$57) - SUM(WXWWSX!G$58) ) * 1000000 )/ ( ( SUM(WXWWSX!G$79) + SUM(WXWWSX!G$80) ) * 1000 )</f>
        <v>141.8871146827592</v>
      </c>
      <c r="H57" s="185">
        <f xml:space="preserve"> ( ( SUM(WXWWSX!H$46) + SUM(WXWWSX!H$47)  -  SUM(WXWWSX!H$57) - SUM(WXWWSX!H$58) ) * 1000000 )/ ( ( SUM(WXWWSX!H$79) + SUM(WXWWSX!H$80) ) * 1000 )</f>
        <v>141.9348003166954</v>
      </c>
      <c r="I57" s="185">
        <f xml:space="preserve"> ( ( SUM(WXWWSX!I$46) + SUM(WXWWSX!I$47)  -  SUM(WXWWSX!I$57) - SUM(WXWWSX!I$58) ) * 1000000 )/ ( ( SUM(WXWWSX!I$79) + SUM(WXWWSX!I$80) ) * 1000 )</f>
        <v>143.83136389739019</v>
      </c>
      <c r="J57" s="185">
        <f xml:space="preserve"> ( ( SUM(WXWWSX!J$46) + SUM(WXWWSX!J$47)  -  SUM(WXWWSX!J$57) - SUM(WXWWSX!J$58) ) * 1000000 )/ ( ( SUM(WXWWSX!J$79) + SUM(WXWWSX!J$80) ) * 1000 )</f>
        <v>143.82959084938591</v>
      </c>
      <c r="K57" s="185">
        <f xml:space="preserve"> ( ( SUM(WXWWSX!K$46) + SUM(WXWWSX!K$47)  -  SUM(WXWWSX!K$57) - SUM(WXWWSX!K$58) ) * 1000000 )/ ( ( SUM(WXWWSX!K$79) + SUM(WXWWSX!K$80) ) * 1000 )</f>
        <v>143.8137840762638</v>
      </c>
      <c r="L57" s="185">
        <f xml:space="preserve"> ( ( SUM(WXWWSX!L$46) + SUM(WXWWSX!L$47)  -  SUM(WXWWSX!L$57) - SUM(WXWWSX!L$58) ) * 1000000 )/ ( ( SUM(WXWWSX!L$79) + SUM(WXWWSX!L$80) ) * 1000 )</f>
        <v>143.83855203575823</v>
      </c>
      <c r="M57" s="185">
        <f xml:space="preserve"> ( ( SUM(WXWWSX!M$46) + SUM(WXWWSX!M$47)  -  SUM(WXWWSX!M$57) - SUM(WXWWSX!M$58) ) * 1000000 )/ ( ( SUM(WXWWSX!M$79) + SUM(WXWWSX!M$80) ) * 1000 )</f>
        <v>143.96088713719061</v>
      </c>
      <c r="N57" s="185">
        <f xml:space="preserve"> ( ( SUM(WXWWSX!N$46) + SUM(WXWWSX!N$47)  -  SUM(WXWWSX!N$57) - SUM(WXWWSX!N$58) ) * 1000000 )/ ( ( SUM(WXWWSX!N$79) + SUM(WXWWSX!N$80) ) * 1000 )</f>
        <v>144.09797477525134</v>
      </c>
      <c r="O57" s="185">
        <f xml:space="preserve"> ( ( SUM(WXWWSX!O$46) + SUM(WXWWSX!O$47)  -  SUM(WXWWSX!O$57) - SUM(WXWWSX!O$58) ) * 1000000 )/ ( ( SUM(WXWWSX!O$79) + SUM(WXWWSX!O$80) ) * 1000 )</f>
        <v>144.30433129326525</v>
      </c>
      <c r="P57" s="185">
        <f xml:space="preserve"> ( ( SUM(WXWWSX!P$46) + SUM(WXWWSX!P$47)  -  SUM(WXWWSX!P$57) - SUM(WXWWSX!P$58) ) * 1000000 )/ ( ( SUM(WXWWSX!P$79) + SUM(WXWWSX!P$80) ) * 1000 )</f>
        <v>144.52330375045506</v>
      </c>
      <c r="Q57" s="185">
        <f xml:space="preserve"> ( ( SUM(WXWWSX!Q$46) + SUM(WXWWSX!Q$47)  -  SUM(WXWWSX!Q$57) - SUM(WXWWSX!Q$58) ) * 1000000 )/ ( ( SUM(WXWWSX!Q$79) + SUM(WXWWSX!Q$80) ) * 1000 )</f>
        <v>144.71786540349134</v>
      </c>
      <c r="R57" s="185">
        <f xml:space="preserve"> ( ( SUM(WXWWSX!R$46) + SUM(WXWWSX!R$47)  -  SUM(WXWWSX!R$57) - SUM(WXWWSX!R$58) ) * 1000000 )/ ( ( SUM(WXWWSX!R$79) + SUM(WXWWSX!R$80) ) * 1000 )</f>
        <v>144.90459141853489</v>
      </c>
      <c r="S57" s="185">
        <f xml:space="preserve"> ( ( SUM(WXWWSX!S$46) + SUM(WXWWSX!S$47)  -  SUM(WXWWSX!S$57) - SUM(WXWWSX!S$58) ) * 1000000 )/ ( ( SUM(WXWWSX!S$79) + SUM(WXWWSX!S$80) ) * 1000 )</f>
        <v>145.09911983043801</v>
      </c>
      <c r="T57" s="185">
        <f xml:space="preserve"> ( ( SUM(WXWWSX!T$46) + SUM(WXWWSX!T$47)  -  SUM(WXWWSX!T$57) - SUM(WXWWSX!T$58) ) * 1000000 )/ ( ( SUM(WXWWSX!T$79) + SUM(WXWWSX!T$80) ) * 1000 )</f>
        <v>145.30030642522456</v>
      </c>
      <c r="U57" s="185">
        <f xml:space="preserve"> ( ( SUM(WXWWSX!U$46) + SUM(WXWWSX!U$47)  -  SUM(WXWWSX!U$57) - SUM(WXWWSX!U$58) ) * 1000000 )/ ( ( SUM(WXWWSX!U$79) + SUM(WXWWSX!U$80) ) * 1000 )</f>
        <v>145.50886260871852</v>
      </c>
      <c r="V57" s="185">
        <f xml:space="preserve"> ( ( SUM(WXWWSX!V$46) + SUM(WXWWSX!V$47)  -  SUM(WXWWSX!V$57) - SUM(WXWWSX!V$58) ) * 1000000 )/ ( ( SUM(WXWWSX!V$79) + SUM(WXWWSX!V$80) ) * 1000 )</f>
        <v>145.68912003055729</v>
      </c>
      <c r="W57" s="185">
        <f xml:space="preserve"> ( ( SUM(WXWWSX!W$46) + SUM(WXWWSX!W$47)  -  SUM(WXWWSX!W$57) - SUM(WXWWSX!W$58) ) * 1000000 )/ ( ( SUM(WXWWSX!W$79) + SUM(WXWWSX!W$80) ) * 1000 )</f>
        <v>145.82928391785492</v>
      </c>
      <c r="X57" s="185">
        <f xml:space="preserve"> ( ( SUM(WXWWSX!X$46) + SUM(WXWWSX!X$47)  -  SUM(WXWWSX!X$57) - SUM(WXWWSX!X$58) ) * 1000000 )/ ( ( SUM(WXWWSX!X$79) + SUM(WXWWSX!X$80) ) * 1000 )</f>
        <v>145.96875411195052</v>
      </c>
      <c r="Y57" s="185">
        <f xml:space="preserve"> ( ( SUM(WXWWSX!Y$46) + SUM(WXWWSX!Y$47)  -  SUM(WXWWSX!Y$57) - SUM(WXWWSX!Y$58) ) * 1000000 )/ ( ( SUM(WXWWSX!Y$79) + SUM(WXWWSX!Y$80) ) * 1000 )</f>
        <v>146.07900115839223</v>
      </c>
      <c r="Z57" s="185">
        <f xml:space="preserve"> ( ( SUM(WXWWSX!Z$46) + SUM(WXWWSX!Z$47)  -  SUM(WXWWSX!Z$57) - SUM(WXWWSX!Z$58) ) * 1000000 )/ ( ( SUM(WXWWSX!Z$79) + SUM(WXWWSX!Z$80) ) * 1000 )</f>
        <v>146.18256015924635</v>
      </c>
      <c r="AA57" s="185">
        <f xml:space="preserve"> ( ( SUM(WXWWSX!AA$46) + SUM(WXWWSX!AA$47)  -  SUM(WXWWSX!AA$57) - SUM(WXWWSX!AA$58) ) * 1000000 )/ ( ( SUM(WXWWSX!AA$79) + SUM(WXWWSX!AA$80) ) * 1000 )</f>
        <v>146.23420596204826</v>
      </c>
      <c r="AB57" s="185">
        <f xml:space="preserve"> ( ( SUM(WXWWSX!AB$46) + SUM(WXWWSX!AB$47)  -  SUM(WXWWSX!AB$57) - SUM(WXWWSX!AB$58) ) * 1000000 )/ ( ( SUM(WXWWSX!AB$79) + SUM(WXWWSX!AB$80) ) * 1000 )</f>
        <v>146.25867393801761</v>
      </c>
      <c r="AC57" s="185">
        <f xml:space="preserve"> ( ( SUM(WXWWSX!AC$46) + SUM(WXWWSX!AC$47)  -  SUM(WXWWSX!AC$57) - SUM(WXWWSX!AC$58) ) * 1000000 )/ ( ( SUM(WXWWSX!AC$79) + SUM(WXWWSX!AC$80) ) * 1000 )</f>
        <v>146.28423773354143</v>
      </c>
      <c r="AD57" s="185">
        <f xml:space="preserve"> ( ( SUM(WXWWSX!AD$46) + SUM(WXWWSX!AD$47)  -  SUM(WXWWSX!AD$57) - SUM(WXWWSX!AD$58) ) * 1000000 )/ ( ( SUM(WXWWSX!AD$79) + SUM(WXWWSX!AD$80) ) * 1000 )</f>
        <v>146.27532206003391</v>
      </c>
      <c r="AE57" s="185">
        <f xml:space="preserve"> ( ( SUM(WXWWSX!AE$46) + SUM(WXWWSX!AE$47)  -  SUM(WXWWSX!AE$57) - SUM(WXWWSX!AE$58) ) * 1000000 )/ ( ( SUM(WXWWSX!AE$79) + SUM(WXWWSX!AE$80) ) * 1000 )</f>
        <v>146.34308468307827</v>
      </c>
      <c r="AF57" s="185">
        <f xml:space="preserve"> ( ( SUM(WXWWSX!AF$46) + SUM(WXWWSX!AF$47)  -  SUM(WXWWSX!AF$57) - SUM(WXWWSX!AF$58) ) * 1000000 )/ ( ( SUM(WXWWSX!AF$79) + SUM(WXWWSX!AF$80) ) * 1000 )</f>
        <v>146.40619899487814</v>
      </c>
      <c r="AG57" s="185">
        <f xml:space="preserve"> ( ( SUM(WXWWSX!AG$46) + SUM(WXWWSX!AG$47)  -  SUM(WXWWSX!AG$57) - SUM(WXWWSX!AG$58) ) * 1000000 )/ ( ( SUM(WXWWSX!AG$79) + SUM(WXWWSX!AG$80) ) * 1000 )</f>
        <v>146.48272328894808</v>
      </c>
      <c r="AH57" s="185">
        <f xml:space="preserve"> ( ( SUM(WXWWSX!AH$46) + SUM(WXWWSX!AH$47)  -  SUM(WXWWSX!AH$57) - SUM(WXWWSX!AH$58) ) * 1000000 )/ ( ( SUM(WXWWSX!AH$79) + SUM(WXWWSX!AH$80) ) * 1000 )</f>
        <v>146.7094101393125</v>
      </c>
      <c r="AI57" s="185">
        <f xml:space="preserve"> ( ( SUM(WXWWSX!AI$46) + SUM(WXWWSX!AI$47)  -  SUM(WXWWSX!AI$57) - SUM(WXWWSX!AI$58) ) * 1000000 )/ ( ( SUM(WXWWSX!AI$79) + SUM(WXWWSX!AI$80) ) * 1000 )</f>
        <v>146.93305116154309</v>
      </c>
      <c r="AJ57" s="185">
        <f xml:space="preserve"> ( ( SUM(WXWWSX!AJ$46) + SUM(WXWWSX!AJ$47)  -  SUM(WXWWSX!AJ$57) - SUM(WXWWSX!AJ$58) ) * 1000000 )/ ( ( SUM(WXWWSX!AJ$79) + SUM(WXWWSX!AJ$80) ) * 1000 )</f>
        <v>147.15360470181983</v>
      </c>
      <c r="AK57" s="185">
        <f xml:space="preserve"> ( ( SUM(WXWWSX!AK$46) + SUM(WXWWSX!AK$47)  -  SUM(WXWWSX!AK$57) - SUM(WXWWSX!AK$58) ) * 1000000 )/ ( ( SUM(WXWWSX!AK$79) + SUM(WXWWSX!AK$80) ) * 1000 )</f>
        <v>147.37006553178543</v>
      </c>
      <c r="AL57" s="185">
        <f xml:space="preserve"> ( ( SUM(WXWWSX!AL$46) + SUM(WXWWSX!AL$47)  -  SUM(WXWWSX!AL$57) - SUM(WXWWSX!AL$58) ) * 1000000 )/ ( ( SUM(WXWWSX!AL$79) + SUM(WXWWSX!AL$80) ) * 1000 )</f>
        <v>147.58335355451746</v>
      </c>
      <c r="AM57" s="185">
        <f xml:space="preserve"> ( ( SUM(WXWWSX!AM$46) + SUM(WXWWSX!AM$47)  -  SUM(WXWWSX!AM$57) - SUM(WXWWSX!AM$58) ) * 1000000 )/ ( ( SUM(WXWWSX!AM$79) + SUM(WXWWSX!AM$80) ) * 1000 )</f>
        <v>147.79344865127067</v>
      </c>
      <c r="AN57" s="185">
        <f xml:space="preserve"> ( ( SUM(WXWWSX!AN$46) + SUM(WXWWSX!AN$47)  -  SUM(WXWWSX!AN$57) - SUM(WXWWSX!AN$58) ) * 1000000 )/ ( ( SUM(WXWWSX!AN$79) + SUM(WXWWSX!AN$80) ) * 1000 )</f>
        <v>148.00033607542133</v>
      </c>
      <c r="AO57" s="185">
        <f xml:space="preserve"> ( ( SUM(WXWWSX!AO$46) + SUM(WXWWSX!AO$47)  -  SUM(WXWWSX!AO$57) - SUM(WXWWSX!AO$58) ) * 1000000 )/ ( ( SUM(WXWWSX!AO$79) + SUM(WXWWSX!AO$80) ) * 1000 )</f>
        <v>148.20400586104142</v>
      </c>
      <c r="AP57" s="185">
        <f xml:space="preserve"> ( ( SUM(WXWWSX!AP$46) + SUM(WXWWSX!AP$47)  -  SUM(WXWWSX!AP$57) - SUM(WXWWSX!AP$58) ) * 1000000 )/ ( ( SUM(WXWWSX!AP$79) + SUM(WXWWSX!AP$80) ) * 1000 )</f>
        <v>148.42577221383408</v>
      </c>
      <c r="AQ57" s="185">
        <f xml:space="preserve"> ( ( SUM(WXWWSX!AQ$46) + SUM(WXWWSX!AQ$47)  -  SUM(WXWWSX!AQ$57) - SUM(WXWWSX!AQ$58) ) * 1000000 )/ ( ( SUM(WXWWSX!AQ$79) + SUM(WXWWSX!AQ$80) ) * 1000 )</f>
        <v>148.68783804802425</v>
      </c>
      <c r="AR57" s="185">
        <f xml:space="preserve"> ( ( SUM(WXWWSX!AR$46) + SUM(WXWWSX!AR$47)  -  SUM(WXWWSX!AR$57) - SUM(WXWWSX!AR$58) ) * 1000000 )/ ( ( SUM(WXWWSX!AR$79) + SUM(WXWWSX!AR$80) ) * 1000 )</f>
        <v>148.94711385758754</v>
      </c>
      <c r="AS57" s="185">
        <f xml:space="preserve"> ( ( SUM(WXWWSX!AS$46) + SUM(WXWWSX!AS$47)  -  SUM(WXWWSX!AS$57) - SUM(WXWWSX!AS$58) ) * 1000000 )/ ( ( SUM(WXWWSX!AS$79) + SUM(WXWWSX!AS$80) ) * 1000 )</f>
        <v>149.20361245090362</v>
      </c>
      <c r="AT57" s="185">
        <f xml:space="preserve"> ( ( SUM(WXWWSX!AT$46) + SUM(WXWWSX!AT$47)  -  SUM(WXWWSX!AT$57) - SUM(WXWWSX!AT$58) ) * 1000000 )/ ( ( SUM(WXWWSX!AT$79) + SUM(WXWWSX!AT$80) ) * 1000 )</f>
        <v>149.45734865400459</v>
      </c>
      <c r="AU57" s="185">
        <f xml:space="preserve"> ( ( SUM(WXWWSX!AU$46) + SUM(WXWWSX!AU$47)  -  SUM(WXWWSX!AU$57) - SUM(WXWWSX!AU$58) ) * 1000000 )/ ( ( SUM(WXWWSX!AU$79) + SUM(WXWWSX!AU$80) ) * 1000 )</f>
        <v>149.70833907280735</v>
      </c>
      <c r="AV57" s="185">
        <f xml:space="preserve"> ( ( SUM(WXWWSX!AV$46) + SUM(WXWWSX!AV$47)  -  SUM(WXWWSX!AV$57) - SUM(WXWWSX!AV$58) ) * 1000000 )/ ( ( SUM(WXWWSX!AV$79) + SUM(WXWWSX!AV$80) ) * 1000 )</f>
        <v>149.95660187879508</v>
      </c>
      <c r="AW57" s="185">
        <f xml:space="preserve"> ( ( SUM(WXWWSX!AW$46) + SUM(WXWWSX!AW$47)  -  SUM(WXWWSX!AW$57) - SUM(WXWWSX!AW$58) ) * 1000000 )/ ( ( SUM(WXWWSX!AW$79) + SUM(WXWWSX!AW$80) ) * 1000 )</f>
        <v>150.20215661583157</v>
      </c>
      <c r="AX57" s="185">
        <f xml:space="preserve"> ( ( SUM(WXWWSX!AX$46) + SUM(WXWWSX!AX$47)  -  SUM(WXWWSX!AX$57) - SUM(WXWWSX!AX$58) ) * 1000000 )/ ( ( SUM(WXWWSX!AX$79) + SUM(WXWWSX!AX$80) ) * 1000 )</f>
        <v>150.44502402603095</v>
      </c>
      <c r="AY57" s="185">
        <f xml:space="preserve"> ( ( SUM(WXWWSX!AY$46) + SUM(WXWWSX!AY$47)  -  SUM(WXWWSX!AY$57) - SUM(WXWWSX!AY$58) ) * 1000000 )/ ( ( SUM(WXWWSX!AY$79) + SUM(WXWWSX!AY$80) ) * 1000 )</f>
        <v>150.68522589284245</v>
      </c>
      <c r="AZ57" s="185">
        <f xml:space="preserve"> ( ( SUM(WXWWSX!AZ$46) + SUM(WXWWSX!AZ$47)  -  SUM(WXWWSX!AZ$57) - SUM(WXWWSX!AZ$58) ) * 1000000 )/ ( ( SUM(WXWWSX!AZ$79) + SUM(WXWWSX!AZ$80) ) * 1000 )</f>
        <v>150.92278489965966</v>
      </c>
      <c r="BA57" s="185">
        <f xml:space="preserve"> ( ( SUM(WXWWSX!BA$46) + SUM(WXWWSX!BA$47)  -  SUM(WXWWSX!BA$57) - SUM(WXWWSX!BA$58) ) * 1000000 )/ ( ( SUM(WXWWSX!BA$79) + SUM(WXWWSX!BA$80) ) * 1000 )</f>
        <v>151.15772450246519</v>
      </c>
      <c r="BB57" s="185">
        <f xml:space="preserve"> ( ( SUM(WXWWSX!BB$46) + SUM(WXWWSX!BB$47)  -  SUM(WXWWSX!BB$57) - SUM(WXWWSX!BB$58) ) * 1000000 )/ ( ( SUM(WXWWSX!BB$79) + SUM(WXWWSX!BB$80) ) * 1000 )</f>
        <v>151.39006881513433</v>
      </c>
      <c r="BC57" s="185">
        <f xml:space="preserve"> ( ( SUM(WXWWSX!BC$46) + SUM(WXWWSX!BC$47)  -  SUM(WXWWSX!BC$57) - SUM(WXWWSX!BC$58) ) * 1000000 )/ ( ( SUM(WXWWSX!BC$79) + SUM(WXWWSX!BC$80) ) * 1000 )</f>
        <v>151.61984250620134</v>
      </c>
      <c r="BD57" s="185">
        <f xml:space="preserve"> ( ( SUM(WXWWSX!BD$46) + SUM(WXWWSX!BD$47)  -  SUM(WXWWSX!BD$57) - SUM(WXWWSX!BD$58) ) * 1000000 )/ ( ( SUM(WXWWSX!BD$79) + SUM(WXWWSX!BD$80) ) * 1000 )</f>
        <v>151.84707070597335</v>
      </c>
      <c r="BE57" s="185">
        <f xml:space="preserve"> ( ( SUM(WXWWSX!BE$46) + SUM(WXWWSX!BE$47)  -  SUM(WXWWSX!BE$57) - SUM(WXWWSX!BE$58) ) * 1000000 )/ ( ( SUM(WXWWSX!BE$79) + SUM(WXWWSX!BE$80) ) * 1000 )</f>
        <v>152.07177892299421</v>
      </c>
      <c r="BF57" s="185">
        <f xml:space="preserve"> ( ( SUM(WXWWSX!BF$46) + SUM(WXWWSX!BF$47)  -  SUM(WXWWSX!BF$57) - SUM(WXWWSX!BF$58) ) * 1000000 )/ ( ( SUM(WXWWSX!BF$79) + SUM(WXWWSX!BF$80) ) * 1000 )</f>
        <v>152.29399296897779</v>
      </c>
      <c r="BG57" s="185">
        <f xml:space="preserve"> ( ( SUM(WXWWSX!BG$46) + SUM(WXWWSX!BG$47)  -  SUM(WXWWSX!BG$57) - SUM(WXWWSX!BG$58) ) * 1000000 )/ ( ( SUM(WXWWSX!BG$79) + SUM(WXWWSX!BG$80) ) * 1000 )</f>
        <v>152.51373889139495</v>
      </c>
      <c r="BH57" s="185">
        <f xml:space="preserve"> ( ( SUM(WXWWSX!BH$46) + SUM(WXWWSX!BH$47)  -  SUM(WXWWSX!BH$57) - SUM(WXWWSX!BH$58) ) * 1000000 )/ ( ( SUM(WXWWSX!BH$79) + SUM(WXWWSX!BH$80) ) * 1000 )</f>
        <v>152.73104291296937</v>
      </c>
      <c r="BI57" s="185">
        <f xml:space="preserve"> ( ( SUM(WXWWSX!BI$46) + SUM(WXWWSX!BI$47)  -  SUM(WXWWSX!BI$57) - SUM(WXWWSX!BI$58) ) * 1000000 )/ ( ( SUM(WXWWSX!BI$79) + SUM(WXWWSX!BI$80) ) * 1000 )</f>
        <v>152.94593137744778</v>
      </c>
      <c r="BJ57" s="185">
        <f xml:space="preserve"> ( ( SUM(WXWWSX!BJ$46) + SUM(WXWWSX!BJ$47)  -  SUM(WXWWSX!BJ$57) - SUM(WXWWSX!BJ$58) ) * 1000000 )/ ( ( SUM(WXWWSX!BJ$79) + SUM(WXWWSX!BJ$80) ) * 1000 )</f>
        <v>153.15843070103134</v>
      </c>
      <c r="BK57" s="185">
        <f xml:space="preserve"> ( ( SUM(WXWWSX!BK$46) + SUM(WXWWSX!BK$47)  -  SUM(WXWWSX!BK$57) - SUM(WXWWSX!BK$58) ) * 1000000 )/ ( ( SUM(WXWWSX!BK$79) + SUM(WXWWSX!BK$80) ) * 1000 )</f>
        <v>153.36856732892196</v>
      </c>
      <c r="BL57" s="185">
        <f xml:space="preserve"> ( ( SUM(WXWWSX!BL$46) + SUM(WXWWSX!BL$47)  -  SUM(WXWWSX!BL$57) - SUM(WXWWSX!BL$58) ) * 1000000 )/ ( ( SUM(WXWWSX!BL$79) + SUM(WXWWSX!BL$80) ) * 1000 )</f>
        <v>153.57636769651435</v>
      </c>
      <c r="BM57" s="185">
        <f xml:space="preserve"> ( ( SUM(WXWWSX!BM$46) + SUM(WXWWSX!BM$47)  -  SUM(WXWWSX!BM$57) - SUM(WXWWSX!BM$58) ) * 1000000 )/ ( ( SUM(WXWWSX!BM$79) + SUM(WXWWSX!BM$80) ) * 1000 )</f>
        <v>153.78185819477537</v>
      </c>
      <c r="BN57" s="185">
        <f xml:space="preserve"> ( ( SUM(WXWWSX!BN$46) + SUM(WXWWSX!BN$47)  -  SUM(WXWWSX!BN$57) - SUM(WXWWSX!BN$58) ) * 1000000 )/ ( ( SUM(WXWWSX!BN$79) + SUM(WXWWSX!BN$80) ) * 1000 )</f>
        <v>153.98506513942246</v>
      </c>
      <c r="BO57" s="185">
        <f xml:space="preserve"> ( ( SUM(WXWWSX!BO$46) + SUM(WXWWSX!BO$47)  -  SUM(WXWWSX!BO$57) - SUM(WXWWSX!BO$58) ) * 1000000 )/ ( ( SUM(WXWWSX!BO$79) + SUM(WXWWSX!BO$80) ) * 1000 )</f>
        <v>151.90508640156526</v>
      </c>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367"/>
      <c r="CL57" s="1367"/>
      <c r="CM57" s="1367"/>
      <c r="CN57" s="1367"/>
    </row>
    <row r="58" spans="2:92" ht="28" x14ac:dyDescent="0.35">
      <c r="B58" s="752" t="s">
        <v>249</v>
      </c>
      <c r="C58" s="753" t="s">
        <v>250</v>
      </c>
      <c r="D58" s="240" t="s">
        <v>251</v>
      </c>
      <c r="E58" s="753" t="s">
        <v>252</v>
      </c>
      <c r="F58" s="241">
        <v>1</v>
      </c>
      <c r="G58" s="186">
        <f>( SUM(WXWWSX!G$66) ) / ( SUM(WXWWSX!G$66) + SUM(WXWWSX!G$73) + SUM(WXWWSX!G$74) + SUM(WXWWSX!G$75) )</f>
        <v>0.65866701425095586</v>
      </c>
      <c r="H58" s="186">
        <f>( SUM(WXWWSX!H$66) ) / ( SUM(WXWWSX!H$66) + SUM(WXWWSX!H$73) + SUM(WXWWSX!H$74) + SUM(WXWWSX!H$75) )</f>
        <v>0.67963497635516412</v>
      </c>
      <c r="I58" s="186">
        <f>( SUM(WXWWSX!I$66) ) / ( SUM(WXWWSX!I$66) + SUM(WXWWSX!I$73) + SUM(WXWWSX!I$74) + SUM(WXWWSX!I$75) )</f>
        <v>0.69554012517444797</v>
      </c>
      <c r="J58" s="186">
        <f>( SUM(WXWWSX!J$66) ) / ( SUM(WXWWSX!J$66) + SUM(WXWWSX!J$73) + SUM(WXWWSX!J$74) + SUM(WXWWSX!J$75) )</f>
        <v>0.70969741115984186</v>
      </c>
      <c r="K58" s="186">
        <f>( SUM(WXWWSX!K$66) ) / ( SUM(WXWWSX!K$66) + SUM(WXWWSX!K$73) + SUM(WXWWSX!K$74) + SUM(WXWWSX!K$75) )</f>
        <v>0.72265401748641678</v>
      </c>
      <c r="L58" s="186">
        <f>( SUM(WXWWSX!L$66) ) / ( SUM(WXWWSX!L$66) + SUM(WXWWSX!L$73) + SUM(WXWWSX!L$74) + SUM(WXWWSX!L$75) )</f>
        <v>0.73345894619354457</v>
      </c>
      <c r="M58" s="186">
        <f>( SUM(WXWWSX!M$66) ) / ( SUM(WXWWSX!M$66) + SUM(WXWWSX!M$73) + SUM(WXWWSX!M$74) + SUM(WXWWSX!M$75) )</f>
        <v>0.73825432129195434</v>
      </c>
      <c r="N58" s="186">
        <f>( SUM(WXWWSX!N$66) ) / ( SUM(WXWWSX!N$66) + SUM(WXWWSX!N$73) + SUM(WXWWSX!N$74) + SUM(WXWWSX!N$75) )</f>
        <v>0.74284045097729356</v>
      </c>
      <c r="O58" s="186">
        <f>( SUM(WXWWSX!O$66) ) / ( SUM(WXWWSX!O$66) + SUM(WXWWSX!O$73) + SUM(WXWWSX!O$74) + SUM(WXWWSX!O$75) )</f>
        <v>0.74724196643390717</v>
      </c>
      <c r="P58" s="186">
        <f>( SUM(WXWWSX!P$66) ) / ( SUM(WXWWSX!P$66) + SUM(WXWWSX!P$73) + SUM(WXWWSX!P$74) + SUM(WXWWSX!P$75) )</f>
        <v>0.7512695351480988</v>
      </c>
      <c r="Q58" s="186">
        <f>( SUM(WXWWSX!Q$66) ) / ( SUM(WXWWSX!Q$66) + SUM(WXWWSX!Q$73) + SUM(WXWWSX!Q$74) + SUM(WXWWSX!Q$75) )</f>
        <v>0.75494559833650343</v>
      </c>
      <c r="R58" s="186">
        <f>( SUM(WXWWSX!R$66) ) / ( SUM(WXWWSX!R$66) + SUM(WXWWSX!R$73) + SUM(WXWWSX!R$74) + SUM(WXWWSX!R$75) )</f>
        <v>0.758324106045978</v>
      </c>
      <c r="S58" s="186">
        <f>( SUM(WXWWSX!S$66) ) / ( SUM(WXWWSX!S$66) + SUM(WXWWSX!S$73) + SUM(WXWWSX!S$74) + SUM(WXWWSX!S$75) )</f>
        <v>0.76148937725419508</v>
      </c>
      <c r="T58" s="186">
        <f>( SUM(WXWWSX!T$66) ) / ( SUM(WXWWSX!T$66) + SUM(WXWWSX!T$73) + SUM(WXWWSX!T$74) + SUM(WXWWSX!T$75) )</f>
        <v>0.76446353926141175</v>
      </c>
      <c r="U58" s="186">
        <f>( SUM(WXWWSX!U$66) ) / ( SUM(WXWWSX!U$66) + SUM(WXWWSX!U$73) + SUM(WXWWSX!U$74) + SUM(WXWWSX!U$75) )</f>
        <v>0.7672626269315117</v>
      </c>
      <c r="V58" s="186">
        <f>( SUM(WXWWSX!V$66) ) / ( SUM(WXWWSX!V$66) + SUM(WXWWSX!V$73) + SUM(WXWWSX!V$74) + SUM(WXWWSX!V$75) )</f>
        <v>0.76985053883580112</v>
      </c>
      <c r="W58" s="186">
        <f>( SUM(WXWWSX!W$66) ) / ( SUM(WXWWSX!W$66) + SUM(WXWWSX!W$73) + SUM(WXWWSX!W$74) + SUM(WXWWSX!W$75) )</f>
        <v>0.7722692415685084</v>
      </c>
      <c r="X58" s="186">
        <f>( SUM(WXWWSX!X$66) ) / ( SUM(WXWWSX!X$66) + SUM(WXWWSX!X$73) + SUM(WXWWSX!X$74) + SUM(WXWWSX!X$75) )</f>
        <v>0.77454701026261019</v>
      </c>
      <c r="Y58" s="186">
        <f>( SUM(WXWWSX!Y$66) ) / ( SUM(WXWWSX!Y$66) + SUM(WXWWSX!Y$73) + SUM(WXWWSX!Y$74) + SUM(WXWWSX!Y$75) )</f>
        <v>0.77666072326828861</v>
      </c>
      <c r="Z58" s="186">
        <f>( SUM(WXWWSX!Z$66) ) / ( SUM(WXWWSX!Z$66) + SUM(WXWWSX!Z$73) + SUM(WXWWSX!Z$74) + SUM(WXWWSX!Z$75) )</f>
        <v>0.77865918900119668</v>
      </c>
      <c r="AA58" s="186">
        <f>( SUM(WXWWSX!AA$66) ) / ( SUM(WXWWSX!AA$66) + SUM(WXWWSX!AA$73) + SUM(WXWWSX!AA$74) + SUM(WXWWSX!AA$75) )</f>
        <v>0.7805226279573162</v>
      </c>
      <c r="AB58" s="186">
        <f>( SUM(WXWWSX!AB$66) ) / ( SUM(WXWWSX!AB$66) + SUM(WXWWSX!AB$73) + SUM(WXWWSX!AB$74) + SUM(WXWWSX!AB$75) )</f>
        <v>0.78226150024910091</v>
      </c>
      <c r="AC58" s="186">
        <f>( SUM(WXWWSX!AC$66) ) / ( SUM(WXWWSX!AC$66) + SUM(WXWWSX!AC$73) + SUM(WXWWSX!AC$74) + SUM(WXWWSX!AC$75) )</f>
        <v>0.78399099158950647</v>
      </c>
      <c r="AD58" s="186">
        <f>( SUM(WXWWSX!AD$66) ) / ( SUM(WXWWSX!AD$66) + SUM(WXWWSX!AD$73) + SUM(WXWWSX!AD$74) + SUM(WXWWSX!AD$75) )</f>
        <v>0.78560737917695433</v>
      </c>
      <c r="AE58" s="186">
        <f>( SUM(WXWWSX!AE$66) ) / ( SUM(WXWWSX!AE$66) + SUM(WXWWSX!AE$73) + SUM(WXWWSX!AE$74) + SUM(WXWWSX!AE$75) )</f>
        <v>0.78725778536549029</v>
      </c>
      <c r="AF58" s="186">
        <f>( SUM(WXWWSX!AF$66) ) / ( SUM(WXWWSX!AF$66) + SUM(WXWWSX!AF$73) + SUM(WXWWSX!AF$74) + SUM(WXWWSX!AF$75) )</f>
        <v>0.78884586001705159</v>
      </c>
      <c r="AG58" s="186">
        <f>( SUM(WXWWSX!AG$66) ) / ( SUM(WXWWSX!AG$66) + SUM(WXWWSX!AG$73) + SUM(WXWWSX!AG$74) + SUM(WXWWSX!AG$75) )</f>
        <v>0.79038454960152349</v>
      </c>
      <c r="AH58" s="186">
        <f>( SUM(WXWWSX!AH$66) ) / ( SUM(WXWWSX!AH$66) + SUM(WXWWSX!AH$73) + SUM(WXWWSX!AH$74) + SUM(WXWWSX!AH$75) )</f>
        <v>0.79187017754478539</v>
      </c>
      <c r="AI58" s="186">
        <f>( SUM(WXWWSX!AI$66) ) / ( SUM(WXWWSX!AI$66) + SUM(WXWWSX!AI$73) + SUM(WXWWSX!AI$74) + SUM(WXWWSX!AI$75) )</f>
        <v>0.79330693836042243</v>
      </c>
      <c r="AJ58" s="186">
        <f>( SUM(WXWWSX!AJ$66) ) / ( SUM(WXWWSX!AJ$66) + SUM(WXWWSX!AJ$73) + SUM(WXWWSX!AJ$74) + SUM(WXWWSX!AJ$75) )</f>
        <v>0.79469861893484883</v>
      </c>
      <c r="AK58" s="186">
        <f>( SUM(WXWWSX!AK$66) ) / ( SUM(WXWWSX!AK$66) + SUM(WXWWSX!AK$73) + SUM(WXWWSX!AK$74) + SUM(WXWWSX!AK$75) )</f>
        <v>0.79605399549609701</v>
      </c>
      <c r="AL58" s="186">
        <f>( SUM(WXWWSX!AL$66) ) / ( SUM(WXWWSX!AL$66) + SUM(WXWWSX!AL$73) + SUM(WXWWSX!AL$74) + SUM(WXWWSX!AL$75) )</f>
        <v>0.79737068624497132</v>
      </c>
      <c r="AM58" s="186">
        <f>( SUM(WXWWSX!AM$66) ) / ( SUM(WXWWSX!AM$66) + SUM(WXWWSX!AM$73) + SUM(WXWWSX!AM$74) + SUM(WXWWSX!AM$75) )</f>
        <v>0.79865149994851048</v>
      </c>
      <c r="AN58" s="186">
        <f>( SUM(WXWWSX!AN$66) ) / ( SUM(WXWWSX!AN$66) + SUM(WXWWSX!AN$73) + SUM(WXWWSX!AN$74) + SUM(WXWWSX!AN$75) )</f>
        <v>0.79989898274857762</v>
      </c>
      <c r="AO58" s="186">
        <f>( SUM(WXWWSX!AO$66) ) / ( SUM(WXWWSX!AO$66) + SUM(WXWWSX!AO$73) + SUM(WXWWSX!AO$74) + SUM(WXWWSX!AO$75) )</f>
        <v>0.80111544489881736</v>
      </c>
      <c r="AP58" s="186">
        <f>( SUM(WXWWSX!AP$66) ) / ( SUM(WXWWSX!AP$66) + SUM(WXWWSX!AP$73) + SUM(WXWWSX!AP$74) + SUM(WXWWSX!AP$75) )</f>
        <v>0.80230298456500615</v>
      </c>
      <c r="AQ58" s="186">
        <f>( SUM(WXWWSX!AQ$66) ) / ( SUM(WXWWSX!AQ$66) + SUM(WXWWSX!AQ$73) + SUM(WXWWSX!AQ$74) + SUM(WXWWSX!AQ$75) )</f>
        <v>0.80346350904288555</v>
      </c>
      <c r="AR58" s="186">
        <f>( SUM(WXWWSX!AR$66) ) / ( SUM(WXWWSX!AR$66) + SUM(WXWWSX!AR$73) + SUM(WXWWSX!AR$74) + SUM(WXWWSX!AR$75) )</f>
        <v>0.80459875370004319</v>
      </c>
      <c r="AS58" s="186">
        <f>( SUM(WXWWSX!AS$66) ) / ( SUM(WXWWSX!AS$66) + SUM(WXWWSX!AS$73) + SUM(WXWWSX!AS$74) + SUM(WXWWSX!AS$75) )</f>
        <v>0.80571029890799084</v>
      </c>
      <c r="AT58" s="186">
        <f>( SUM(WXWWSX!AT$66) ) / ( SUM(WXWWSX!AT$66) + SUM(WXWWSX!AT$73) + SUM(WXWWSX!AT$74) + SUM(WXWWSX!AT$75) )</f>
        <v>0.8067995851960903</v>
      </c>
      <c r="AU58" s="186">
        <f>( SUM(WXWWSX!AU$66) ) / ( SUM(WXWWSX!AU$66) + SUM(WXWWSX!AU$73) + SUM(WXWWSX!AU$74) + SUM(WXWWSX!AU$75) )</f>
        <v>0.80786792682945752</v>
      </c>
      <c r="AV58" s="186">
        <f>( SUM(WXWWSX!AV$66) ) / ( SUM(WXWWSX!AV$66) + SUM(WXWWSX!AV$73) + SUM(WXWWSX!AV$74) + SUM(WXWWSX!AV$75) )</f>
        <v>0.80891652398763036</v>
      </c>
      <c r="AW58" s="186">
        <f>( SUM(WXWWSX!AW$66) ) / ( SUM(WXWWSX!AW$66) + SUM(WXWWSX!AW$73) + SUM(WXWWSX!AW$74) + SUM(WXWWSX!AW$75) )</f>
        <v>0.80994647369898543</v>
      </c>
      <c r="AX58" s="186">
        <f>( SUM(WXWWSX!AX$66) ) / ( SUM(WXWWSX!AX$66) + SUM(WXWWSX!AX$73) + SUM(WXWWSX!AX$74) + SUM(WXWWSX!AX$75) )</f>
        <v>0.81095877966707119</v>
      </c>
      <c r="AY58" s="186">
        <f>( SUM(WXWWSX!AY$66) ) / ( SUM(WXWWSX!AY$66) + SUM(WXWWSX!AY$73) + SUM(WXWWSX!AY$74) + SUM(WXWWSX!AY$75) )</f>
        <v>0.81195436110873043</v>
      </c>
      <c r="AZ58" s="186">
        <f>( SUM(WXWWSX!AZ$66) ) / ( SUM(WXWWSX!AZ$66) + SUM(WXWWSX!AZ$73) + SUM(WXWWSX!AZ$74) + SUM(WXWWSX!AZ$75) )</f>
        <v>0.81293406070976992</v>
      </c>
      <c r="BA58" s="186">
        <f>( SUM(WXWWSX!BA$66) ) / ( SUM(WXWWSX!BA$66) + SUM(WXWWSX!BA$73) + SUM(WXWWSX!BA$74) + SUM(WXWWSX!BA$75) )</f>
        <v>0.81389865179164111</v>
      </c>
      <c r="BB58" s="186">
        <f>( SUM(WXWWSX!BB$66) ) / ( SUM(WXWWSX!BB$66) + SUM(WXWWSX!BB$73) + SUM(WXWWSX!BB$74) + SUM(WXWWSX!BB$75) )</f>
        <v>0.81484884477189656</v>
      </c>
      <c r="BC58" s="186">
        <f>( SUM(WXWWSX!BC$66) ) / ( SUM(WXWWSX!BC$66) + SUM(WXWWSX!BC$73) + SUM(WXWWSX!BC$74) + SUM(WXWWSX!BC$75) )</f>
        <v>0.81578529299181213</v>
      </c>
      <c r="BD58" s="186">
        <f>( SUM(WXWWSX!BD$66) ) / ( SUM(WXWWSX!BD$66) + SUM(WXWWSX!BD$73) + SUM(WXWWSX!BD$74) + SUM(WXWWSX!BD$75) )</f>
        <v>0.81670859797638529</v>
      </c>
      <c r="BE58" s="186">
        <f>( SUM(WXWWSX!BE$66) ) / ( SUM(WXWWSX!BE$66) + SUM(WXWWSX!BE$73) + SUM(WXWWSX!BE$74) + SUM(WXWWSX!BE$75) )</f>
        <v>0.817619314184719</v>
      </c>
      <c r="BF58" s="186">
        <f>( SUM(WXWWSX!BF$66) ) / ( SUM(WXWWSX!BF$66) + SUM(WXWWSX!BF$73) + SUM(WXWWSX!BF$74) + SUM(WXWWSX!BF$75) )</f>
        <v>0.8185179533024729</v>
      </c>
      <c r="BG58" s="186">
        <f>( SUM(WXWWSX!BG$66) ) / ( SUM(WXWWSX!BG$66) + SUM(WXWWSX!BG$73) + SUM(WXWWSX!BG$74) + SUM(WXWWSX!BG$75) )</f>
        <v>0.81940498812249329</v>
      </c>
      <c r="BH58" s="186">
        <f>( SUM(WXWWSX!BH$66) ) / ( SUM(WXWWSX!BH$66) + SUM(WXWWSX!BH$73) + SUM(WXWWSX!BH$74) + SUM(WXWWSX!BH$75) )</f>
        <v>0.82028085605480872</v>
      </c>
      <c r="BI58" s="186">
        <f>( SUM(WXWWSX!BI$66) ) / ( SUM(WXWWSX!BI$66) + SUM(WXWWSX!BI$73) + SUM(WXWWSX!BI$74) + SUM(WXWWSX!BI$75) )</f>
        <v>0.82114596230282788</v>
      </c>
      <c r="BJ58" s="186">
        <f>( SUM(WXWWSX!BJ$66) ) / ( SUM(WXWWSX!BJ$66) + SUM(WXWWSX!BJ$73) + SUM(WXWWSX!BJ$74) + SUM(WXWWSX!BJ$75) )</f>
        <v>0.82200068273871274</v>
      </c>
      <c r="BK58" s="186">
        <f>( SUM(WXWWSX!BK$66) ) / ( SUM(WXWWSX!BK$66) + SUM(WXWWSX!BK$73) + SUM(WXWWSX!BK$74) + SUM(WXWWSX!BK$75) )</f>
        <v>0.82284536650748508</v>
      </c>
      <c r="BL58" s="186">
        <f>( SUM(WXWWSX!BL$66) ) / ( SUM(WXWWSX!BL$66) + SUM(WXWWSX!BL$73) + SUM(WXWWSX!BL$74) + SUM(WXWWSX!BL$75) )</f>
        <v>0.82368033838637711</v>
      </c>
      <c r="BM58" s="186">
        <f>( SUM(WXWWSX!BM$66) ) / ( SUM(WXWWSX!BM$66) + SUM(WXWWSX!BM$73) + SUM(WXWWSX!BM$74) + SUM(WXWWSX!BM$75) )</f>
        <v>0.82450590092323262</v>
      </c>
      <c r="BN58" s="186">
        <f>( SUM(WXWWSX!BN$66) ) / ( SUM(WXWWSX!BN$66) + SUM(WXWWSX!BN$73) + SUM(WXWWSX!BN$74) + SUM(WXWWSX!BN$75) )</f>
        <v>0.82532233637534735</v>
      </c>
      <c r="BO58" s="186">
        <f>( SUM(WXWWSX!BO$66) ) / ( SUM(WXWWSX!BO$66) + SUM(WXWWSX!BO$73) + SUM(WXWWSX!BO$74) + SUM(WXWWSX!BO$75) )</f>
        <v>0.82612990846798828</v>
      </c>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367"/>
      <c r="CL58" s="1367"/>
      <c r="CM58" s="1367"/>
      <c r="CN58" s="1367"/>
    </row>
    <row r="59" spans="2:92" ht="28.5" thickBot="1" x14ac:dyDescent="0.4">
      <c r="B59" s="752" t="s">
        <v>253</v>
      </c>
      <c r="C59" s="753" t="s">
        <v>254</v>
      </c>
      <c r="D59" s="240" t="s">
        <v>255</v>
      </c>
      <c r="E59" s="753" t="s">
        <v>111</v>
      </c>
      <c r="F59" s="241">
        <v>2</v>
      </c>
      <c r="G59" s="187">
        <f>SUM(WXWWSX!G$43) + SUM(WXWWSX!G$45) - SUM(WXWWSX!G$55) - SUM(WXWWSX!G$56)</f>
        <v>83.118923588276118</v>
      </c>
      <c r="H59" s="187">
        <f>SUM(WXWWSX!H$43) + SUM(WXWWSX!H$45) - SUM(WXWWSX!H$55) - SUM(WXWWSX!H$56)</f>
        <v>73.987141602759067</v>
      </c>
      <c r="I59" s="187">
        <f>SUM(WXWWSX!I$43) + SUM(WXWWSX!I$45) - SUM(WXWWSX!I$55) - SUM(WXWWSX!I$56)</f>
        <v>78.635400280986275</v>
      </c>
      <c r="J59" s="187">
        <f>SUM(WXWWSX!J$43) + SUM(WXWWSX!J$45) - SUM(WXWWSX!J$55) - SUM(WXWWSX!J$56)</f>
        <v>81.682564760924222</v>
      </c>
      <c r="K59" s="187">
        <f>SUM(WXWWSX!K$43) + SUM(WXWWSX!K$45) - SUM(WXWWSX!K$55) - SUM(WXWWSX!K$56)</f>
        <v>81.518366789860522</v>
      </c>
      <c r="L59" s="187">
        <f>SUM(WXWWSX!L$43) + SUM(WXWWSX!L$45) - SUM(WXWWSX!L$55) - SUM(WXWWSX!L$56)</f>
        <v>81.306430988782537</v>
      </c>
      <c r="M59" s="187">
        <f>SUM(WXWWSX!M$43) + SUM(WXWWSX!M$45) - SUM(WXWWSX!M$55) - SUM(WXWWSX!M$56)</f>
        <v>81.020822657082803</v>
      </c>
      <c r="N59" s="187">
        <f>SUM(WXWWSX!N$43) + SUM(WXWWSX!N$45) - SUM(WXWWSX!N$55) - SUM(WXWWSX!N$56)</f>
        <v>80.715348518790009</v>
      </c>
      <c r="O59" s="187">
        <f>SUM(WXWWSX!O$43) + SUM(WXWWSX!O$45) - SUM(WXWWSX!O$55) - SUM(WXWWSX!O$56)</f>
        <v>80.364582101508603</v>
      </c>
      <c r="P59" s="187">
        <f>SUM(WXWWSX!P$43) + SUM(WXWWSX!P$45) - SUM(WXWWSX!P$55) - SUM(WXWWSX!P$56)</f>
        <v>80.173366397378715</v>
      </c>
      <c r="Q59" s="187">
        <f>SUM(WXWWSX!Q$43) + SUM(WXWWSX!Q$45) - SUM(WXWWSX!Q$55) - SUM(WXWWSX!Q$56)</f>
        <v>79.986940045819921</v>
      </c>
      <c r="R59" s="187">
        <f>SUM(WXWWSX!R$43) + SUM(WXWWSX!R$45) - SUM(WXWWSX!R$55) - SUM(WXWWSX!R$56)</f>
        <v>79.85589314919828</v>
      </c>
      <c r="S59" s="187">
        <f>SUM(WXWWSX!S$43) + SUM(WXWWSX!S$45) - SUM(WXWWSX!S$55) - SUM(WXWWSX!S$56)</f>
        <v>79.688858960876161</v>
      </c>
      <c r="T59" s="187">
        <f>SUM(WXWWSX!T$43) + SUM(WXWWSX!T$45) - SUM(WXWWSX!T$55) - SUM(WXWWSX!T$56)</f>
        <v>79.426841632177371</v>
      </c>
      <c r="U59" s="187">
        <f>SUM(WXWWSX!U$43) + SUM(WXWWSX!U$45) - SUM(WXWWSX!U$55) - SUM(WXWWSX!U$56)</f>
        <v>79.262795346093</v>
      </c>
      <c r="V59" s="187">
        <f>SUM(WXWWSX!V$43) + SUM(WXWWSX!V$45) - SUM(WXWWSX!V$55) - SUM(WXWWSX!V$56)</f>
        <v>79.140387893677527</v>
      </c>
      <c r="W59" s="187">
        <f>SUM(WXWWSX!W$43) + SUM(WXWWSX!W$45) - SUM(WXWWSX!W$55) - SUM(WXWWSX!W$56)</f>
        <v>79.077027057694565</v>
      </c>
      <c r="X59" s="187">
        <f>SUM(WXWWSX!X$43) + SUM(WXWWSX!X$45) - SUM(WXWWSX!X$55) - SUM(WXWWSX!X$56)</f>
        <v>79.005795010864489</v>
      </c>
      <c r="Y59" s="187">
        <f>SUM(WXWWSX!Y$43) + SUM(WXWWSX!Y$45) - SUM(WXWWSX!Y$55) - SUM(WXWWSX!Y$56)</f>
        <v>79.010830159962168</v>
      </c>
      <c r="Z59" s="187">
        <f>SUM(WXWWSX!Z$43) + SUM(WXWWSX!Z$45) - SUM(WXWWSX!Z$55) - SUM(WXWWSX!Z$56)</f>
        <v>79.098007301142545</v>
      </c>
      <c r="AA59" s="187">
        <f>SUM(WXWWSX!AA$43) + SUM(WXWWSX!AA$45) - SUM(WXWWSX!AA$55) - SUM(WXWWSX!AA$56)</f>
        <v>79.101412627193625</v>
      </c>
      <c r="AB59" s="187">
        <f>SUM(WXWWSX!AB$43) + SUM(WXWWSX!AB$45) - SUM(WXWWSX!AB$55) - SUM(WXWWSX!AB$56)</f>
        <v>79.117285994809322</v>
      </c>
      <c r="AC59" s="187">
        <f>SUM(WXWWSX!AC$43) + SUM(WXWWSX!AC$45) - SUM(WXWWSX!AC$55) - SUM(WXWWSX!AC$56)</f>
        <v>79.105726156032702</v>
      </c>
      <c r="AD59" s="187">
        <f>SUM(WXWWSX!AD$43) + SUM(WXWWSX!AD$45) - SUM(WXWWSX!AD$55) - SUM(WXWWSX!AD$56)</f>
        <v>79.087920425571866</v>
      </c>
      <c r="AE59" s="187">
        <f>SUM(WXWWSX!AE$43) + SUM(WXWWSX!AE$45) - SUM(WXWWSX!AE$55) - SUM(WXWWSX!AE$56)</f>
        <v>79.075894448206526</v>
      </c>
      <c r="AF59" s="187">
        <f>SUM(WXWWSX!AF$43) + SUM(WXWWSX!AF$45) - SUM(WXWWSX!AF$55) - SUM(WXWWSX!AF$56)</f>
        <v>79.065827427849484</v>
      </c>
      <c r="AG59" s="187">
        <f>SUM(WXWWSX!AG$43) + SUM(WXWWSX!AG$45) - SUM(WXWWSX!AG$55) - SUM(WXWWSX!AG$56)</f>
        <v>79.055233483578121</v>
      </c>
      <c r="AH59" s="187">
        <f>SUM(WXWWSX!AH$43) + SUM(WXWWSX!AH$45) - SUM(WXWWSX!AH$55) - SUM(WXWWSX!AH$56)</f>
        <v>79.045228727722574</v>
      </c>
      <c r="AI59" s="187">
        <f>SUM(WXWWSX!AI$43) + SUM(WXWWSX!AI$45) - SUM(WXWWSX!AI$55) - SUM(WXWWSX!AI$56)</f>
        <v>79.03525750852522</v>
      </c>
      <c r="AJ59" s="187">
        <f>SUM(WXWWSX!AJ$43) + SUM(WXWWSX!AJ$45) - SUM(WXWWSX!AJ$55) - SUM(WXWWSX!AJ$56)</f>
        <v>79.02477219200523</v>
      </c>
      <c r="AK59" s="187">
        <f>SUM(WXWWSX!AK$43) + SUM(WXWWSX!AK$45) - SUM(WXWWSX!AK$55) - SUM(WXWWSX!AK$56)</f>
        <v>79.014886305317248</v>
      </c>
      <c r="AL59" s="187">
        <f>SUM(WXWWSX!AL$43) + SUM(WXWWSX!AL$45) - SUM(WXWWSX!AL$55) - SUM(WXWWSX!AL$56)</f>
        <v>79.005038207815474</v>
      </c>
      <c r="AM59" s="187">
        <f>SUM(WXWWSX!AM$43) + SUM(WXWWSX!AM$45) - SUM(WXWWSX!AM$55) - SUM(WXWWSX!AM$56)</f>
        <v>78.995234739618482</v>
      </c>
      <c r="AN59" s="187">
        <f>SUM(WXWWSX!AN$43) + SUM(WXWWSX!AN$45) - SUM(WXWWSX!AN$55) - SUM(WXWWSX!AN$56)</f>
        <v>78.985486950361988</v>
      </c>
      <c r="AO59" s="187">
        <f>SUM(WXWWSX!AO$43) + SUM(WXWWSX!AO$45) - SUM(WXWWSX!AO$55) - SUM(WXWWSX!AO$56)</f>
        <v>78.975784349434377</v>
      </c>
      <c r="AP59" s="187">
        <f>SUM(WXWWSX!AP$43) + SUM(WXWWSX!AP$45) - SUM(WXWWSX!AP$55) - SUM(WXWWSX!AP$56)</f>
        <v>78.966690352472739</v>
      </c>
      <c r="AQ59" s="187">
        <f>SUM(WXWWSX!AQ$43) + SUM(WXWWSX!AQ$45) - SUM(WXWWSX!AQ$55) - SUM(WXWWSX!AQ$56)</f>
        <v>78.957100818491512</v>
      </c>
      <c r="AR59" s="187">
        <f>SUM(WXWWSX!AR$43) + SUM(WXWWSX!AR$45) - SUM(WXWWSX!AR$55) - SUM(WXWWSX!AR$56)</f>
        <v>78.947580109071467</v>
      </c>
      <c r="AS59" s="187">
        <f>SUM(WXWWSX!AS$43) + SUM(WXWWSX!AS$45) - SUM(WXWWSX!AS$55) - SUM(WXWWSX!AS$56)</f>
        <v>78.938653604000891</v>
      </c>
      <c r="AT59" s="187">
        <f>SUM(WXWWSX!AT$43) + SUM(WXWWSX!AT$45) - SUM(WXWWSX!AT$55) - SUM(WXWWSX!AT$56)</f>
        <v>78.929240551482707</v>
      </c>
      <c r="AU59" s="187">
        <f>SUM(WXWWSX!AU$43) + SUM(WXWWSX!AU$45) - SUM(WXWWSX!AU$55) - SUM(WXWWSX!AU$56)</f>
        <v>78.920440415628832</v>
      </c>
      <c r="AV59" s="187">
        <f>SUM(WXWWSX!AV$43) + SUM(WXWWSX!AV$45) - SUM(WXWWSX!AV$55) - SUM(WXWWSX!AV$56)</f>
        <v>78.911159271548669</v>
      </c>
      <c r="AW59" s="187">
        <f>SUM(WXWWSX!AW$43) + SUM(WXWWSX!AW$45) - SUM(WXWWSX!AW$55) - SUM(WXWWSX!AW$56)</f>
        <v>78.902478789104265</v>
      </c>
      <c r="AX59" s="187">
        <f>SUM(WXWWSX!AX$43) + SUM(WXWWSX!AX$45) - SUM(WXWWSX!AX$55) - SUM(WXWWSX!AX$56)</f>
        <v>78.893335816112284</v>
      </c>
      <c r="AY59" s="187">
        <f>SUM(WXWWSX!AY$43) + SUM(WXWWSX!AY$45) - SUM(WXWWSX!AY$55) - SUM(WXWWSX!AY$56)</f>
        <v>78.884803602131669</v>
      </c>
      <c r="AZ59" s="187">
        <f>SUM(WXWWSX!AZ$43) + SUM(WXWWSX!AZ$45) - SUM(WXWWSX!AZ$55) - SUM(WXWWSX!AZ$56)</f>
        <v>78.876337739555836</v>
      </c>
      <c r="BA59" s="187">
        <f>SUM(WXWWSX!BA$43) + SUM(WXWWSX!BA$45) - SUM(WXWWSX!BA$55) - SUM(WXWWSX!BA$56)</f>
        <v>78.867939413303432</v>
      </c>
      <c r="BB59" s="187">
        <f>SUM(WXWWSX!BB$43) + SUM(WXWWSX!BB$45) - SUM(WXWWSX!BB$55) - SUM(WXWWSX!BB$56)</f>
        <v>78.859615330927809</v>
      </c>
      <c r="BC59" s="187">
        <f>SUM(WXWWSX!BC$43) + SUM(WXWWSX!BC$45) - SUM(WXWWSX!BC$55) - SUM(WXWWSX!BC$56)</f>
        <v>78.851361133424845</v>
      </c>
      <c r="BD59" s="187">
        <f>SUM(WXWWSX!BD$43) + SUM(WXWWSX!BD$45) - SUM(WXWWSX!BD$55) - SUM(WXWWSX!BD$56)</f>
        <v>78.843177821257356</v>
      </c>
      <c r="BE59" s="187">
        <f>SUM(WXWWSX!BE$43) + SUM(WXWWSX!BE$45) - SUM(WXWWSX!BE$55) - SUM(WXWWSX!BE$56)</f>
        <v>78.835076151640465</v>
      </c>
      <c r="BF59" s="187">
        <f>SUM(WXWWSX!BF$43) + SUM(WXWWSX!BF$45) - SUM(WXWWSX!BF$55) - SUM(WXWWSX!BF$56)</f>
        <v>78.82704338647379</v>
      </c>
      <c r="BG59" s="187">
        <f>SUM(WXWWSX!BG$43) + SUM(WXWWSX!BG$45) - SUM(WXWWSX!BG$55) - SUM(WXWWSX!BG$56)</f>
        <v>78.81909824446754</v>
      </c>
      <c r="BH59" s="187">
        <f>SUM(WXWWSX!BH$43) + SUM(WXWWSX!BH$45) - SUM(WXWWSX!BH$55) - SUM(WXWWSX!BH$56)</f>
        <v>78.811752419107194</v>
      </c>
      <c r="BI59" s="187">
        <f>SUM(WXWWSX!BI$43) + SUM(WXWWSX!BI$45) - SUM(WXWWSX!BI$55) - SUM(WXWWSX!BI$56)</f>
        <v>78.803962415047323</v>
      </c>
      <c r="BJ59" s="187">
        <f>SUM(WXWWSX!BJ$43) + SUM(WXWWSX!BJ$45) - SUM(WXWWSX!BJ$55) - SUM(WXWWSX!BJ$56)</f>
        <v>78.796252561291269</v>
      </c>
      <c r="BK59" s="187">
        <f>SUM(WXWWSX!BK$43) + SUM(WXWWSX!BK$45) - SUM(WXWWSX!BK$55) - SUM(WXWWSX!BK$56)</f>
        <v>78.789147478837819</v>
      </c>
      <c r="BL59" s="187">
        <f>SUM(WXWWSX!BL$43) + SUM(WXWWSX!BL$45) - SUM(WXWWSX!BL$55) - SUM(WXWWSX!BL$56)</f>
        <v>78.781597497991314</v>
      </c>
      <c r="BM59" s="187">
        <f>SUM(WXWWSX!BM$43) + SUM(WXWWSX!BM$45) - SUM(WXWWSX!BM$55) - SUM(WXWWSX!BM$56)</f>
        <v>78.774645227270952</v>
      </c>
      <c r="BN59" s="187">
        <f>SUM(WXWWSX!BN$43) + SUM(WXWWSX!BN$45) - SUM(WXWWSX!BN$55) - SUM(WXWWSX!BN$56)</f>
        <v>78.767780132928664</v>
      </c>
      <c r="BO59" s="187">
        <f>SUM(WXWWSX!BO$43) + SUM(WXWWSX!BO$45) - SUM(WXWWSX!BO$55) - SUM(WXWWSX!BO$56)</f>
        <v>78.760475070459094</v>
      </c>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367"/>
      <c r="CL59" s="1367"/>
      <c r="CM59" s="1367"/>
      <c r="CN59" s="1367"/>
    </row>
    <row r="60" spans="2:92" ht="14.5" thickBot="1" x14ac:dyDescent="0.4">
      <c r="B60" s="749" t="s">
        <v>256</v>
      </c>
      <c r="C60" s="256" t="s">
        <v>118</v>
      </c>
      <c r="D60" s="257" t="s">
        <v>257</v>
      </c>
      <c r="E60" s="256" t="s">
        <v>111</v>
      </c>
      <c r="F60" s="258">
        <v>2</v>
      </c>
      <c r="G60" s="184">
        <f>SUM(WXWWSX!G$61)</f>
        <v>67.886966485073074</v>
      </c>
      <c r="H60" s="184">
        <f>SUM(WXWWSX!H$61)</f>
        <v>65.052988257749959</v>
      </c>
      <c r="I60" s="184">
        <f>SUM(WXWWSX!I$61)</f>
        <v>63.313886882929296</v>
      </c>
      <c r="J60" s="184">
        <f>SUM(WXWWSX!J$61)</f>
        <v>71.186478624680021</v>
      </c>
      <c r="K60" s="184">
        <f>SUM(WXWWSX!K$61)</f>
        <v>63.480498962132501</v>
      </c>
      <c r="L60" s="184">
        <f>SUM(WXWWSX!L$61)</f>
        <v>63.792300372138087</v>
      </c>
      <c r="M60" s="184">
        <f>SUM(WXWWSX!M$61)</f>
        <v>63.789461981928724</v>
      </c>
      <c r="N60" s="184">
        <f>SUM(WXWWSX!N$61)</f>
        <v>63.787910006723109</v>
      </c>
      <c r="O60" s="184">
        <f>SUM(WXWWSX!O$61)</f>
        <v>63.786927089092899</v>
      </c>
      <c r="P60" s="184">
        <f>SUM(WXWWSX!P$61)</f>
        <v>63.785923478459935</v>
      </c>
      <c r="Q60" s="184">
        <f>SUM(WXWWSX!Q$61)</f>
        <v>63.784909521325602</v>
      </c>
      <c r="R60" s="184">
        <f>SUM(WXWWSX!R$61)</f>
        <v>63.784081801215947</v>
      </c>
      <c r="S60" s="184">
        <f>SUM(WXWWSX!S$61)</f>
        <v>63.781557254881491</v>
      </c>
      <c r="T60" s="184">
        <f>SUM(WXWWSX!T$61)</f>
        <v>63.779725924138866</v>
      </c>
      <c r="U60" s="184">
        <f>SUM(WXWWSX!U$61)</f>
        <v>63.778080830420926</v>
      </c>
      <c r="V60" s="184">
        <f>SUM(WXWWSX!V$61)</f>
        <v>63.776435736702979</v>
      </c>
      <c r="W60" s="184">
        <f>SUM(WXWWSX!W$61)</f>
        <v>63.775608016593324</v>
      </c>
      <c r="X60" s="184">
        <f>SUM(WXWWSX!X$61)</f>
        <v>63.774780296483662</v>
      </c>
      <c r="Y60" s="184">
        <f>SUM(WXWWSX!Y$61)</f>
        <v>63.773952576374001</v>
      </c>
      <c r="Z60" s="184">
        <f>SUM(WXWWSX!Z$61)</f>
        <v>63.773590448826035</v>
      </c>
      <c r="AA60" s="184">
        <f>SUM(WXWWSX!AA$61)</f>
        <v>63.772400601168393</v>
      </c>
      <c r="AB60" s="184">
        <f>SUM(WXWWSX!AB$61)</f>
        <v>63.770693428442229</v>
      </c>
      <c r="AC60" s="184">
        <f>SUM(WXWWSX!AC$61)</f>
        <v>63.770538230921673</v>
      </c>
      <c r="AD60" s="184">
        <f>SUM(WXWWSX!AD$61)</f>
        <v>63.770383033401103</v>
      </c>
      <c r="AE60" s="184">
        <f>SUM(WXWWSX!AE$61)</f>
        <v>63.770227835880547</v>
      </c>
      <c r="AF60" s="184">
        <f>SUM(WXWWSX!AF$61)</f>
        <v>63.769979519847652</v>
      </c>
      <c r="AG60" s="184">
        <f>SUM(WXWWSX!AG$61)</f>
        <v>63.769793282822974</v>
      </c>
      <c r="AH60" s="184">
        <f>SUM(WXWWSX!AH$61)</f>
        <v>63.769607045798303</v>
      </c>
      <c r="AI60" s="184">
        <f>SUM(WXWWSX!AI$61)</f>
        <v>63.769420808773631</v>
      </c>
      <c r="AJ60" s="184">
        <f>SUM(WXWWSX!AJ$61)</f>
        <v>63.769234571748953</v>
      </c>
      <c r="AK60" s="184">
        <f>SUM(WXWWSX!AK$61)</f>
        <v>63.769234571748953</v>
      </c>
      <c r="AL60" s="184">
        <f>SUM(WXWWSX!AL$61)</f>
        <v>63.76923457174896</v>
      </c>
      <c r="AM60" s="184">
        <f>SUM(WXWWSX!AM$61)</f>
        <v>63.76923457174896</v>
      </c>
      <c r="AN60" s="184">
        <f>SUM(WXWWSX!AN$61)</f>
        <v>63.76923457174896</v>
      </c>
      <c r="AO60" s="184">
        <f>SUM(WXWWSX!AO$61)</f>
        <v>63.76923457174896</v>
      </c>
      <c r="AP60" s="184">
        <f>SUM(WXWWSX!AP$61)</f>
        <v>63.769234571748967</v>
      </c>
      <c r="AQ60" s="184">
        <f>SUM(WXWWSX!AQ$61)</f>
        <v>63.769234571748953</v>
      </c>
      <c r="AR60" s="184">
        <f>SUM(WXWWSX!AR$61)</f>
        <v>63.76923457174896</v>
      </c>
      <c r="AS60" s="184">
        <f>SUM(WXWWSX!AS$61)</f>
        <v>63.76923457174896</v>
      </c>
      <c r="AT60" s="184">
        <f>SUM(WXWWSX!AT$61)</f>
        <v>63.76923457174896</v>
      </c>
      <c r="AU60" s="184">
        <f>SUM(WXWWSX!AU$61)</f>
        <v>63.76923457174896</v>
      </c>
      <c r="AV60" s="184">
        <f>SUM(WXWWSX!AV$61)</f>
        <v>63.769234571748953</v>
      </c>
      <c r="AW60" s="184">
        <f>SUM(WXWWSX!AW$61)</f>
        <v>63.769234571748953</v>
      </c>
      <c r="AX60" s="184">
        <f>SUM(WXWWSX!AX$61)</f>
        <v>63.769234571748953</v>
      </c>
      <c r="AY60" s="184">
        <f>SUM(WXWWSX!AY$61)</f>
        <v>63.76923457174896</v>
      </c>
      <c r="AZ60" s="184">
        <f>SUM(WXWWSX!AZ$61)</f>
        <v>63.76923457174896</v>
      </c>
      <c r="BA60" s="184">
        <f>SUM(WXWWSX!BA$61)</f>
        <v>63.769234571748953</v>
      </c>
      <c r="BB60" s="184">
        <f>SUM(WXWWSX!BB$61)</f>
        <v>63.769234571748953</v>
      </c>
      <c r="BC60" s="184">
        <f>SUM(WXWWSX!BC$61)</f>
        <v>63.76923457174896</v>
      </c>
      <c r="BD60" s="184">
        <f>SUM(WXWWSX!BD$61)</f>
        <v>63.769234571748953</v>
      </c>
      <c r="BE60" s="184">
        <f>SUM(WXWWSX!BE$61)</f>
        <v>63.769234571748953</v>
      </c>
      <c r="BF60" s="184">
        <f>SUM(WXWWSX!BF$61)</f>
        <v>63.76923457174896</v>
      </c>
      <c r="BG60" s="184">
        <f>SUM(WXWWSX!BG$61)</f>
        <v>63.76923457174896</v>
      </c>
      <c r="BH60" s="184">
        <f>SUM(WXWWSX!BH$61)</f>
        <v>63.76923457174896</v>
      </c>
      <c r="BI60" s="184">
        <f>SUM(WXWWSX!BI$61)</f>
        <v>63.76923457174896</v>
      </c>
      <c r="BJ60" s="184">
        <f>SUM(WXWWSX!BJ$61)</f>
        <v>63.76923457174896</v>
      </c>
      <c r="BK60" s="184">
        <f>SUM(WXWWSX!BK$61)</f>
        <v>63.76923457174896</v>
      </c>
      <c r="BL60" s="184">
        <f>SUM(WXWWSX!BL$61)</f>
        <v>63.769234571748953</v>
      </c>
      <c r="BM60" s="184">
        <f>SUM(WXWWSX!BM$61)</f>
        <v>63.769234571748953</v>
      </c>
      <c r="BN60" s="184">
        <f>SUM(WXWWSX!BN$61)</f>
        <v>63.76923457174896</v>
      </c>
      <c r="BO60" s="184">
        <f>SUM(WXWWSX!BO$61)</f>
        <v>63.769234571748953</v>
      </c>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367"/>
      <c r="CL60" s="1367"/>
      <c r="CM60" s="1367"/>
      <c r="CN60" s="1367"/>
    </row>
    <row r="61" spans="2:92" ht="14.5" thickBot="1" x14ac:dyDescent="0.4">
      <c r="B61" s="754" t="s">
        <v>258</v>
      </c>
      <c r="C61" s="242" t="s">
        <v>120</v>
      </c>
      <c r="D61" s="243" t="s">
        <v>259</v>
      </c>
      <c r="E61" s="242" t="s">
        <v>111</v>
      </c>
      <c r="F61" s="239">
        <v>2</v>
      </c>
      <c r="G61" s="184">
        <f>SUM(WXWWSX!G$85)</f>
        <v>344.48616951265666</v>
      </c>
      <c r="H61" s="184">
        <f>SUM(WXWWSX!H$85)</f>
        <v>333.49122139654958</v>
      </c>
      <c r="I61" s="184">
        <f>SUM(WXWWSX!I$85)</f>
        <v>339.95555258017328</v>
      </c>
      <c r="J61" s="184">
        <f>SUM(WXWWSX!J$85)</f>
        <v>351.83680003638443</v>
      </c>
      <c r="K61" s="184">
        <f>SUM(WXWWSX!K$85)</f>
        <v>344.66979659221909</v>
      </c>
      <c r="L61" s="184">
        <f>SUM(WXWWSX!L$85)</f>
        <v>345.29401797286175</v>
      </c>
      <c r="M61" s="184">
        <f>SUM(WXWWSX!M$85)</f>
        <v>345.64333615937198</v>
      </c>
      <c r="N61" s="184">
        <f>SUM(WXWWSX!N$85)</f>
        <v>346.11181678921918</v>
      </c>
      <c r="O61" s="184">
        <f>SUM(WXWWSX!O$85)</f>
        <v>346.6763709449292</v>
      </c>
      <c r="P61" s="184">
        <f>SUM(WXWWSX!P$85)</f>
        <v>347.36732745706428</v>
      </c>
      <c r="Q61" s="184">
        <f>SUM(WXWWSX!Q$85)</f>
        <v>348.00674011297815</v>
      </c>
      <c r="R61" s="184">
        <f>SUM(WXWWSX!R$85)</f>
        <v>348.66530445273429</v>
      </c>
      <c r="S61" s="184">
        <f>SUM(WXWWSX!S$85)</f>
        <v>349.29716921636037</v>
      </c>
      <c r="T61" s="184">
        <f>SUM(WXWWSX!T$85)</f>
        <v>349.83620171342733</v>
      </c>
      <c r="U61" s="184">
        <f>SUM(WXWWSX!U$85)</f>
        <v>350.48164609904552</v>
      </c>
      <c r="V61" s="184">
        <f>SUM(WXWWSX!V$85)</f>
        <v>351.1196295319923</v>
      </c>
      <c r="W61" s="184">
        <f>SUM(WXWWSX!W$85)</f>
        <v>351.78619584337338</v>
      </c>
      <c r="X61" s="184">
        <f>SUM(WXWWSX!X$85)</f>
        <v>352.43343390266926</v>
      </c>
      <c r="Y61" s="184">
        <f>SUM(WXWWSX!Y$85)</f>
        <v>353.1074366652436</v>
      </c>
      <c r="Z61" s="184">
        <f>SUM(WXWWSX!Z$85)</f>
        <v>353.85203617128695</v>
      </c>
      <c r="AA61" s="184">
        <f>SUM(WXWWSX!AA$85)</f>
        <v>354.46119266719069</v>
      </c>
      <c r="AB61" s="184">
        <f>SUM(WXWWSX!AB$85)</f>
        <v>355.03773603557642</v>
      </c>
      <c r="AC61" s="184">
        <f>SUM(WXWWSX!AC$85)</f>
        <v>355.64535087902965</v>
      </c>
      <c r="AD61" s="184">
        <f>SUM(WXWWSX!AD$85)</f>
        <v>356.19788128278174</v>
      </c>
      <c r="AE61" s="184">
        <f>SUM(WXWWSX!AE$85)</f>
        <v>356.859403150584</v>
      </c>
      <c r="AF61" s="184">
        <f>SUM(WXWWSX!AF$85)</f>
        <v>357.5161958621029</v>
      </c>
      <c r="AG61" s="184">
        <f>SUM(WXWWSX!AG$85)</f>
        <v>358.20113897067341</v>
      </c>
      <c r="AH61" s="184">
        <f>SUM(WXWWSX!AH$85)</f>
        <v>359.10086821157967</v>
      </c>
      <c r="AI61" s="184">
        <f>SUM(WXWWSX!AI$85)</f>
        <v>359.99808634217027</v>
      </c>
      <c r="AJ61" s="184">
        <f>SUM(WXWWSX!AJ$85)</f>
        <v>360.89214946753111</v>
      </c>
      <c r="AK61" s="184">
        <f>SUM(WXWWSX!AK$85)</f>
        <v>361.78924456679073</v>
      </c>
      <c r="AL61" s="184">
        <f>SUM(WXWWSX!AL$85)</f>
        <v>362.68356784004249</v>
      </c>
      <c r="AM61" s="184">
        <f>SUM(WXWWSX!AM$85)</f>
        <v>363.57505852203963</v>
      </c>
      <c r="AN61" s="184">
        <f>SUM(WXWWSX!AN$85)</f>
        <v>364.46366750271693</v>
      </c>
      <c r="AO61" s="184">
        <f>SUM(WXWWSX!AO$85)</f>
        <v>365.34933082828269</v>
      </c>
      <c r="AP61" s="184">
        <f>SUM(WXWWSX!AP$85)</f>
        <v>366.2635808447568</v>
      </c>
      <c r="AQ61" s="184">
        <f>SUM(WXWWSX!AQ$85)</f>
        <v>367.23792441548431</v>
      </c>
      <c r="AR61" s="184">
        <f>SUM(WXWWSX!AR$85)</f>
        <v>368.21037971368656</v>
      </c>
      <c r="AS61" s="184">
        <f>SUM(WXWWSX!AS$85)</f>
        <v>369.18145698212044</v>
      </c>
      <c r="AT61" s="184">
        <f>SUM(WXWWSX!AT$85)</f>
        <v>370.1500635076253</v>
      </c>
      <c r="AU61" s="184">
        <f>SUM(WXWWSX!AU$85)</f>
        <v>371.11728965879388</v>
      </c>
      <c r="AV61" s="184">
        <f>SUM(WXWWSX!AV$85)</f>
        <v>372.08203500012257</v>
      </c>
      <c r="AW61" s="184">
        <f>SUM(WXWWSX!AW$85)</f>
        <v>373.04537702096292</v>
      </c>
      <c r="AX61" s="184">
        <f>SUM(WXWWSX!AX$85)</f>
        <v>374.00625048757246</v>
      </c>
      <c r="AY61" s="184">
        <f>SUM(WXWWSX!AY$85)</f>
        <v>374.965728457176</v>
      </c>
      <c r="AZ61" s="184">
        <f>SUM(WXWWSX!AZ$85)</f>
        <v>375.92326802873777</v>
      </c>
      <c r="BA61" s="184">
        <f>SUM(WXWWSX!BA$85)</f>
        <v>376.8788734199282</v>
      </c>
      <c r="BB61" s="184">
        <f>SUM(WXWWSX!BB$85)</f>
        <v>377.83255574046206</v>
      </c>
      <c r="BC61" s="184">
        <f>SUM(WXWWSX!BC$85)</f>
        <v>378.78431626060791</v>
      </c>
      <c r="BD61" s="184">
        <f>SUM(WXWWSX!BD$85)</f>
        <v>379.73416270804898</v>
      </c>
      <c r="BE61" s="184">
        <f>SUM(WXWWSX!BE$85)</f>
        <v>380.68211354792646</v>
      </c>
      <c r="BF61" s="184">
        <f>SUM(WXWWSX!BF$85)</f>
        <v>381.62816462435802</v>
      </c>
      <c r="BG61" s="184">
        <f>SUM(WXWWSX!BG$85)</f>
        <v>382.57234401598453</v>
      </c>
      <c r="BH61" s="184">
        <f>SUM(WXWWSX!BH$85)</f>
        <v>383.51517346628606</v>
      </c>
      <c r="BI61" s="184">
        <f>SUM(WXWWSX!BI$85)</f>
        <v>384.45562014045254</v>
      </c>
      <c r="BJ61" s="184">
        <f>SUM(WXWWSX!BJ$85)</f>
        <v>385.39421956641695</v>
      </c>
      <c r="BK61" s="184">
        <f>SUM(WXWWSX!BK$85)</f>
        <v>386.33150803706286</v>
      </c>
      <c r="BL61" s="184">
        <f>SUM(WXWWSX!BL$85)</f>
        <v>387.26644796819807</v>
      </c>
      <c r="BM61" s="184">
        <f>SUM(WXWWSX!BM$85)</f>
        <v>388.200094413675</v>
      </c>
      <c r="BN61" s="184">
        <f>SUM(WXWWSX!BN$85)</f>
        <v>389.13194959616334</v>
      </c>
      <c r="BO61" s="184">
        <f>SUM(WXWWSX!BO$85)</f>
        <v>390.11293572861206</v>
      </c>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367"/>
      <c r="CL61" s="1367"/>
      <c r="CM61" s="1367"/>
      <c r="CN61" s="1367"/>
    </row>
    <row r="62" spans="2:92" ht="54" customHeight="1" x14ac:dyDescent="0.35">
      <c r="B62" s="755" t="s">
        <v>260</v>
      </c>
      <c r="C62" s="756" t="s">
        <v>261</v>
      </c>
      <c r="D62" s="259" t="s">
        <v>262</v>
      </c>
      <c r="E62" s="756" t="s">
        <v>111</v>
      </c>
      <c r="F62" s="260">
        <v>2</v>
      </c>
      <c r="G62" s="188">
        <f>SUM(WXWWSX!G$88)</f>
        <v>14.41</v>
      </c>
      <c r="H62" s="188">
        <f>SUM(WXWWSX!H$88)</f>
        <v>13.951515409297683</v>
      </c>
      <c r="I62" s="188">
        <f>SUM(WXWWSX!I$88)</f>
        <v>14.220472538516015</v>
      </c>
      <c r="J62" s="188">
        <f>SUM(WXWWSX!J$88)</f>
        <v>14.416648238495014</v>
      </c>
      <c r="K62" s="188">
        <f>SUM(WXWWSX!K$88)</f>
        <v>14.417135729908209</v>
      </c>
      <c r="L62" s="188">
        <f>SUM(WXWWSX!L$88)</f>
        <v>14.443246182460813</v>
      </c>
      <c r="M62" s="188">
        <f>SUM(WXWWSX!M$88)</f>
        <v>14.457857754921283</v>
      </c>
      <c r="N62" s="188">
        <f>SUM(WXWWSX!N$88)</f>
        <v>14.477453753451234</v>
      </c>
      <c r="O62" s="188">
        <f>SUM(WXWWSX!O$88)</f>
        <v>14.501068395552831</v>
      </c>
      <c r="P62" s="188">
        <f>SUM(WXWWSX!P$88)</f>
        <v>14.529970300847134</v>
      </c>
      <c r="Q62" s="188">
        <f>SUM(WXWWSX!Q$88)</f>
        <v>14.556716186732338</v>
      </c>
      <c r="R62" s="188">
        <f>SUM(WXWWSX!R$88)</f>
        <v>14.584263165223101</v>
      </c>
      <c r="S62" s="188">
        <f>SUM(WXWWSX!S$88)</f>
        <v>14.610693331574236</v>
      </c>
      <c r="T62" s="188">
        <f>SUM(WXWWSX!T$88)</f>
        <v>14.633240432451311</v>
      </c>
      <c r="U62" s="188">
        <f>SUM(WXWWSX!U$88)</f>
        <v>14.660238618557459</v>
      </c>
      <c r="V62" s="188">
        <f>SUM(WXWWSX!V$88)</f>
        <v>14.686924721712321</v>
      </c>
      <c r="W62" s="188">
        <f>SUM(WXWWSX!W$88)</f>
        <v>14.714806413346402</v>
      </c>
      <c r="X62" s="188">
        <f>SUM(WXWWSX!X$88)</f>
        <v>14.741879626731185</v>
      </c>
      <c r="Y62" s="188">
        <f>SUM(WXWWSX!Y$88)</f>
        <v>14.770072376448283</v>
      </c>
      <c r="Z62" s="188">
        <f>SUM(WXWWSX!Z$88)</f>
        <v>14.801218105633687</v>
      </c>
      <c r="AA62" s="188">
        <f>SUM(WXWWSX!AA$88)</f>
        <v>14.826698411622287</v>
      </c>
      <c r="AB62" s="188">
        <f>SUM(WXWWSX!AB$88)</f>
        <v>14.850814548511504</v>
      </c>
      <c r="AC62" s="188">
        <f>SUM(WXWWSX!AC$88)</f>
        <v>14.876230368975564</v>
      </c>
      <c r="AD62" s="188">
        <f>SUM(WXWWSX!AD$88)</f>
        <v>14.899342071551635</v>
      </c>
      <c r="AE62" s="188">
        <f>SUM(WXWWSX!AE$88)</f>
        <v>14.927012759992294</v>
      </c>
      <c r="AF62" s="188">
        <f>SUM(WXWWSX!AF$88)</f>
        <v>14.954485633339491</v>
      </c>
      <c r="AG62" s="188">
        <f>SUM(WXWWSX!AG$88)</f>
        <v>14.983136004973911</v>
      </c>
      <c r="AH62" s="188">
        <f>SUM(WXWWSX!AH$88)</f>
        <v>15.020770630097907</v>
      </c>
      <c r="AI62" s="188">
        <f>SUM(WXWWSX!AI$88)</f>
        <v>15.058300218405185</v>
      </c>
      <c r="AJ62" s="188">
        <f>SUM(WXWWSX!AJ$88)</f>
        <v>15.095697836522227</v>
      </c>
      <c r="AK62" s="188">
        <f>SUM(WXWWSX!AK$88)</f>
        <v>15.133222278572376</v>
      </c>
      <c r="AL62" s="188">
        <f>SUM(WXWWSX!AL$88)</f>
        <v>15.170630778372376</v>
      </c>
      <c r="AM62" s="188">
        <f>SUM(WXWWSX!AM$88)</f>
        <v>15.207920794182803</v>
      </c>
      <c r="AN62" s="188">
        <f>SUM(WXWWSX!AN$88)</f>
        <v>15.245090271786891</v>
      </c>
      <c r="AO62" s="188">
        <f>SUM(WXWWSX!AO$88)</f>
        <v>15.282136536072096</v>
      </c>
      <c r="AP62" s="188">
        <f>SUM(WXWWSX!AP$88)</f>
        <v>15.320378548307861</v>
      </c>
      <c r="AQ62" s="188">
        <f>SUM(WXWWSX!AQ$88)</f>
        <v>15.361134203853048</v>
      </c>
      <c r="AR62" s="188">
        <f>SUM(WXWWSX!AR$88)</f>
        <v>15.401810875160097</v>
      </c>
      <c r="AS62" s="188">
        <f>SUM(WXWWSX!AS$88)</f>
        <v>15.442429905088629</v>
      </c>
      <c r="AT62" s="188">
        <f>SUM(WXWWSX!AT$88)</f>
        <v>15.482945586721158</v>
      </c>
      <c r="AU62" s="188">
        <f>SUM(WXWWSX!AU$88)</f>
        <v>15.523403528904621</v>
      </c>
      <c r="AV62" s="188">
        <f>SUM(WXWWSX!AV$88)</f>
        <v>15.563757701704937</v>
      </c>
      <c r="AW62" s="188">
        <f>SUM(WXWWSX!AW$88)</f>
        <v>15.604053175245404</v>
      </c>
      <c r="AX62" s="188">
        <f>SUM(WXWWSX!AX$88)</f>
        <v>15.64424539204056</v>
      </c>
      <c r="AY62" s="188">
        <f>SUM(WXWWSX!AY$88)</f>
        <v>15.684379236823007</v>
      </c>
      <c r="AZ62" s="188">
        <f>SUM(WXWWSX!AZ$88)</f>
        <v>15.724432000675412</v>
      </c>
      <c r="BA62" s="188">
        <f>SUM(WXWWSX!BA$88)</f>
        <v>15.76440386001801</v>
      </c>
      <c r="BB62" s="188">
        <f>SUM(WXWWSX!BB$88)</f>
        <v>15.804295279557204</v>
      </c>
      <c r="BC62" s="188">
        <f>SUM(WXWWSX!BC$88)</f>
        <v>15.844106312426863</v>
      </c>
      <c r="BD62" s="188">
        <f>SUM(WXWWSX!BD$88)</f>
        <v>15.883837281866958</v>
      </c>
      <c r="BE62" s="188">
        <f>SUM(WXWWSX!BE$88)</f>
        <v>15.923488960252817</v>
      </c>
      <c r="BF62" s="188">
        <f>SUM(WXWWSX!BF$88)</f>
        <v>15.963061173748731</v>
      </c>
      <c r="BG62" s="188">
        <f>SUM(WXWWSX!BG$88)</f>
        <v>16.002555096851502</v>
      </c>
      <c r="BH62" s="188">
        <f>SUM(WXWWSX!BH$88)</f>
        <v>16.04199255348259</v>
      </c>
      <c r="BI62" s="188">
        <f>SUM(WXWWSX!BI$88)</f>
        <v>16.081330341366105</v>
      </c>
      <c r="BJ62" s="188">
        <f>SUM(WXWWSX!BJ$88)</f>
        <v>16.120590861011092</v>
      </c>
      <c r="BK62" s="188">
        <f>SUM(WXWWSX!BK$88)</f>
        <v>16.159796544923591</v>
      </c>
      <c r="BL62" s="188">
        <f>SUM(WXWWSX!BL$88)</f>
        <v>16.198903992166599</v>
      </c>
      <c r="BM62" s="188">
        <f>SUM(WXWWSX!BM$88)</f>
        <v>16.237957334412634</v>
      </c>
      <c r="BN62" s="188">
        <f>SUM(WXWWSX!BN$88)</f>
        <v>16.276935750216342</v>
      </c>
      <c r="BO62" s="188">
        <f>SUM(WXWWSX!BO$88)</f>
        <v>16.317969256373551</v>
      </c>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367"/>
      <c r="CL62" s="1367"/>
      <c r="CM62" s="1367"/>
      <c r="CN62" s="1367"/>
    </row>
    <row r="63" spans="2:92" x14ac:dyDescent="0.35">
      <c r="B63" s="757" t="s">
        <v>263</v>
      </c>
      <c r="C63" s="261" t="s">
        <v>264</v>
      </c>
      <c r="D63" s="262" t="s">
        <v>265</v>
      </c>
      <c r="E63" s="261" t="s">
        <v>111</v>
      </c>
      <c r="F63" s="263">
        <v>2</v>
      </c>
      <c r="G63" s="187">
        <f>SUM(WXWWSX!G$41)</f>
        <v>371.39299999999997</v>
      </c>
      <c r="H63" s="187">
        <f>SUM(WXWWSX!H$41)</f>
        <v>371.28100000000001</v>
      </c>
      <c r="I63" s="187">
        <f>SUM(WXWWSX!I$41)</f>
        <v>371.23099999999999</v>
      </c>
      <c r="J63" s="187">
        <f>SUM(WXWWSX!J$41)</f>
        <v>371.18099999999998</v>
      </c>
      <c r="K63" s="187">
        <f>SUM(WXWWSX!K$41)</f>
        <v>371.13099999999997</v>
      </c>
      <c r="L63" s="187">
        <f>SUM(WXWWSX!L$41)</f>
        <v>371.08100000000002</v>
      </c>
      <c r="M63" s="187">
        <f>SUM(WXWWSX!M$41)</f>
        <v>371.03100000000001</v>
      </c>
      <c r="N63" s="187">
        <f>SUM(WXWWSX!N$41)</f>
        <v>370.98099999999999</v>
      </c>
      <c r="O63" s="187">
        <f>SUM(WXWWSX!O$41)</f>
        <v>370.93099999999998</v>
      </c>
      <c r="P63" s="187">
        <f>SUM(WXWWSX!P$41)</f>
        <v>370.88099999999997</v>
      </c>
      <c r="Q63" s="187">
        <f>SUM(WXWWSX!Q$41)</f>
        <v>370.83100000000002</v>
      </c>
      <c r="R63" s="187">
        <f>SUM(WXWWSX!R$41)</f>
        <v>363.78100000000001</v>
      </c>
      <c r="S63" s="187">
        <f>SUM(WXWWSX!S$41)</f>
        <v>363.73099999999999</v>
      </c>
      <c r="T63" s="187">
        <f>SUM(WXWWSX!T$41)</f>
        <v>363.67099999999999</v>
      </c>
      <c r="U63" s="187">
        <f>SUM(WXWWSX!U$41)</f>
        <v>363.62099999999998</v>
      </c>
      <c r="V63" s="187">
        <f>SUM(WXWWSX!V$41)</f>
        <v>363.57099999999997</v>
      </c>
      <c r="W63" s="187">
        <f>SUM(WXWWSX!W$41)</f>
        <v>316.82828717021454</v>
      </c>
      <c r="X63" s="187">
        <f>SUM(WXWWSX!X$41)</f>
        <v>316.77828717021453</v>
      </c>
      <c r="Y63" s="187">
        <f>SUM(WXWWSX!Y$41)</f>
        <v>316.72828717021457</v>
      </c>
      <c r="Z63" s="187">
        <f>SUM(WXWWSX!Z$41)</f>
        <v>316.67828717021456</v>
      </c>
      <c r="AA63" s="187">
        <f>SUM(WXWWSX!AA$41)</f>
        <v>316.62828717021455</v>
      </c>
      <c r="AB63" s="187">
        <f>SUM(WXWWSX!AB$41)</f>
        <v>314.87089431258153</v>
      </c>
      <c r="AC63" s="187">
        <f>SUM(WXWWSX!AC$41)</f>
        <v>314.82089431258152</v>
      </c>
      <c r="AD63" s="187">
        <f>SUM(WXWWSX!AD$41)</f>
        <v>311.98863905943472</v>
      </c>
      <c r="AE63" s="187">
        <f>SUM(WXWWSX!AE$41)</f>
        <v>311.93863905943471</v>
      </c>
      <c r="AF63" s="187">
        <f>SUM(WXWWSX!AF$41)</f>
        <v>311.8786390594347</v>
      </c>
      <c r="AG63" s="187">
        <f>SUM(WXWWSX!AG$41)</f>
        <v>311.82863905943469</v>
      </c>
      <c r="AH63" s="187">
        <f>SUM(WXWWSX!AH$41)</f>
        <v>311.77863905943468</v>
      </c>
      <c r="AI63" s="187">
        <f>SUM(WXWWSX!AI$41)</f>
        <v>311.72863905943467</v>
      </c>
      <c r="AJ63" s="187">
        <f>SUM(WXWWSX!AJ$41)</f>
        <v>311.67863905943466</v>
      </c>
      <c r="AK63" s="187">
        <f>SUM(WXWWSX!AK$41)</f>
        <v>311.6286390594347</v>
      </c>
      <c r="AL63" s="187">
        <f>SUM(WXWWSX!AL$41)</f>
        <v>309.62763905943467</v>
      </c>
      <c r="AM63" s="187">
        <f>SUM(WXWWSX!AM$41)</f>
        <v>309.57763905943466</v>
      </c>
      <c r="AN63" s="187">
        <f>SUM(WXWWSX!AN$41)</f>
        <v>309.5276390594347</v>
      </c>
      <c r="AO63" s="187">
        <f>SUM(WXWWSX!AO$41)</f>
        <v>309.47763905943469</v>
      </c>
      <c r="AP63" s="187">
        <f>SUM(WXWWSX!AP$41)</f>
        <v>309.42763905943468</v>
      </c>
      <c r="AQ63" s="187">
        <f>SUM(WXWWSX!AQ$41)</f>
        <v>309.37763905943467</v>
      </c>
      <c r="AR63" s="187">
        <f>SUM(WXWWSX!AR$41)</f>
        <v>309.31763905943467</v>
      </c>
      <c r="AS63" s="187">
        <f>SUM(WXWWSX!AS$41)</f>
        <v>309.26763905943471</v>
      </c>
      <c r="AT63" s="187">
        <f>SUM(WXWWSX!AT$41)</f>
        <v>309.2176390594347</v>
      </c>
      <c r="AU63" s="187">
        <f>SUM(WXWWSX!AU$41)</f>
        <v>309.16763905943469</v>
      </c>
      <c r="AV63" s="187">
        <f>SUM(WXWWSX!AV$41)</f>
        <v>309.11763905943468</v>
      </c>
      <c r="AW63" s="187">
        <f>SUM(WXWWSX!AW$41)</f>
        <v>309.06763905943467</v>
      </c>
      <c r="AX63" s="187">
        <f>SUM(WXWWSX!AX$41)</f>
        <v>309.01763905943471</v>
      </c>
      <c r="AY63" s="187">
        <f>SUM(WXWWSX!AY$41)</f>
        <v>308.9676390594347</v>
      </c>
      <c r="AZ63" s="187">
        <f>SUM(WXWWSX!AZ$41)</f>
        <v>308.91763905943469</v>
      </c>
      <c r="BA63" s="187">
        <f>SUM(WXWWSX!BA$41)</f>
        <v>308.86763905943468</v>
      </c>
      <c r="BB63" s="187">
        <f>SUM(WXWWSX!BB$41)</f>
        <v>308.81763905943467</v>
      </c>
      <c r="BC63" s="187">
        <f>SUM(WXWWSX!BC$41)</f>
        <v>308.76763905943471</v>
      </c>
      <c r="BD63" s="187">
        <f>SUM(WXWWSX!BD$41)</f>
        <v>308.70763905943465</v>
      </c>
      <c r="BE63" s="187">
        <f>SUM(WXWWSX!BE$41)</f>
        <v>308.6576390594347</v>
      </c>
      <c r="BF63" s="187">
        <f>SUM(WXWWSX!BF$41)</f>
        <v>308.60763905943469</v>
      </c>
      <c r="BG63" s="187">
        <f>SUM(WXWWSX!BG$41)</f>
        <v>308.55763905943468</v>
      </c>
      <c r="BH63" s="187">
        <f>SUM(WXWWSX!BH$41)</f>
        <v>308.50763905943467</v>
      </c>
      <c r="BI63" s="187">
        <f>SUM(WXWWSX!BI$41)</f>
        <v>308.45763905943465</v>
      </c>
      <c r="BJ63" s="187">
        <f>SUM(WXWWSX!BJ$41)</f>
        <v>308.4076390594347</v>
      </c>
      <c r="BK63" s="187">
        <f>SUM(WXWWSX!BK$41)</f>
        <v>308.35763905943469</v>
      </c>
      <c r="BL63" s="187">
        <f>SUM(WXWWSX!BL$41)</f>
        <v>308.30763905943468</v>
      </c>
      <c r="BM63" s="187">
        <f>SUM(WXWWSX!BM$41)</f>
        <v>308.25763905943467</v>
      </c>
      <c r="BN63" s="187">
        <f>SUM(WXWWSX!BN$41)</f>
        <v>308.20763905943465</v>
      </c>
      <c r="BO63" s="187">
        <f>SUM(WXWWSX!BO$41)</f>
        <v>308.1576390594347</v>
      </c>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367"/>
      <c r="CL63" s="1367"/>
      <c r="CM63" s="1367"/>
      <c r="CN63" s="1367"/>
    </row>
    <row r="64" spans="2:92" x14ac:dyDescent="0.35">
      <c r="B64" s="757" t="s">
        <v>266</v>
      </c>
      <c r="C64" s="261" t="s">
        <v>267</v>
      </c>
      <c r="D64" s="262" t="s">
        <v>268</v>
      </c>
      <c r="E64" s="261" t="s">
        <v>111</v>
      </c>
      <c r="F64" s="263">
        <v>2</v>
      </c>
      <c r="G64" s="187">
        <f>SUM(WXWWSX!G$42)</f>
        <v>384.21902999999998</v>
      </c>
      <c r="H64" s="187">
        <f>SUM(WXWWSX!H$42)</f>
        <v>384.10703000000001</v>
      </c>
      <c r="I64" s="187">
        <f>SUM(WXWWSX!I$42)</f>
        <v>384.05703</v>
      </c>
      <c r="J64" s="187">
        <f>SUM(WXWWSX!J$42)</f>
        <v>383.89227724440258</v>
      </c>
      <c r="K64" s="187">
        <f>SUM(WXWWSX!K$42)</f>
        <v>383.50815359722236</v>
      </c>
      <c r="L64" s="187">
        <f>SUM(WXWWSX!L$42)</f>
        <v>382.90182794966682</v>
      </c>
      <c r="M64" s="187">
        <f>SUM(WXWWSX!M$42)</f>
        <v>375.35886033049695</v>
      </c>
      <c r="N64" s="187">
        <f>SUM(WXWWSX!N$42)</f>
        <v>374.96947159415345</v>
      </c>
      <c r="O64" s="187">
        <f>SUM(WXWWSX!O$42)</f>
        <v>374.67548355108175</v>
      </c>
      <c r="P64" s="187">
        <f>SUM(WXWWSX!P$42)</f>
        <v>374.39453697477342</v>
      </c>
      <c r="Q64" s="187">
        <f>SUM(WXWWSX!Q$42)</f>
        <v>374.12656139507294</v>
      </c>
      <c r="R64" s="187">
        <f>SUM(WXWWSX!R$42)</f>
        <v>366.86807825601068</v>
      </c>
      <c r="S64" s="187">
        <f>SUM(WXWWSX!S$42)</f>
        <v>366.6613951142312</v>
      </c>
      <c r="T64" s="187">
        <f>SUM(WXWWSX!T$42)</f>
        <v>366.49030184793401</v>
      </c>
      <c r="U64" s="187">
        <f>SUM(WXWWSX!U$42)</f>
        <v>366.33652701479934</v>
      </c>
      <c r="V64" s="187">
        <f>SUM(WXWWSX!V$42)</f>
        <v>366.18280210800225</v>
      </c>
      <c r="W64" s="187">
        <f>SUM(WXWWSX!W$42)</f>
        <v>317.08684965541505</v>
      </c>
      <c r="X64" s="187">
        <f>SUM(WXWWSX!X$42)</f>
        <v>316.95909412999634</v>
      </c>
      <c r="Y64" s="187">
        <f>SUM(WXWWSX!Y$42)</f>
        <v>316.83117458110081</v>
      </c>
      <c r="Z64" s="187">
        <f>SUM(WXWWSX!Z$42)</f>
        <v>316.72018568662315</v>
      </c>
      <c r="AA64" s="187">
        <f>SUM(WXWWSX!AA$42)</f>
        <v>316.61016969954528</v>
      </c>
      <c r="AB64" s="187">
        <f>SUM(WXWWSX!AB$42)</f>
        <v>314.77358316269664</v>
      </c>
      <c r="AC64" s="187">
        <f>SUM(WXWWSX!AC$42)</f>
        <v>314.70204767720492</v>
      </c>
      <c r="AD64" s="187">
        <f>SUM(WXWWSX!AD$42)</f>
        <v>311.84843061567517</v>
      </c>
      <c r="AE64" s="187">
        <f>SUM(WXWWSX!AE$42)</f>
        <v>311.77648497091866</v>
      </c>
      <c r="AF64" s="187">
        <f>SUM(WXWWSX!AF$42)</f>
        <v>311.70229265913082</v>
      </c>
      <c r="AG64" s="187">
        <f>SUM(WXWWSX!AG$42)</f>
        <v>311.64073561587304</v>
      </c>
      <c r="AH64" s="187">
        <f>SUM(WXWWSX!AH$42)</f>
        <v>311.57893410233584</v>
      </c>
      <c r="AI64" s="187">
        <f>SUM(WXWWSX!AI$42)</f>
        <v>311.51712846703015</v>
      </c>
      <c r="AJ64" s="187">
        <f>SUM(WXWWSX!AJ$42)</f>
        <v>311.45532123610474</v>
      </c>
      <c r="AK64" s="187">
        <f>SUM(WXWWSX!AK$42)</f>
        <v>311.40030904243241</v>
      </c>
      <c r="AL64" s="187">
        <f>SUM(WXWWSX!AL$42)</f>
        <v>309.39377863405042</v>
      </c>
      <c r="AM64" s="187">
        <f>SUM(WXWWSX!AM$42)</f>
        <v>309.33824061391965</v>
      </c>
      <c r="AN64" s="187">
        <f>SUM(WXWWSX!AN$42)</f>
        <v>309.28269591087798</v>
      </c>
      <c r="AO64" s="187">
        <f>SUM(WXWWSX!AO$42)</f>
        <v>309.22714552386208</v>
      </c>
      <c r="AP64" s="187">
        <f>SUM(WXWWSX!AP$42)</f>
        <v>309.17158662767577</v>
      </c>
      <c r="AQ64" s="187">
        <f>SUM(WXWWSX!AQ$42)</f>
        <v>309.11602725623544</v>
      </c>
      <c r="AR64" s="187">
        <f>SUM(WXWWSX!AR$42)</f>
        <v>309.05046446028007</v>
      </c>
      <c r="AS64" s="187">
        <f>SUM(WXWWSX!AS$42)</f>
        <v>308.9948954930727</v>
      </c>
      <c r="AT64" s="187">
        <f>SUM(WXWWSX!AT$42)</f>
        <v>308.93932807679175</v>
      </c>
      <c r="AU64" s="187">
        <f>SUM(WXWWSX!AU$42)</f>
        <v>308.88375561053192</v>
      </c>
      <c r="AV64" s="187">
        <f>SUM(WXWWSX!AV$42)</f>
        <v>308.82818581460612</v>
      </c>
      <c r="AW64" s="187">
        <f>SUM(WXWWSX!AW$42)</f>
        <v>308.77261212257565</v>
      </c>
      <c r="AX64" s="187">
        <f>SUM(WXWWSX!AX$42)</f>
        <v>308.71704197678747</v>
      </c>
      <c r="AY64" s="187">
        <f>SUM(WXWWSX!AY$42)</f>
        <v>308.66146879469522</v>
      </c>
      <c r="AZ64" s="187">
        <f>SUM(WXWWSX!AZ$42)</f>
        <v>308.60589655514099</v>
      </c>
      <c r="BA64" s="187">
        <f>SUM(WXWWSX!BA$42)</f>
        <v>308.55032563416711</v>
      </c>
      <c r="BB64" s="187">
        <f>SUM(WXWWSX!BB$42)</f>
        <v>308.4947563437288</v>
      </c>
      <c r="BC64" s="187">
        <f>SUM(WXWWSX!BC$42)</f>
        <v>308.4391890421806</v>
      </c>
      <c r="BD64" s="187">
        <f>SUM(WXWWSX!BD$42)</f>
        <v>308.37362402842581</v>
      </c>
      <c r="BE64" s="187">
        <f>SUM(WXWWSX!BE$42)</f>
        <v>308.31806151471767</v>
      </c>
      <c r="BF64" s="187">
        <f>SUM(WXWWSX!BF$42)</f>
        <v>308.26250184589964</v>
      </c>
      <c r="BG64" s="187">
        <f>SUM(WXWWSX!BG$42)</f>
        <v>308.20694514092651</v>
      </c>
      <c r="BH64" s="187">
        <f>SUM(WXWWSX!BH$42)</f>
        <v>308.15138827183767</v>
      </c>
      <c r="BI64" s="187">
        <f>SUM(WXWWSX!BI$42)</f>
        <v>308.09583827763453</v>
      </c>
      <c r="BJ64" s="187">
        <f>SUM(WXWWSX!BJ$42)</f>
        <v>308.04029191392061</v>
      </c>
      <c r="BK64" s="187">
        <f>SUM(WXWWSX!BK$42)</f>
        <v>307.9847459191422</v>
      </c>
      <c r="BL64" s="187">
        <f>SUM(WXWWSX!BL$42)</f>
        <v>307.92920732693085</v>
      </c>
      <c r="BM64" s="187">
        <f>SUM(WXWWSX!BM$42)</f>
        <v>307.87366945598376</v>
      </c>
      <c r="BN64" s="187">
        <f>SUM(WXWWSX!BN$42)</f>
        <v>307.81813578344463</v>
      </c>
      <c r="BO64" s="187">
        <f>SUM(WXWWSX!BO$42)</f>
        <v>307.76260988350947</v>
      </c>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367"/>
      <c r="CL64" s="1367"/>
      <c r="CM64" s="1367"/>
      <c r="CN64" s="1367"/>
    </row>
    <row r="65" spans="2:88" ht="14.5" thickBot="1" x14ac:dyDescent="0.4">
      <c r="B65" s="758" t="s">
        <v>269</v>
      </c>
      <c r="C65" s="759" t="s">
        <v>270</v>
      </c>
      <c r="D65" s="760" t="s">
        <v>271</v>
      </c>
      <c r="E65" s="759" t="s">
        <v>111</v>
      </c>
      <c r="F65" s="761">
        <v>2</v>
      </c>
      <c r="G65" s="762">
        <f>WXWWSX!G$91</f>
        <v>25.322860487343316</v>
      </c>
      <c r="H65" s="762">
        <f>WXWWSX!H$91</f>
        <v>36.664293194152748</v>
      </c>
      <c r="I65" s="762">
        <f>WXWWSX!I$91</f>
        <v>29.881004881310709</v>
      </c>
      <c r="J65" s="762">
        <f>WXWWSX!J$91</f>
        <v>17.638828969523132</v>
      </c>
      <c r="K65" s="762">
        <f>WXWWSX!K$91</f>
        <v>24.421221275095064</v>
      </c>
      <c r="L65" s="762">
        <f>WXWWSX!L$91</f>
        <v>23.164563794344261</v>
      </c>
      <c r="M65" s="762">
        <f>WXWWSX!M$91</f>
        <v>15.257666416203685</v>
      </c>
      <c r="N65" s="762">
        <f>WXWWSX!N$91</f>
        <v>14.380201051483036</v>
      </c>
      <c r="O65" s="762">
        <f>WXWWSX!O$91</f>
        <v>13.498044210599719</v>
      </c>
      <c r="P65" s="762">
        <f>WXWWSX!P$91</f>
        <v>12.497239216862004</v>
      </c>
      <c r="Q65" s="762">
        <f>WXWWSX!Q$91</f>
        <v>11.563105095362452</v>
      </c>
      <c r="R65" s="762">
        <f>WXWWSX!R$91</f>
        <v>3.6185106380532854</v>
      </c>
      <c r="S65" s="762">
        <f>WXWWSX!S$91</f>
        <v>2.7535325662965882</v>
      </c>
      <c r="T65" s="762">
        <f>WXWWSX!T$91</f>
        <v>2.0208597020553665</v>
      </c>
      <c r="U65" s="762">
        <f>WXWWSX!U$91</f>
        <v>1.1946422971963653</v>
      </c>
      <c r="V65" s="762">
        <f>WXWWSX!V$91</f>
        <v>0.37624785429762575</v>
      </c>
      <c r="W65" s="762">
        <f>WXWWSX!W$91</f>
        <v>-49.414152601304728</v>
      </c>
      <c r="X65" s="762">
        <f>WXWWSX!X$91</f>
        <v>-50.216219399404103</v>
      </c>
      <c r="Y65" s="762">
        <f>WXWWSX!Y$91</f>
        <v>-51.046334460591069</v>
      </c>
      <c r="Z65" s="762">
        <f>WXWWSX!Z$91</f>
        <v>-51.933068590297488</v>
      </c>
      <c r="AA65" s="762">
        <f>WXWWSX!AA$91</f>
        <v>-52.677721379267695</v>
      </c>
      <c r="AB65" s="762">
        <f>WXWWSX!AB$91</f>
        <v>-55.114967421391285</v>
      </c>
      <c r="AC65" s="762">
        <f>WXWWSX!AC$91</f>
        <v>-55.819533570800296</v>
      </c>
      <c r="AD65" s="762">
        <f>WXWWSX!AD$91</f>
        <v>-59.248792738658203</v>
      </c>
      <c r="AE65" s="762">
        <f>WXWWSX!AE$91</f>
        <v>-60.009930939657636</v>
      </c>
      <c r="AF65" s="762">
        <f>WXWWSX!AF$91</f>
        <v>-60.768388836311573</v>
      </c>
      <c r="AG65" s="762">
        <f>WXWWSX!AG$91</f>
        <v>-61.543539359774286</v>
      </c>
      <c r="AH65" s="762">
        <f>WXWWSX!AH$91</f>
        <v>-62.542704739341737</v>
      </c>
      <c r="AI65" s="762">
        <f>WXWWSX!AI$91</f>
        <v>-63.539258093545307</v>
      </c>
      <c r="AJ65" s="762">
        <f>WXWWSX!AJ$91</f>
        <v>-64.532526067948595</v>
      </c>
      <c r="AK65" s="762">
        <f>WXWWSX!AK$91</f>
        <v>-65.522157802930693</v>
      </c>
      <c r="AL65" s="762">
        <f>WXWWSX!AL$91</f>
        <v>-68.460419984364435</v>
      </c>
      <c r="AM65" s="762">
        <f>WXWWSX!AM$91</f>
        <v>-69.444738702302772</v>
      </c>
      <c r="AN65" s="762">
        <f>WXWWSX!AN$91</f>
        <v>-70.426061863625847</v>
      </c>
      <c r="AO65" s="762">
        <f>WXWWSX!AO$91</f>
        <v>-71.404321840492713</v>
      </c>
      <c r="AP65" s="762">
        <f>WXWWSX!AP$91</f>
        <v>-72.412372765388895</v>
      </c>
      <c r="AQ65" s="762">
        <f>WXWWSX!AQ$91</f>
        <v>-73.483031363101929</v>
      </c>
      <c r="AR65" s="762">
        <f>WXWWSX!AR$91</f>
        <v>-74.56172612856659</v>
      </c>
      <c r="AS65" s="762">
        <f>WXWWSX!AS$91</f>
        <v>-75.628991394136364</v>
      </c>
      <c r="AT65" s="762">
        <f>WXWWSX!AT$91</f>
        <v>-76.693681017554709</v>
      </c>
      <c r="AU65" s="762">
        <f>WXWWSX!AU$91</f>
        <v>-77.756937577166582</v>
      </c>
      <c r="AV65" s="762">
        <f>WXWWSX!AV$91</f>
        <v>-78.817606887221388</v>
      </c>
      <c r="AW65" s="762">
        <f>WXWWSX!AW$91</f>
        <v>-79.876818073632677</v>
      </c>
      <c r="AX65" s="762">
        <f>WXWWSX!AX$91</f>
        <v>-80.933453902825548</v>
      </c>
      <c r="AY65" s="762">
        <f>WXWWSX!AY$91</f>
        <v>-81.98863889930378</v>
      </c>
      <c r="AZ65" s="762">
        <f>WXWWSX!AZ$91</f>
        <v>-83.041803474272186</v>
      </c>
      <c r="BA65" s="762">
        <f>WXWWSX!BA$91</f>
        <v>-84.092951645779095</v>
      </c>
      <c r="BB65" s="762">
        <f>WXWWSX!BB$91</f>
        <v>-85.142094676290469</v>
      </c>
      <c r="BC65" s="762">
        <f>WXWWSX!BC$91</f>
        <v>-86.189233530854167</v>
      </c>
      <c r="BD65" s="762">
        <f>WXWWSX!BD$91</f>
        <v>-87.244375961490135</v>
      </c>
      <c r="BE65" s="762">
        <f>WXWWSX!BE$91</f>
        <v>-88.287540993461604</v>
      </c>
      <c r="BF65" s="762">
        <f>WXWWSX!BF$91</f>
        <v>-89.328723952207113</v>
      </c>
      <c r="BG65" s="762">
        <f>WXWWSX!BG$91</f>
        <v>-90.367953971909515</v>
      </c>
      <c r="BH65" s="762">
        <f>WXWWSX!BH$91</f>
        <v>-91.405777747930969</v>
      </c>
      <c r="BI65" s="762">
        <f>WXWWSX!BI$91</f>
        <v>-92.441112204184122</v>
      </c>
      <c r="BJ65" s="762">
        <f>WXWWSX!BJ$91</f>
        <v>-93.474518513507434</v>
      </c>
      <c r="BK65" s="762">
        <f>WXWWSX!BK$91</f>
        <v>-94.506558662844256</v>
      </c>
      <c r="BL65" s="762">
        <f>WXWWSX!BL$91</f>
        <v>-95.536144633433821</v>
      </c>
      <c r="BM65" s="762">
        <f>WXWWSX!BM$91</f>
        <v>-96.564382292103886</v>
      </c>
      <c r="BN65" s="762">
        <f>WXWWSX!BN$91</f>
        <v>-97.590749562935045</v>
      </c>
      <c r="BO65" s="762">
        <f>WXWWSX!BO$91</f>
        <v>-98.668295101476133</v>
      </c>
      <c r="BP65" s="762"/>
      <c r="BQ65" s="762"/>
      <c r="BR65" s="762"/>
      <c r="BS65" s="762"/>
      <c r="BT65" s="762"/>
      <c r="BU65" s="762"/>
      <c r="BV65" s="762"/>
      <c r="BW65" s="762"/>
      <c r="BX65" s="762"/>
      <c r="BY65" s="762"/>
      <c r="BZ65" s="762"/>
      <c r="CA65" s="762"/>
      <c r="CB65" s="762"/>
      <c r="CC65" s="762"/>
      <c r="CD65" s="762"/>
      <c r="CE65" s="762"/>
      <c r="CF65" s="762"/>
      <c r="CG65" s="762"/>
      <c r="CH65" s="762"/>
      <c r="CI65" s="762"/>
      <c r="CJ65" s="762"/>
    </row>
    <row r="66" spans="2:88" ht="14.5" thickBot="1" x14ac:dyDescent="0.4">
      <c r="B66" s="1367"/>
      <c r="C66" s="10"/>
      <c r="D66" s="1367"/>
      <c r="E66" s="1367"/>
      <c r="F66" s="1367"/>
      <c r="G66" s="1367"/>
      <c r="H66" s="1367"/>
      <c r="I66" s="1367"/>
      <c r="J66" s="1367"/>
      <c r="K66" s="1367"/>
      <c r="L66" s="1367"/>
      <c r="M66" s="1367"/>
      <c r="N66" s="1367"/>
      <c r="O66" s="1367"/>
      <c r="P66" s="1367"/>
      <c r="Q66" s="1367"/>
      <c r="R66" s="1367"/>
      <c r="S66" s="1367"/>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D66" s="1367"/>
      <c r="BE66" s="1367"/>
      <c r="BF66" s="1367"/>
      <c r="BG66" s="1367"/>
      <c r="BH66" s="1367"/>
      <c r="BI66" s="1367"/>
      <c r="BJ66" s="1367"/>
      <c r="BK66" s="1367"/>
      <c r="BL66" s="1367"/>
      <c r="BM66" s="1367"/>
      <c r="BN66" s="1367"/>
      <c r="BO66" s="1367"/>
      <c r="BP66" s="1367"/>
      <c r="BQ66" s="1367"/>
      <c r="BR66" s="1367"/>
      <c r="BS66" s="1367"/>
      <c r="BT66" s="1367"/>
      <c r="BU66" s="1367"/>
      <c r="BV66" s="1367"/>
      <c r="BW66" s="1367"/>
      <c r="BX66" s="1367"/>
      <c r="BY66" s="1367"/>
      <c r="BZ66" s="1367"/>
      <c r="CA66" s="1367"/>
      <c r="CB66" s="1367"/>
      <c r="CC66" s="1367"/>
      <c r="CD66" s="1367"/>
      <c r="CE66" s="1367"/>
      <c r="CF66" s="1367"/>
      <c r="CG66" s="1367"/>
      <c r="CH66" s="1367"/>
      <c r="CI66" s="1367"/>
      <c r="CJ66" s="1367"/>
    </row>
    <row r="67" spans="2:88" ht="58.5" customHeight="1" thickBot="1" x14ac:dyDescent="0.4">
      <c r="B67" s="200" t="s">
        <v>272</v>
      </c>
      <c r="C67" s="13"/>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row>
    <row r="68" spans="2:88" ht="14.5" thickBot="1" x14ac:dyDescent="0.4">
      <c r="B68" s="747" t="s">
        <v>65</v>
      </c>
      <c r="C68" s="748" t="s">
        <v>81</v>
      </c>
      <c r="D68" s="748" t="s">
        <v>66</v>
      </c>
      <c r="E68" s="748" t="s">
        <v>82</v>
      </c>
      <c r="F68" s="748" t="s">
        <v>83</v>
      </c>
      <c r="G68" s="747" t="s">
        <v>19</v>
      </c>
      <c r="H68" s="748" t="s">
        <v>84</v>
      </c>
      <c r="I68" s="748" t="s">
        <v>85</v>
      </c>
      <c r="J68" s="748" t="s">
        <v>86</v>
      </c>
      <c r="K68" s="748" t="s">
        <v>87</v>
      </c>
      <c r="L68" s="748" t="s">
        <v>88</v>
      </c>
      <c r="M68" s="748" t="s">
        <v>89</v>
      </c>
      <c r="N68" s="748" t="s">
        <v>90</v>
      </c>
      <c r="O68" s="748" t="s">
        <v>91</v>
      </c>
      <c r="P68" s="748" t="s">
        <v>92</v>
      </c>
      <c r="Q68" s="748" t="s">
        <v>93</v>
      </c>
      <c r="R68" s="748" t="s">
        <v>123</v>
      </c>
      <c r="S68" s="748" t="s">
        <v>124</v>
      </c>
      <c r="T68" s="748" t="s">
        <v>125</v>
      </c>
      <c r="U68" s="748" t="s">
        <v>126</v>
      </c>
      <c r="V68" s="748" t="s">
        <v>94</v>
      </c>
      <c r="W68" s="748" t="s">
        <v>127</v>
      </c>
      <c r="X68" s="748" t="s">
        <v>128</v>
      </c>
      <c r="Y68" s="748" t="s">
        <v>129</v>
      </c>
      <c r="Z68" s="748" t="s">
        <v>130</v>
      </c>
      <c r="AA68" s="748" t="s">
        <v>95</v>
      </c>
      <c r="AB68" s="748" t="s">
        <v>131</v>
      </c>
      <c r="AC68" s="748" t="s">
        <v>132</v>
      </c>
      <c r="AD68" s="748" t="s">
        <v>133</v>
      </c>
      <c r="AE68" s="748" t="s">
        <v>134</v>
      </c>
      <c r="AF68" s="748" t="s">
        <v>96</v>
      </c>
      <c r="AG68" s="748" t="s">
        <v>135</v>
      </c>
      <c r="AH68" s="748" t="s">
        <v>136</v>
      </c>
      <c r="AI68" s="748" t="s">
        <v>137</v>
      </c>
      <c r="AJ68" s="748" t="s">
        <v>138</v>
      </c>
      <c r="AK68" s="748" t="s">
        <v>97</v>
      </c>
      <c r="AL68" s="748" t="s">
        <v>139</v>
      </c>
      <c r="AM68" s="748" t="s">
        <v>140</v>
      </c>
      <c r="AN68" s="748" t="s">
        <v>141</v>
      </c>
      <c r="AO68" s="748" t="s">
        <v>142</v>
      </c>
      <c r="AP68" s="748" t="s">
        <v>98</v>
      </c>
      <c r="AQ68" s="748" t="s">
        <v>143</v>
      </c>
      <c r="AR68" s="748" t="s">
        <v>144</v>
      </c>
      <c r="AS68" s="748" t="s">
        <v>145</v>
      </c>
      <c r="AT68" s="748" t="s">
        <v>146</v>
      </c>
      <c r="AU68" s="748" t="s">
        <v>99</v>
      </c>
      <c r="AV68" s="748" t="s">
        <v>147</v>
      </c>
      <c r="AW68" s="748" t="s">
        <v>148</v>
      </c>
      <c r="AX68" s="748" t="s">
        <v>149</v>
      </c>
      <c r="AY68" s="748" t="s">
        <v>150</v>
      </c>
      <c r="AZ68" s="748" t="s">
        <v>100</v>
      </c>
      <c r="BA68" s="748" t="s">
        <v>151</v>
      </c>
      <c r="BB68" s="748" t="s">
        <v>152</v>
      </c>
      <c r="BC68" s="748" t="s">
        <v>153</v>
      </c>
      <c r="BD68" s="748" t="s">
        <v>154</v>
      </c>
      <c r="BE68" s="748" t="s">
        <v>101</v>
      </c>
      <c r="BF68" s="748" t="s">
        <v>155</v>
      </c>
      <c r="BG68" s="748" t="s">
        <v>156</v>
      </c>
      <c r="BH68" s="748" t="s">
        <v>157</v>
      </c>
      <c r="BI68" s="748" t="s">
        <v>158</v>
      </c>
      <c r="BJ68" s="748" t="s">
        <v>102</v>
      </c>
      <c r="BK68" s="748" t="s">
        <v>159</v>
      </c>
      <c r="BL68" s="748" t="s">
        <v>160</v>
      </c>
      <c r="BM68" s="748" t="s">
        <v>161</v>
      </c>
      <c r="BN68" s="748" t="s">
        <v>162</v>
      </c>
      <c r="BO68" s="748" t="s">
        <v>103</v>
      </c>
      <c r="BP68" s="748" t="s">
        <v>163</v>
      </c>
      <c r="BQ68" s="748" t="s">
        <v>164</v>
      </c>
      <c r="BR68" s="748" t="s">
        <v>165</v>
      </c>
      <c r="BS68" s="748" t="s">
        <v>166</v>
      </c>
      <c r="BT68" s="748" t="s">
        <v>104</v>
      </c>
      <c r="BU68" s="748" t="s">
        <v>167</v>
      </c>
      <c r="BV68" s="748" t="s">
        <v>168</v>
      </c>
      <c r="BW68" s="748" t="s">
        <v>169</v>
      </c>
      <c r="BX68" s="748" t="s">
        <v>170</v>
      </c>
      <c r="BY68" s="748" t="s">
        <v>105</v>
      </c>
      <c r="BZ68" s="748" t="s">
        <v>171</v>
      </c>
      <c r="CA68" s="748" t="s">
        <v>172</v>
      </c>
      <c r="CB68" s="748" t="s">
        <v>173</v>
      </c>
      <c r="CC68" s="748" t="s">
        <v>174</v>
      </c>
      <c r="CD68" s="748" t="s">
        <v>106</v>
      </c>
      <c r="CE68" s="748" t="s">
        <v>175</v>
      </c>
      <c r="CF68" s="748" t="s">
        <v>176</v>
      </c>
      <c r="CG68" s="748" t="s">
        <v>177</v>
      </c>
      <c r="CH68" s="748" t="s">
        <v>178</v>
      </c>
      <c r="CI68" s="748" t="s">
        <v>107</v>
      </c>
      <c r="CJ68" s="776" t="s">
        <v>179</v>
      </c>
    </row>
    <row r="69" spans="2:88" ht="14.5" thickBot="1" x14ac:dyDescent="0.4">
      <c r="B69" s="749" t="s">
        <v>273</v>
      </c>
      <c r="C69" s="256" t="s">
        <v>245</v>
      </c>
      <c r="D69" s="257" t="s">
        <v>274</v>
      </c>
      <c r="E69" s="256" t="s">
        <v>111</v>
      </c>
      <c r="F69" s="258">
        <v>2</v>
      </c>
      <c r="G69" s="184">
        <f>SUM(WXWWSX!G$130)</f>
        <v>17.78</v>
      </c>
      <c r="H69" s="184">
        <f>SUM(WXWWSX!H$130)</f>
        <v>17.78</v>
      </c>
      <c r="I69" s="184">
        <f>SUM(WXWWSX!I$130)</f>
        <v>17.78</v>
      </c>
      <c r="J69" s="184">
        <f>SUM(WXWWSX!J$130)</f>
        <v>17.78</v>
      </c>
      <c r="K69" s="184">
        <f>SUM(WXWWSX!K$130)</f>
        <v>17.78</v>
      </c>
      <c r="L69" s="184">
        <f>SUM(WXWWSX!L$130)</f>
        <v>17.78</v>
      </c>
      <c r="M69" s="184">
        <f>SUM(WXWWSX!M$130)</f>
        <v>17.78</v>
      </c>
      <c r="N69" s="184">
        <f>SUM(WXWWSX!N$130)</f>
        <v>17.78</v>
      </c>
      <c r="O69" s="184">
        <f>SUM(WXWWSX!O$130)</f>
        <v>17.78</v>
      </c>
      <c r="P69" s="184">
        <f>SUM(WXWWSX!P$130)</f>
        <v>17.78</v>
      </c>
      <c r="Q69" s="184">
        <f>SUM(WXWWSX!Q$130)</f>
        <v>17.78</v>
      </c>
      <c r="R69" s="184">
        <f>SUM(WXWWSX!R$130)</f>
        <v>17.78</v>
      </c>
      <c r="S69" s="184">
        <f>SUM(WXWWSX!S$130)</f>
        <v>17.78</v>
      </c>
      <c r="T69" s="184">
        <f>SUM(WXWWSX!T$130)</f>
        <v>17.78</v>
      </c>
      <c r="U69" s="184">
        <f>SUM(WXWWSX!U$130)</f>
        <v>17.78</v>
      </c>
      <c r="V69" s="184">
        <f>SUM(WXWWSX!V$130)</f>
        <v>17.78</v>
      </c>
      <c r="W69" s="184">
        <f>SUM(WXWWSX!W$130)</f>
        <v>17.78</v>
      </c>
      <c r="X69" s="184">
        <f>SUM(WXWWSX!X$130)</f>
        <v>17.78</v>
      </c>
      <c r="Y69" s="184">
        <f>SUM(WXWWSX!Y$130)</f>
        <v>17.78</v>
      </c>
      <c r="Z69" s="184">
        <f>SUM(WXWWSX!Z$130)</f>
        <v>17.78</v>
      </c>
      <c r="AA69" s="184">
        <f>SUM(WXWWSX!AA$130)</f>
        <v>17.78</v>
      </c>
      <c r="AB69" s="184">
        <f>SUM(WXWWSX!AB$130)</f>
        <v>17.78</v>
      </c>
      <c r="AC69" s="184">
        <f>SUM(WXWWSX!AC$130)</f>
        <v>17.78</v>
      </c>
      <c r="AD69" s="184">
        <f>SUM(WXWWSX!AD$130)</f>
        <v>17.78</v>
      </c>
      <c r="AE69" s="184">
        <f>SUM(WXWWSX!AE$130)</f>
        <v>17.78</v>
      </c>
      <c r="AF69" s="184">
        <f>SUM(WXWWSX!AF$130)</f>
        <v>17.78</v>
      </c>
      <c r="AG69" s="184">
        <f>SUM(WXWWSX!AG$130)</f>
        <v>17.78</v>
      </c>
      <c r="AH69" s="184">
        <f>SUM(WXWWSX!AH$130)</f>
        <v>17.78</v>
      </c>
      <c r="AI69" s="184">
        <f>SUM(WXWWSX!AI$130)</f>
        <v>17.78</v>
      </c>
      <c r="AJ69" s="184">
        <f>SUM(WXWWSX!AJ$130)</f>
        <v>17.78</v>
      </c>
      <c r="AK69" s="184">
        <f>SUM(WXWWSX!AK$130)</f>
        <v>17.78</v>
      </c>
      <c r="AL69" s="184">
        <f>SUM(WXWWSX!AL$130)</f>
        <v>17.78</v>
      </c>
      <c r="AM69" s="184">
        <f>SUM(WXWWSX!AM$130)</f>
        <v>17.78</v>
      </c>
      <c r="AN69" s="184">
        <f>SUM(WXWWSX!AN$130)</f>
        <v>17.78</v>
      </c>
      <c r="AO69" s="184">
        <f>SUM(WXWWSX!AO$130)</f>
        <v>17.78</v>
      </c>
      <c r="AP69" s="184">
        <f>SUM(WXWWSX!AP$130)</f>
        <v>17.78</v>
      </c>
      <c r="AQ69" s="184">
        <f>SUM(WXWWSX!AQ$130)</f>
        <v>17.78</v>
      </c>
      <c r="AR69" s="184">
        <f>SUM(WXWWSX!AR$130)</f>
        <v>17.78</v>
      </c>
      <c r="AS69" s="184">
        <f>SUM(WXWWSX!AS$130)</f>
        <v>17.78</v>
      </c>
      <c r="AT69" s="184">
        <f>SUM(WXWWSX!AT$130)</f>
        <v>17.78</v>
      </c>
      <c r="AU69" s="184">
        <f>SUM(WXWWSX!AU$130)</f>
        <v>17.78</v>
      </c>
      <c r="AV69" s="184">
        <f>SUM(WXWWSX!AV$130)</f>
        <v>17.78</v>
      </c>
      <c r="AW69" s="184">
        <f>SUM(WXWWSX!AW$130)</f>
        <v>17.78</v>
      </c>
      <c r="AX69" s="184">
        <f>SUM(WXWWSX!AX$130)</f>
        <v>17.78</v>
      </c>
      <c r="AY69" s="184">
        <f>SUM(WXWWSX!AY$130)</f>
        <v>17.78</v>
      </c>
      <c r="AZ69" s="184">
        <f>SUM(WXWWSX!AZ$130)</f>
        <v>17.78</v>
      </c>
      <c r="BA69" s="184">
        <f>SUM(WXWWSX!BA$130)</f>
        <v>17.78</v>
      </c>
      <c r="BB69" s="184">
        <f>SUM(WXWWSX!BB$130)</f>
        <v>17.78</v>
      </c>
      <c r="BC69" s="184">
        <f>SUM(WXWWSX!BC$130)</f>
        <v>17.78</v>
      </c>
      <c r="BD69" s="184">
        <f>SUM(WXWWSX!BD$130)</f>
        <v>17.78</v>
      </c>
      <c r="BE69" s="184">
        <f>SUM(WXWWSX!BE$130)</f>
        <v>17.78</v>
      </c>
      <c r="BF69" s="184">
        <f>SUM(WXWWSX!BF$130)</f>
        <v>17.78</v>
      </c>
      <c r="BG69" s="184">
        <f>SUM(WXWWSX!BG$130)</f>
        <v>17.78</v>
      </c>
      <c r="BH69" s="184">
        <f>SUM(WXWWSX!BH$130)</f>
        <v>17.78</v>
      </c>
      <c r="BI69" s="184">
        <f>SUM(WXWWSX!BI$130)</f>
        <v>17.78</v>
      </c>
      <c r="BJ69" s="184">
        <f>SUM(WXWWSX!BJ$130)</f>
        <v>17.78</v>
      </c>
      <c r="BK69" s="184">
        <f>SUM(WXWWSX!BK$130)</f>
        <v>17.78</v>
      </c>
      <c r="BL69" s="184">
        <f>SUM(WXWWSX!BL$130)</f>
        <v>17.78</v>
      </c>
      <c r="BM69" s="184">
        <f>SUM(WXWWSX!BM$130)</f>
        <v>17.78</v>
      </c>
      <c r="BN69" s="184">
        <f>SUM(WXWWSX!BN$130)</f>
        <v>17.78</v>
      </c>
      <c r="BO69" s="184">
        <f>SUM(WXWWSX!BO$130)</f>
        <v>17.78</v>
      </c>
      <c r="BP69" s="184"/>
      <c r="BQ69" s="184"/>
      <c r="BR69" s="184"/>
      <c r="BS69" s="184"/>
      <c r="BT69" s="184"/>
      <c r="BU69" s="184"/>
      <c r="BV69" s="184"/>
      <c r="BW69" s="184"/>
      <c r="BX69" s="184"/>
      <c r="BY69" s="184"/>
      <c r="BZ69" s="184"/>
      <c r="CA69" s="184"/>
      <c r="CB69" s="184"/>
      <c r="CC69" s="184"/>
      <c r="CD69" s="184"/>
      <c r="CE69" s="184"/>
      <c r="CF69" s="184"/>
      <c r="CG69" s="184"/>
      <c r="CH69" s="184"/>
      <c r="CI69" s="184"/>
      <c r="CJ69" s="184"/>
    </row>
    <row r="70" spans="2:88" ht="42" x14ac:dyDescent="0.35">
      <c r="B70" s="750" t="s">
        <v>275</v>
      </c>
      <c r="C70" s="751" t="s">
        <v>113</v>
      </c>
      <c r="D70" s="238" t="s">
        <v>276</v>
      </c>
      <c r="E70" s="751" t="s">
        <v>114</v>
      </c>
      <c r="F70" s="239">
        <v>1</v>
      </c>
      <c r="G70" s="185">
        <f xml:space="preserve"> ( ( SUM(WXWWSX!G$136) + SUM(WXWWSX!G$137)  -  SUM(WXWWSX!G$147) - SUM(WXWWSX!G$148) ) * 1000000 )/ ( ( SUM(WXWWSX!G$169) + SUM(WXWWSX!G$170) ) * 1000 )</f>
        <v>141.8871146827592</v>
      </c>
      <c r="H70" s="185">
        <f xml:space="preserve"> ( ( SUM(WXWWSX!H$136) + SUM(WXWWSX!H$137)  -  SUM(WXWWSX!H$147) - SUM(WXWWSX!H$148) ) * 1000000 )/ ( ( SUM(WXWWSX!H$169) + SUM(WXWWSX!H$170) ) * 1000 )</f>
        <v>141.9348003166954</v>
      </c>
      <c r="I70" s="185">
        <f xml:space="preserve"> ( ( SUM(WXWWSX!I$136) + SUM(WXWWSX!I$137)  -  SUM(WXWWSX!I$147) - SUM(WXWWSX!I$148) ) * 1000000 )/ ( ( SUM(WXWWSX!I$169) + SUM(WXWWSX!I$170) ) * 1000 )</f>
        <v>143.83136389739019</v>
      </c>
      <c r="J70" s="185">
        <f xml:space="preserve"> ( ( SUM(WXWWSX!J$136) + SUM(WXWWSX!J$137)  -  SUM(WXWWSX!J$147) - SUM(WXWWSX!J$148) ) * 1000000 )/ ( ( SUM(WXWWSX!J$169) + SUM(WXWWSX!J$170) ) * 1000 )</f>
        <v>143.82959084938591</v>
      </c>
      <c r="K70" s="185">
        <f xml:space="preserve"> ( ( SUM(WXWWSX!K$136) + SUM(WXWWSX!K$137)  -  SUM(WXWWSX!K$147) - SUM(WXWWSX!K$148) ) * 1000000 )/ ( ( SUM(WXWWSX!K$169) + SUM(WXWWSX!K$170) ) * 1000 )</f>
        <v>143.8137840762638</v>
      </c>
      <c r="L70" s="185">
        <f xml:space="preserve"> ( ( SUM(WXWWSX!L$136) + SUM(WXWWSX!L$137)  -  SUM(WXWWSX!L$147) - SUM(WXWWSX!L$148) ) * 1000000 )/ ( ( SUM(WXWWSX!L$169) + SUM(WXWWSX!L$170) ) * 1000 )</f>
        <v>143.83855203575823</v>
      </c>
      <c r="M70" s="185">
        <f xml:space="preserve"> ( ( SUM(WXWWSX!M$136) + SUM(WXWWSX!M$137)  -  SUM(WXWWSX!M$147) - SUM(WXWWSX!M$148) ) * 1000000 )/ ( ( SUM(WXWWSX!M$169) + SUM(WXWWSX!M$170) ) * 1000 )</f>
        <v>142.98451172719408</v>
      </c>
      <c r="N70" s="185">
        <f xml:space="preserve"> ( ( SUM(WXWWSX!N$136) + SUM(WXWWSX!N$137)  -  SUM(WXWWSX!N$147) - SUM(WXWWSX!N$148) ) * 1000000 )/ ( ( SUM(WXWWSX!N$169) + SUM(WXWWSX!N$170) ) * 1000 )</f>
        <v>141.19266712933981</v>
      </c>
      <c r="O70" s="185">
        <f xml:space="preserve"> ( ( SUM(WXWWSX!O$136) + SUM(WXWWSX!O$137)  -  SUM(WXWWSX!O$147) - SUM(WXWWSX!O$148) ) * 1000000 )/ ( ( SUM(WXWWSX!O$169) + SUM(WXWWSX!O$170) ) * 1000 )</f>
        <v>139.52899905783426</v>
      </c>
      <c r="P70" s="185">
        <f xml:space="preserve"> ( ( SUM(WXWWSX!P$136) + SUM(WXWWSX!P$137)  -  SUM(WXWWSX!P$147) - SUM(WXWWSX!P$148) ) * 1000000 )/ ( ( SUM(WXWWSX!P$169) + SUM(WXWWSX!P$170) ) * 1000 )</f>
        <v>137.95228761071024</v>
      </c>
      <c r="Q70" s="185">
        <f xml:space="preserve"> ( ( SUM(WXWWSX!Q$136) + SUM(WXWWSX!Q$137)  -  SUM(WXWWSX!Q$147) - SUM(WXWWSX!Q$148) ) * 1000000 )/ ( ( SUM(WXWWSX!Q$169) + SUM(WXWWSX!Q$170) ) * 1000 )</f>
        <v>136.42537506212287</v>
      </c>
      <c r="R70" s="185">
        <f xml:space="preserve"> ( ( SUM(WXWWSX!R$136) + SUM(WXWWSX!R$137)  -  SUM(WXWWSX!R$147) - SUM(WXWWSX!R$148) ) * 1000000 )/ ( ( SUM(WXWWSX!R$169) + SUM(WXWWSX!R$170) ) * 1000 )</f>
        <v>134.4391581631622</v>
      </c>
      <c r="S70" s="185">
        <f xml:space="preserve"> ( ( SUM(WXWWSX!S$136) + SUM(WXWWSX!S$137)  -  SUM(WXWWSX!S$147) - SUM(WXWWSX!S$148) ) * 1000000 )/ ( ( SUM(WXWWSX!S$169) + SUM(WXWWSX!S$170) ) * 1000 )</f>
        <v>132.03542204428055</v>
      </c>
      <c r="T70" s="185">
        <f xml:space="preserve"> ( ( SUM(WXWWSX!T$136) + SUM(WXWWSX!T$137)  -  SUM(WXWWSX!T$147) - SUM(WXWWSX!T$148) ) * 1000000 )/ ( ( SUM(WXWWSX!T$169) + SUM(WXWWSX!T$170) ) * 1000 )</f>
        <v>129.75707653229117</v>
      </c>
      <c r="U70" s="185">
        <f xml:space="preserve"> ( ( SUM(WXWWSX!U$136) + SUM(WXWWSX!U$137)  -  SUM(WXWWSX!U$147) - SUM(WXWWSX!U$148) ) * 1000000 )/ ( ( SUM(WXWWSX!U$169) + SUM(WXWWSX!U$170) ) * 1000 )</f>
        <v>127.60396602532489</v>
      </c>
      <c r="V70" s="185">
        <f xml:space="preserve"> ( ( SUM(WXWWSX!V$136) + SUM(WXWWSX!V$137)  -  SUM(WXWWSX!V$147) - SUM(WXWWSX!V$148) ) * 1000000 )/ ( ( SUM(WXWWSX!V$169) + SUM(WXWWSX!V$170) ) * 1000 )</f>
        <v>125.54594373025829</v>
      </c>
      <c r="W70" s="185">
        <f xml:space="preserve"> ( ( SUM(WXWWSX!W$136) + SUM(WXWWSX!W$137)  -  SUM(WXWWSX!W$147) - SUM(WXWWSX!W$148) ) * 1000000 )/ ( ( SUM(WXWWSX!W$169) + SUM(WXWWSX!W$170) ) * 1000 )</f>
        <v>123.44670551784051</v>
      </c>
      <c r="X70" s="185">
        <f xml:space="preserve"> ( ( SUM(WXWWSX!X$136) + SUM(WXWWSX!X$137)  -  SUM(WXWWSX!X$147) - SUM(WXWWSX!X$148) ) * 1000000 )/ ( ( SUM(WXWWSX!X$169) + SUM(WXWWSX!X$170) ) * 1000 )</f>
        <v>121.36042452574286</v>
      </c>
      <c r="Y70" s="185">
        <f xml:space="preserve"> ( ( SUM(WXWWSX!Y$136) + SUM(WXWWSX!Y$137)  -  SUM(WXWWSX!Y$147) - SUM(WXWWSX!Y$148) ) * 1000000 )/ ( ( SUM(WXWWSX!Y$169) + SUM(WXWWSX!Y$170) ) * 1000 )</f>
        <v>119.4029969756925</v>
      </c>
      <c r="Z70" s="185">
        <f xml:space="preserve"> ( ( SUM(WXWWSX!Z$136) + SUM(WXWWSX!Z$137)  -  SUM(WXWWSX!Z$147) - SUM(WXWWSX!Z$148) ) * 1000000 )/ ( ( SUM(WXWWSX!Z$169) + SUM(WXWWSX!Z$170) ) * 1000 )</f>
        <v>118.00766812580048</v>
      </c>
      <c r="AA70" s="185">
        <f xml:space="preserve"> ( ( SUM(WXWWSX!AA$136) + SUM(WXWWSX!AA$137)  -  SUM(WXWWSX!AA$147) - SUM(WXWWSX!AA$148) ) * 1000000 )/ ( ( SUM(WXWWSX!AA$169) + SUM(WXWWSX!AA$170) ) * 1000 )</f>
        <v>117.07752403073988</v>
      </c>
      <c r="AB70" s="185">
        <f xml:space="preserve"> ( ( SUM(WXWWSX!AB$136) + SUM(WXWWSX!AB$137)  -  SUM(WXWWSX!AB$147) - SUM(WXWWSX!AB$148) ) * 1000000 )/ ( ( SUM(WXWWSX!AB$169) + SUM(WXWWSX!AB$170) ) * 1000 )</f>
        <v>116.15522167750569</v>
      </c>
      <c r="AC70" s="185">
        <f xml:space="preserve"> ( ( SUM(WXWWSX!AC$136) + SUM(WXWWSX!AC$137)  -  SUM(WXWWSX!AC$147) - SUM(WXWWSX!AC$148) ) * 1000000 )/ ( ( SUM(WXWWSX!AC$169) + SUM(WXWWSX!AC$170) ) * 1000 )</f>
        <v>115.3009603112061</v>
      </c>
      <c r="AD70" s="185">
        <f xml:space="preserve"> ( ( SUM(WXWWSX!AD$136) + SUM(WXWWSX!AD$137)  -  SUM(WXWWSX!AD$147) - SUM(WXWWSX!AD$148) ) * 1000000 )/ ( ( SUM(WXWWSX!AD$169) + SUM(WXWWSX!AD$170) ) * 1000 )</f>
        <v>114.45860940771401</v>
      </c>
      <c r="AE70" s="185">
        <f xml:space="preserve"> ( ( SUM(WXWWSX!AE$136) + SUM(WXWWSX!AE$137)  -  SUM(WXWWSX!AE$147) - SUM(WXWWSX!AE$148) ) * 1000000 )/ ( ( SUM(WXWWSX!AE$169) + SUM(WXWWSX!AE$170) ) * 1000 )</f>
        <v>113.70244538202637</v>
      </c>
      <c r="AF70" s="185">
        <f xml:space="preserve"> ( ( SUM(WXWWSX!AF$136) + SUM(WXWWSX!AF$137)  -  SUM(WXWWSX!AF$147) - SUM(WXWWSX!AF$148) ) * 1000000 )/ ( ( SUM(WXWWSX!AF$169) + SUM(WXWWSX!AF$170) ) * 1000 )</f>
        <v>112.94938982873741</v>
      </c>
      <c r="AG70" s="185">
        <f xml:space="preserve"> ( ( SUM(WXWWSX!AG$136) + SUM(WXWWSX!AG$137)  -  SUM(WXWWSX!AG$147) - SUM(WXWWSX!AG$148) ) * 1000000 )/ ( ( SUM(WXWWSX!AG$169) + SUM(WXWWSX!AG$170) ) * 1000 )</f>
        <v>112.21280594356655</v>
      </c>
      <c r="AH70" s="185">
        <f xml:space="preserve"> ( ( SUM(WXWWSX!AH$136) + SUM(WXWWSX!AH$137)  -  SUM(WXWWSX!AH$147) - SUM(WXWWSX!AH$148) ) * 1000000 )/ ( ( SUM(WXWWSX!AH$169) + SUM(WXWWSX!AH$170) ) * 1000 )</f>
        <v>111.62674340204035</v>
      </c>
      <c r="AI70" s="185">
        <f xml:space="preserve"> ( ( SUM(WXWWSX!AI$136) + SUM(WXWWSX!AI$137)  -  SUM(WXWWSX!AI$147) - SUM(WXWWSX!AI$148) ) * 1000000 )/ ( ( SUM(WXWWSX!AI$169) + SUM(WXWWSX!AI$170) ) * 1000 )</f>
        <v>111.03797891050542</v>
      </c>
      <c r="AJ70" s="185">
        <f xml:space="preserve"> ( ( SUM(WXWWSX!AJ$136) + SUM(WXWWSX!AJ$137)  -  SUM(WXWWSX!AJ$147) - SUM(WXWWSX!AJ$148) ) * 1000000 )/ ( ( SUM(WXWWSX!AJ$169) + SUM(WXWWSX!AJ$170) ) * 1000 )</f>
        <v>110.44636706514048</v>
      </c>
      <c r="AK70" s="185">
        <f xml:space="preserve"> ( ( SUM(WXWWSX!AK$136) + SUM(WXWWSX!AK$137)  -  SUM(WXWWSX!AK$147) - SUM(WXWWSX!AK$148) ) * 1000000 )/ ( ( SUM(WXWWSX!AK$169) + SUM(WXWWSX!AK$170) ) * 1000 )</f>
        <v>109.85193759957048</v>
      </c>
      <c r="AL70" s="185">
        <f xml:space="preserve"> ( ( SUM(WXWWSX!AL$136) + SUM(WXWWSX!AL$137)  -  SUM(WXWWSX!AL$147) - SUM(WXWWSX!AL$148) ) * 1000000 )/ ( ( SUM(WXWWSX!AL$169) + SUM(WXWWSX!AL$170) ) * 1000 )</f>
        <v>109.89099896675033</v>
      </c>
      <c r="AM70" s="185">
        <f xml:space="preserve"> ( ( SUM(WXWWSX!AM$136) + SUM(WXWWSX!AM$137)  -  SUM(WXWWSX!AM$147) - SUM(WXWWSX!AM$148) ) * 1000000 )/ ( ( SUM(WXWWSX!AM$169) + SUM(WXWWSX!AM$170) ) * 1000 )</f>
        <v>110.50813390358583</v>
      </c>
      <c r="AN70" s="185">
        <f xml:space="preserve"> ( ( SUM(WXWWSX!AN$136) + SUM(WXWWSX!AN$137)  -  SUM(WXWWSX!AN$147) - SUM(WXWWSX!AN$148) ) * 1000000 )/ ( ( SUM(WXWWSX!AN$169) + SUM(WXWWSX!AN$170) ) * 1000 )</f>
        <v>111.01942539164618</v>
      </c>
      <c r="AO70" s="185">
        <f xml:space="preserve"> ( ( SUM(WXWWSX!AO$136) + SUM(WXWWSX!AO$137)  -  SUM(WXWWSX!AO$147) - SUM(WXWWSX!AO$148) ) * 1000000 )/ ( ( SUM(WXWWSX!AO$169) + SUM(WXWWSX!AO$170) ) * 1000 )</f>
        <v>111.43320427065092</v>
      </c>
      <c r="AP70" s="185">
        <f xml:space="preserve"> ( ( SUM(WXWWSX!AP$136) + SUM(WXWWSX!AP$137)  -  SUM(WXWWSX!AP$147) - SUM(WXWWSX!AP$148) ) * 1000000 )/ ( ( SUM(WXWWSX!AP$169) + SUM(WXWWSX!AP$170) ) * 1000 )</f>
        <v>111.77843987754038</v>
      </c>
      <c r="AQ70" s="185">
        <f xml:space="preserve"> ( ( SUM(WXWWSX!AQ$136) + SUM(WXWWSX!AQ$137)  -  SUM(WXWWSX!AQ$147) - SUM(WXWWSX!AQ$148) ) * 1000000 )/ ( ( SUM(WXWWSX!AQ$169) + SUM(WXWWSX!AQ$170) ) * 1000 )</f>
        <v>112.08436131565283</v>
      </c>
      <c r="AR70" s="185">
        <f xml:space="preserve"> ( ( SUM(WXWWSX!AR$136) + SUM(WXWWSX!AR$137)  -  SUM(WXWWSX!AR$147) - SUM(WXWWSX!AR$148) ) * 1000000 )/ ( ( SUM(WXWWSX!AR$169) + SUM(WXWWSX!AR$170) ) * 1000 )</f>
        <v>112.3143283851535</v>
      </c>
      <c r="AS70" s="185">
        <f xml:space="preserve"> ( ( SUM(WXWWSX!AS$136) + SUM(WXWWSX!AS$137)  -  SUM(WXWWSX!AS$147) - SUM(WXWWSX!AS$148) ) * 1000000 )/ ( ( SUM(WXWWSX!AS$169) + SUM(WXWWSX!AS$170) ) * 1000 )</f>
        <v>112.47427429815205</v>
      </c>
      <c r="AT70" s="185">
        <f xml:space="preserve"> ( ( SUM(WXWWSX!AT$136) + SUM(WXWWSX!AT$137)  -  SUM(WXWWSX!AT$147) - SUM(WXWWSX!AT$148) ) * 1000000 )/ ( ( SUM(WXWWSX!AT$169) + SUM(WXWWSX!AT$170) ) * 1000 )</f>
        <v>112.5696492202449</v>
      </c>
      <c r="AU70" s="185">
        <f xml:space="preserve"> ( ( SUM(WXWWSX!AU$136) + SUM(WXWWSX!AU$137)  -  SUM(WXWWSX!AU$147) - SUM(WXWWSX!AU$148) ) * 1000000 )/ ( ( SUM(WXWWSX!AU$169) + SUM(WXWWSX!AU$170) ) * 1000 )</f>
        <v>112.605460032057</v>
      </c>
      <c r="AV70" s="185">
        <f xml:space="preserve"> ( ( SUM(WXWWSX!AV$136) + SUM(WXWWSX!AV$137)  -  SUM(WXWWSX!AV$147) - SUM(WXWWSX!AV$148) ) * 1000000 )/ ( ( SUM(WXWWSX!AV$169) + SUM(WXWWSX!AV$170) ) * 1000 )</f>
        <v>112.58630689716118</v>
      </c>
      <c r="AW70" s="185">
        <f xml:space="preserve"> ( ( SUM(WXWWSX!AW$136) + SUM(WXWWSX!AW$137)  -  SUM(WXWWSX!AW$147) - SUM(WXWWSX!AW$148) ) * 1000000 )/ ( ( SUM(WXWWSX!AW$169) + SUM(WXWWSX!AW$170) ) * 1000 )</f>
        <v>112.51641677060658</v>
      </c>
      <c r="AX70" s="185">
        <f xml:space="preserve"> ( ( SUM(WXWWSX!AX$136) + SUM(WXWWSX!AX$137)  -  SUM(WXWWSX!AX$147) - SUM(WXWWSX!AX$148) ) * 1000000 )/ ( ( SUM(WXWWSX!AX$169) + SUM(WXWWSX!AX$170) ) * 1000 )</f>
        <v>112.39967410392201</v>
      </c>
      <c r="AY70" s="185">
        <f xml:space="preserve"> ( ( SUM(WXWWSX!AY$136) + SUM(WXWWSX!AY$137)  -  SUM(WXWWSX!AY$147) - SUM(WXWWSX!AY$148) ) * 1000000 )/ ( ( SUM(WXWWSX!AY$169) + SUM(WXWWSX!AY$170) ) * 1000 )</f>
        <v>112.23964898299526</v>
      </c>
      <c r="AZ70" s="185">
        <f xml:space="preserve"> ( ( SUM(WXWWSX!AZ$136) + SUM(WXWWSX!AZ$137)  -  SUM(WXWWSX!AZ$147) - SUM(WXWWSX!AZ$148) ) * 1000000 )/ ( ( SUM(WXWWSX!AZ$169) + SUM(WXWWSX!AZ$170) ) * 1000 )</f>
        <v>112.03962291652908</v>
      </c>
      <c r="BA70" s="185">
        <f xml:space="preserve"> ( ( SUM(WXWWSX!BA$136) + SUM(WXWWSX!BA$137)  -  SUM(WXWWSX!BA$147) - SUM(WXWWSX!BA$148) ) * 1000000 )/ ( ( SUM(WXWWSX!BA$169) + SUM(WXWWSX!BA$170) ) * 1000 )</f>
        <v>111.80261247507431</v>
      </c>
      <c r="BB70" s="185">
        <f xml:space="preserve"> ( ( SUM(WXWWSX!BB$136) + SUM(WXWWSX!BB$137)  -  SUM(WXWWSX!BB$147) - SUM(WXWWSX!BB$148) ) * 1000000 )/ ( ( SUM(WXWWSX!BB$169) + SUM(WXWWSX!BB$170) ) * 1000 )</f>
        <v>111.53139096389353</v>
      </c>
      <c r="BC70" s="185">
        <f xml:space="preserve"> ( ( SUM(WXWWSX!BC$136) + SUM(WXWWSX!BC$137)  -  SUM(WXWWSX!BC$147) - SUM(WXWWSX!BC$148) ) * 1000000 )/ ( ( SUM(WXWWSX!BC$169) + SUM(WXWWSX!BC$170) ) * 1000 )</f>
        <v>111.22850829731715</v>
      </c>
      <c r="BD70" s="185">
        <f xml:space="preserve"> ( ( SUM(WXWWSX!BD$136) + SUM(WXWWSX!BD$137)  -  SUM(WXWWSX!BD$147) - SUM(WXWWSX!BD$148) ) * 1000000 )/ ( ( SUM(WXWWSX!BD$169) + SUM(WXWWSX!BD$170) ) * 1000 )</f>
        <v>110.8963092277192</v>
      </c>
      <c r="BE70" s="185">
        <f xml:space="preserve"> ( ( SUM(WXWWSX!BE$136) + SUM(WXWWSX!BE$137)  -  SUM(WXWWSX!BE$147) - SUM(WXWWSX!BE$148) ) * 1000000 )/ ( ( SUM(WXWWSX!BE$169) + SUM(WXWWSX!BE$170) ) * 1000 )</f>
        <v>110.53695006886439</v>
      </c>
      <c r="BF70" s="185">
        <f xml:space="preserve"> ( ( SUM(WXWWSX!BF$136) + SUM(WXWWSX!BF$137)  -  SUM(WXWWSX!BF$147) - SUM(WXWWSX!BF$148) ) * 1000000 )/ ( ( SUM(WXWWSX!BF$169) + SUM(WXWWSX!BF$170) ) * 1000 )</f>
        <v>110.15241404111285</v>
      </c>
      <c r="BG70" s="185">
        <f xml:space="preserve"> ( ( SUM(WXWWSX!BG$136) + SUM(WXWWSX!BG$137)  -  SUM(WXWWSX!BG$147) - SUM(WXWWSX!BG$148) ) * 1000000 )/ ( ( SUM(WXWWSX!BG$169) + SUM(WXWWSX!BG$170) ) * 1000 )</f>
        <v>109.74452535472803</v>
      </c>
      <c r="BH70" s="185">
        <f xml:space="preserve"> ( ( SUM(WXWWSX!BH$136) + SUM(WXWWSX!BH$137)  -  SUM(WXWWSX!BH$147) - SUM(WXWWSX!BH$148) ) * 1000000 )/ ( ( SUM(WXWWSX!BH$169) + SUM(WXWWSX!BH$170) ) * 1000 )</f>
        <v>109.31496213730418</v>
      </c>
      <c r="BI70" s="185">
        <f xml:space="preserve"> ( ( SUM(WXWWSX!BI$136) + SUM(WXWWSX!BI$137)  -  SUM(WXWWSX!BI$147) - SUM(WXWWSX!BI$148) ) * 1000000 )/ ( ( SUM(WXWWSX!BI$169) + SUM(WXWWSX!BI$170) ) * 1000 )</f>
        <v>108.86526830205771</v>
      </c>
      <c r="BJ70" s="185">
        <f xml:space="preserve"> ( ( SUM(WXWWSX!BJ$136) + SUM(WXWWSX!BJ$137)  -  SUM(WXWWSX!BJ$147) - SUM(WXWWSX!BJ$148) ) * 1000000 )/ ( ( SUM(WXWWSX!BJ$169) + SUM(WXWWSX!BJ$170) ) * 1000 )</f>
        <v>108.39686444525793</v>
      </c>
      <c r="BK70" s="185">
        <f xml:space="preserve"> ( ( SUM(WXWWSX!BK$136) + SUM(WXWWSX!BK$137)  -  SUM(WXWWSX!BK$147) - SUM(WXWWSX!BK$148) ) * 1000000 )/ ( ( SUM(WXWWSX!BK$169) + SUM(WXWWSX!BK$170) ) * 1000 )</f>
        <v>107.91105785341709</v>
      </c>
      <c r="BL70" s="185">
        <f xml:space="preserve"> ( ( SUM(WXWWSX!BL$136) + SUM(WXWWSX!BL$137)  -  SUM(WXWWSX!BL$147) - SUM(WXWWSX!BL$148) ) * 1000000 )/ ( ( SUM(WXWWSX!BL$169) + SUM(WXWWSX!BL$170) ) * 1000 )</f>
        <v>107.40905169393017</v>
      </c>
      <c r="BM70" s="185">
        <f xml:space="preserve"> ( ( SUM(WXWWSX!BM$136) + SUM(WXWWSX!BM$137)  -  SUM(WXWWSX!BM$147) - SUM(WXWWSX!BM$148) ) * 1000000 )/ ( ( SUM(WXWWSX!BM$169) + SUM(WXWWSX!BM$170) ) * 1000 )</f>
        <v>106.89195345652</v>
      </c>
      <c r="BN70" s="185">
        <f xml:space="preserve"> ( ( SUM(WXWWSX!BN$136) + SUM(WXWWSX!BN$137)  -  SUM(WXWWSX!BN$147) - SUM(WXWWSX!BN$148) ) * 1000000 )/ ( ( SUM(WXWWSX!BN$169) + SUM(WXWWSX!BN$170) ) * 1000 )</f>
        <v>106.36078270713269</v>
      </c>
      <c r="BO70" s="185">
        <f xml:space="preserve"> ( ( SUM(WXWWSX!BO$136) + SUM(WXWWSX!BO$137)  -  SUM(WXWWSX!BO$147) - SUM(WXWWSX!BO$148) ) * 1000000 )/ ( ( SUM(WXWWSX!BO$169) + SUM(WXWWSX!BO$170) ) * 1000 )</f>
        <v>104.27312030314239</v>
      </c>
      <c r="BP70" s="185"/>
      <c r="BQ70" s="185"/>
      <c r="BR70" s="185"/>
      <c r="BS70" s="185"/>
      <c r="BT70" s="185"/>
      <c r="BU70" s="185"/>
      <c r="BV70" s="185"/>
      <c r="BW70" s="185"/>
      <c r="BX70" s="185"/>
      <c r="BY70" s="185"/>
      <c r="BZ70" s="185"/>
      <c r="CA70" s="185"/>
      <c r="CB70" s="185"/>
      <c r="CC70" s="185"/>
      <c r="CD70" s="185"/>
      <c r="CE70" s="185"/>
      <c r="CF70" s="185"/>
      <c r="CG70" s="185"/>
      <c r="CH70" s="185"/>
      <c r="CI70" s="185"/>
      <c r="CJ70" s="185"/>
    </row>
    <row r="71" spans="2:88" ht="28" x14ac:dyDescent="0.35">
      <c r="B71" s="752" t="s">
        <v>277</v>
      </c>
      <c r="C71" s="753" t="s">
        <v>250</v>
      </c>
      <c r="D71" s="240" t="s">
        <v>278</v>
      </c>
      <c r="E71" s="753" t="s">
        <v>252</v>
      </c>
      <c r="F71" s="241">
        <v>1</v>
      </c>
      <c r="G71" s="186">
        <f>( SUM(WXWWSX!G$156) ) / ( SUM(WXWWSX!G$156) + SUM(WXWWSX!G$163) + SUM(WXWWSX!G$164) + SUM(WXWWSX!G$165) )</f>
        <v>0.65866701425095586</v>
      </c>
      <c r="H71" s="186">
        <f>( SUM(WXWWSX!H$156) ) / ( SUM(WXWWSX!H$156) + SUM(WXWWSX!H$163) + SUM(WXWWSX!H$164) + SUM(WXWWSX!H$165) )</f>
        <v>0.67963497635516412</v>
      </c>
      <c r="I71" s="186">
        <f>( SUM(WXWWSX!I$156) ) / ( SUM(WXWWSX!I$156) + SUM(WXWWSX!I$163) + SUM(WXWWSX!I$164) + SUM(WXWWSX!I$165) )</f>
        <v>0.69554012517444797</v>
      </c>
      <c r="J71" s="186">
        <f>( SUM(WXWWSX!J$156) ) / ( SUM(WXWWSX!J$156) + SUM(WXWWSX!J$163) + SUM(WXWWSX!J$164) + SUM(WXWWSX!J$165) )</f>
        <v>0.70969741115984186</v>
      </c>
      <c r="K71" s="186">
        <f>( SUM(WXWWSX!K$156) ) / ( SUM(WXWWSX!K$156) + SUM(WXWWSX!K$163) + SUM(WXWWSX!K$164) + SUM(WXWWSX!K$165) )</f>
        <v>0.72265401748641678</v>
      </c>
      <c r="L71" s="186">
        <f>( SUM(WXWWSX!L$156) ) / ( SUM(WXWWSX!L$156) + SUM(WXWWSX!L$163) + SUM(WXWWSX!L$164) + SUM(WXWWSX!L$165) )</f>
        <v>0.73345894619354457</v>
      </c>
      <c r="M71" s="186">
        <f>( SUM(WXWWSX!M$156) ) / ( SUM(WXWWSX!M$156) + SUM(WXWWSX!M$163) + SUM(WXWWSX!M$164) + SUM(WXWWSX!M$165) )</f>
        <v>0.73737204381105914</v>
      </c>
      <c r="N71" s="186">
        <f>( SUM(WXWWSX!N$156) ) / ( SUM(WXWWSX!N$156) + SUM(WXWWSX!N$163) + SUM(WXWWSX!N$164) + SUM(WXWWSX!N$165) )</f>
        <v>0.74120069614690443</v>
      </c>
      <c r="O71" s="186">
        <f>( SUM(WXWWSX!O$156) ) / ( SUM(WXWWSX!O$156) + SUM(WXWWSX!O$163) + SUM(WXWWSX!O$164) + SUM(WXWWSX!O$165) )</f>
        <v>0.74495436200911536</v>
      </c>
      <c r="P71" s="186">
        <f>( SUM(WXWWSX!P$156) ) / ( SUM(WXWWSX!P$156) + SUM(WXWWSX!P$163) + SUM(WXWWSX!P$164) + SUM(WXWWSX!P$165) )</f>
        <v>0.74842563290696529</v>
      </c>
      <c r="Q71" s="186">
        <f>( SUM(WXWWSX!Q$156) ) / ( SUM(WXWWSX!Q$156) + SUM(WXWWSX!Q$163) + SUM(WXWWSX!Q$164) + SUM(WXWWSX!Q$165) )</f>
        <v>0.75162277807593236</v>
      </c>
      <c r="R71" s="186">
        <f>( SUM(WXWWSX!R$156) ) / ( SUM(WXWWSX!R$156) + SUM(WXWWSX!R$163) + SUM(WXWWSX!R$164) + SUM(WXWWSX!R$165) )</f>
        <v>0.75458871495563484</v>
      </c>
      <c r="S71" s="186">
        <f>( SUM(WXWWSX!S$156) ) / ( SUM(WXWWSX!S$156) + SUM(WXWWSX!S$163) + SUM(WXWWSX!S$164) + SUM(WXWWSX!S$165) )</f>
        <v>0.75740008816859283</v>
      </c>
      <c r="T71" s="186">
        <f>( SUM(WXWWSX!T$156) ) / ( SUM(WXWWSX!T$156) + SUM(WXWWSX!T$163) + SUM(WXWWSX!T$164) + SUM(WXWWSX!T$165) )</f>
        <v>0.76007132171142633</v>
      </c>
      <c r="U71" s="186">
        <f>( SUM(WXWWSX!U$156) ) / ( SUM(WXWWSX!U$156) + SUM(WXWWSX!U$163) + SUM(WXWWSX!U$164) + SUM(WXWWSX!U$165) )</f>
        <v>0.76261171851848997</v>
      </c>
      <c r="V71" s="186">
        <f>( SUM(WXWWSX!V$156) ) / ( SUM(WXWWSX!V$156) + SUM(WXWWSX!V$163) + SUM(WXWWSX!V$164) + SUM(WXWWSX!V$165) )</f>
        <v>0.76497720960082582</v>
      </c>
      <c r="W71" s="186">
        <f>( SUM(WXWWSX!W$156) ) / ( SUM(WXWWSX!W$156) + SUM(WXWWSX!W$163) + SUM(WXWWSX!W$164) + SUM(WXWWSX!W$165) )</f>
        <v>0.76720572166981382</v>
      </c>
      <c r="X71" s="186">
        <f>( SUM(WXWWSX!X$156) ) / ( SUM(WXWWSX!X$156) + SUM(WXWWSX!X$163) + SUM(WXWWSX!X$164) + SUM(WXWWSX!X$165) )</f>
        <v>0.76932187881510861</v>
      </c>
      <c r="Y71" s="186">
        <f>( SUM(WXWWSX!Y$156) ) / ( SUM(WXWWSX!Y$156) + SUM(WXWWSX!Y$163) + SUM(WXWWSX!Y$164) + SUM(WXWWSX!Y$165) )</f>
        <v>0.77129717993005098</v>
      </c>
      <c r="Z71" s="186">
        <f>( SUM(WXWWSX!Z$156) ) / ( SUM(WXWWSX!Z$156) + SUM(WXWWSX!Z$163) + SUM(WXWWSX!Z$164) + SUM(WXWWSX!Z$165) )</f>
        <v>0.77317900077308632</v>
      </c>
      <c r="AA71" s="186">
        <f>( SUM(WXWWSX!AA$156) ) / ( SUM(WXWWSX!AA$156) + SUM(WXWWSX!AA$163) + SUM(WXWWSX!AA$164) + SUM(WXWWSX!AA$165) )</f>
        <v>0.77494331729518928</v>
      </c>
      <c r="AB71" s="186">
        <f>( SUM(WXWWSX!AB$156) ) / ( SUM(WXWWSX!AB$156) + SUM(WXWWSX!AB$163) + SUM(WXWWSX!AB$164) + SUM(WXWWSX!AB$165) )</f>
        <v>0.77659820302540328</v>
      </c>
      <c r="AC71" s="186">
        <f>( SUM(WXWWSX!AC$156) ) / ( SUM(WXWWSX!AC$156) + SUM(WXWWSX!AC$163) + SUM(WXWWSX!AC$164) + SUM(WXWWSX!AC$165) )</f>
        <v>0.77826246961491385</v>
      </c>
      <c r="AD71" s="186">
        <f>( SUM(WXWWSX!AD$156) ) / ( SUM(WXWWSX!AD$156) + SUM(WXWWSX!AD$163) + SUM(WXWWSX!AD$164) + SUM(WXWWSX!AD$165) )</f>
        <v>0.77982477368349379</v>
      </c>
      <c r="AE71" s="186">
        <f>( SUM(WXWWSX!AE$156) ) / ( SUM(WXWWSX!AE$156) + SUM(WXWWSX!AE$163) + SUM(WXWWSX!AE$164) + SUM(WXWWSX!AE$165) )</f>
        <v>0.78143838022706325</v>
      </c>
      <c r="AF71" s="186">
        <f>( SUM(WXWWSX!AF$156) ) / ( SUM(WXWWSX!AF$156) + SUM(WXWWSX!AF$163) + SUM(WXWWSX!AF$164) + SUM(WXWWSX!AF$165) )</f>
        <v>0.78300004955012703</v>
      </c>
      <c r="AG71" s="186">
        <f>( SUM(WXWWSX!AG$156) ) / ( SUM(WXWWSX!AG$156) + SUM(WXWWSX!AG$163) + SUM(WXWWSX!AG$164) + SUM(WXWWSX!AG$165) )</f>
        <v>0.78452193565129158</v>
      </c>
      <c r="AH71" s="186">
        <f>( SUM(WXWWSX!AH$156) ) / ( SUM(WXWWSX!AH$156) + SUM(WXWWSX!AH$163) + SUM(WXWWSX!AH$164) + SUM(WXWWSX!AH$165) )</f>
        <v>0.78599880910366371</v>
      </c>
      <c r="AI71" s="186">
        <f>( SUM(WXWWSX!AI$156) ) / ( SUM(WXWWSX!AI$156) + SUM(WXWWSX!AI$163) + SUM(WXWWSX!AI$164) + SUM(WXWWSX!AI$165) )</f>
        <v>0.78743390125521762</v>
      </c>
      <c r="AJ71" s="186">
        <f>( SUM(WXWWSX!AJ$156) ) / ( SUM(WXWWSX!AJ$156) + SUM(WXWWSX!AJ$163) + SUM(WXWWSX!AJ$164) + SUM(WXWWSX!AJ$165) )</f>
        <v>0.78883014759480841</v>
      </c>
      <c r="AK71" s="186">
        <f>( SUM(WXWWSX!AK$156) ) / ( SUM(WXWWSX!AK$156) + SUM(WXWWSX!AK$163) + SUM(WXWWSX!AK$164) + SUM(WXWWSX!AK$165) )</f>
        <v>0.79019588284965869</v>
      </c>
      <c r="AL71" s="186">
        <f>( SUM(WXWWSX!AL$156) ) / ( SUM(WXWWSX!AL$156) + SUM(WXWWSX!AL$163) + SUM(WXWWSX!AL$164) + SUM(WXWWSX!AL$165) )</f>
        <v>0.79152774090211875</v>
      </c>
      <c r="AM71" s="186">
        <f>( SUM(WXWWSX!AM$156) ) / ( SUM(WXWWSX!AM$156) + SUM(WXWWSX!AM$163) + SUM(WXWWSX!AM$164) + SUM(WXWWSX!AM$165) )</f>
        <v>0.79282793797262541</v>
      </c>
      <c r="AN71" s="186">
        <f>( SUM(WXWWSX!AN$156) ) / ( SUM(WXWWSX!AN$156) + SUM(WXWWSX!AN$163) + SUM(WXWWSX!AN$164) + SUM(WXWWSX!AN$165) )</f>
        <v>0.79409849436982805</v>
      </c>
      <c r="AO71" s="186">
        <f>( SUM(WXWWSX!AO$156) ) / ( SUM(WXWWSX!AO$156) + SUM(WXWWSX!AO$163) + SUM(WXWWSX!AO$164) + SUM(WXWWSX!AO$165) )</f>
        <v>0.79534125337660211</v>
      </c>
      <c r="AP71" s="186">
        <f>( SUM(WXWWSX!AP$156) ) / ( SUM(WXWWSX!AP$156) + SUM(WXWWSX!AP$163) + SUM(WXWWSX!AP$164) + SUM(WXWWSX!AP$165) )</f>
        <v>0.79655789820154543</v>
      </c>
      <c r="AQ71" s="186">
        <f>( SUM(WXWWSX!AQ$156) ) / ( SUM(WXWWSX!AQ$156) + SUM(WXWWSX!AQ$163) + SUM(WXWWSX!AQ$164) + SUM(WXWWSX!AQ$165) )</f>
        <v>0.79774996720913405</v>
      </c>
      <c r="AR71" s="186">
        <f>( SUM(WXWWSX!AR$156) ) / ( SUM(WXWWSX!AR$156) + SUM(WXWWSX!AR$163) + SUM(WXWWSX!AR$164) + SUM(WXWWSX!AR$165) )</f>
        <v>0.79891886761604314</v>
      </c>
      <c r="AS71" s="186">
        <f>( SUM(WXWWSX!AS$156) ) / ( SUM(WXWWSX!AS$156) + SUM(WXWWSX!AS$163) + SUM(WXWWSX!AS$164) + SUM(WXWWSX!AS$165) )</f>
        <v>0.80006588781885291</v>
      </c>
      <c r="AT71" s="186">
        <f>( SUM(WXWWSX!AT$156) ) / ( SUM(WXWWSX!AT$156) + SUM(WXWWSX!AT$163) + SUM(WXWWSX!AT$164) + SUM(WXWWSX!AT$165) )</f>
        <v>0.80119220849899542</v>
      </c>
      <c r="AU71" s="186">
        <f>( SUM(WXWWSX!AU$156) ) / ( SUM(WXWWSX!AU$156) + SUM(WXWWSX!AU$163) + SUM(WXWWSX!AU$164) + SUM(WXWWSX!AU$165) )</f>
        <v>0.80229891263392294</v>
      </c>
      <c r="AV71" s="186">
        <f>( SUM(WXWWSX!AV$156) ) / ( SUM(WXWWSX!AV$156) + SUM(WXWWSX!AV$163) + SUM(WXWWSX!AV$164) + SUM(WXWWSX!AV$165) )</f>
        <v>0.80338699452873785</v>
      </c>
      <c r="AW71" s="186">
        <f>( SUM(WXWWSX!AW$156) ) / ( SUM(WXWWSX!AW$156) + SUM(WXWWSX!AW$163) + SUM(WXWWSX!AW$164) + SUM(WXWWSX!AW$165) )</f>
        <v>0.80445736796965006</v>
      </c>
      <c r="AX71" s="186">
        <f>( SUM(WXWWSX!AX$156) ) / ( SUM(WXWWSX!AX$156) + SUM(WXWWSX!AX$163) + SUM(WXWWSX!AX$164) + SUM(WXWWSX!AX$165) )</f>
        <v>0.80551087358932982</v>
      </c>
      <c r="AY71" s="186">
        <f>( SUM(WXWWSX!AY$156) ) / ( SUM(WXWWSX!AY$156) + SUM(WXWWSX!AY$163) + SUM(WXWWSX!AY$164) + SUM(WXWWSX!AY$165) )</f>
        <v>0.80654828552430524</v>
      </c>
      <c r="AZ71" s="186">
        <f>( SUM(WXWWSX!AZ$156) ) / ( SUM(WXWWSX!AZ$156) + SUM(WXWWSX!AZ$163) + SUM(WXWWSX!AZ$164) + SUM(WXWWSX!AZ$165) )</f>
        <v>0.80757031743583119</v>
      </c>
      <c r="BA71" s="186">
        <f>( SUM(WXWWSX!BA$156) ) / ( SUM(WXWWSX!BA$156) + SUM(WXWWSX!BA$163) + SUM(WXWWSX!BA$164) + SUM(WXWWSX!BA$165) )</f>
        <v>0.80857762795796617</v>
      </c>
      <c r="BB71" s="186">
        <f>( SUM(WXWWSX!BB$156) ) / ( SUM(WXWWSX!BB$156) + SUM(WXWWSX!BB$163) + SUM(WXWWSX!BB$164) + SUM(WXWWSX!BB$165) )</f>
        <v>0.8095708256298092</v>
      </c>
      <c r="BC71" s="186">
        <f>( SUM(WXWWSX!BC$156) ) / ( SUM(WXWWSX!BC$156) + SUM(WXWWSX!BC$163) + SUM(WXWWSX!BC$164) + SUM(WXWWSX!BC$165) )</f>
        <v>0.81055047336283115</v>
      </c>
      <c r="BD71" s="186">
        <f>( SUM(WXWWSX!BD$156) ) / ( SUM(WXWWSX!BD$156) + SUM(WXWWSX!BD$163) + SUM(WXWWSX!BD$164) + SUM(WXWWSX!BD$165) )</f>
        <v>0.81151709248892612</v>
      </c>
      <c r="BE71" s="186">
        <f>( SUM(WXWWSX!BE$156) ) / ( SUM(WXWWSX!BE$156) + SUM(WXWWSX!BE$163) + SUM(WXWWSX!BE$164) + SUM(WXWWSX!BE$165) )</f>
        <v>0.81247116643008588</v>
      </c>
      <c r="BF71" s="186">
        <f>( SUM(WXWWSX!BF$156) ) / ( SUM(WXWWSX!BF$156) + SUM(WXWWSX!BF$163) + SUM(WXWWSX!BF$164) + SUM(WXWWSX!BF$165) )</f>
        <v>0.81341314402639664</v>
      </c>
      <c r="BG71" s="186">
        <f>( SUM(WXWWSX!BG$156) ) / ( SUM(WXWWSX!BG$156) + SUM(WXWWSX!BG$163) + SUM(WXWWSX!BG$164) + SUM(WXWWSX!BG$165) )</f>
        <v>0.81434344255533186</v>
      </c>
      <c r="BH71" s="186">
        <f>( SUM(WXWWSX!BH$156) ) / ( SUM(WXWWSX!BH$156) + SUM(WXWWSX!BH$163) + SUM(WXWWSX!BH$164) + SUM(WXWWSX!BH$165) )</f>
        <v>0.81526245047198276</v>
      </c>
      <c r="BI71" s="186">
        <f>( SUM(WXWWSX!BI$156) ) / ( SUM(WXWWSX!BI$156) + SUM(WXWWSX!BI$163) + SUM(WXWWSX!BI$164) + SUM(WXWWSX!BI$165) )</f>
        <v>0.81617052989690053</v>
      </c>
      <c r="BJ71" s="186">
        <f>( SUM(WXWWSX!BJ$156) ) / ( SUM(WXWWSX!BJ$156) + SUM(WXWWSX!BJ$163) + SUM(WXWWSX!BJ$164) + SUM(WXWWSX!BJ$165) )</f>
        <v>0.81706801887556335</v>
      </c>
      <c r="BK71" s="186">
        <f>( SUM(WXWWSX!BK$156) ) / ( SUM(WXWWSX!BK$156) + SUM(WXWWSX!BK$163) + SUM(WXWWSX!BK$164) + SUM(WXWWSX!BK$165) )</f>
        <v>0.81795523343111798</v>
      </c>
      <c r="BL71" s="186">
        <f>( SUM(WXWWSX!BL$156) ) / ( SUM(WXWWSX!BL$156) + SUM(WXWWSX!BL$163) + SUM(WXWWSX!BL$164) + SUM(WXWWSX!BL$165) )</f>
        <v>0.81883246942990862</v>
      </c>
      <c r="BM71" s="186">
        <f>( SUM(WXWWSX!BM$156) ) / ( SUM(WXWWSX!BM$156) + SUM(WXWWSX!BM$163) + SUM(WXWWSX!BM$164) + SUM(WXWWSX!BM$165) )</f>
        <v>0.81970000427740941</v>
      </c>
      <c r="BN71" s="186">
        <f>( SUM(WXWWSX!BN$156) ) / ( SUM(WXWWSX!BN$156) + SUM(WXWWSX!BN$163) + SUM(WXWWSX!BN$164) + SUM(WXWWSX!BN$165) )</f>
        <v>0.82055809846045391</v>
      </c>
      <c r="BO71" s="186">
        <f>( SUM(WXWWSX!BO$156) ) / ( SUM(WXWWSX!BO$156) + SUM(WXWWSX!BO$163) + SUM(WXWWSX!BO$164) + SUM(WXWWSX!BO$165) )</f>
        <v>0.82140699695013042</v>
      </c>
      <c r="BP71" s="186"/>
      <c r="BQ71" s="186"/>
      <c r="BR71" s="186"/>
      <c r="BS71" s="186"/>
      <c r="BT71" s="186"/>
      <c r="BU71" s="186"/>
      <c r="BV71" s="186"/>
      <c r="BW71" s="186"/>
      <c r="BX71" s="186"/>
      <c r="BY71" s="186"/>
      <c r="BZ71" s="186"/>
      <c r="CA71" s="186"/>
      <c r="CB71" s="186"/>
      <c r="CC71" s="186"/>
      <c r="CD71" s="186"/>
      <c r="CE71" s="186"/>
      <c r="CF71" s="186"/>
      <c r="CG71" s="186"/>
      <c r="CH71" s="186"/>
      <c r="CI71" s="186"/>
      <c r="CJ71" s="186"/>
    </row>
    <row r="72" spans="2:88" ht="28.5" thickBot="1" x14ac:dyDescent="0.4">
      <c r="B72" s="752" t="s">
        <v>279</v>
      </c>
      <c r="C72" s="753" t="s">
        <v>254</v>
      </c>
      <c r="D72" s="240" t="s">
        <v>280</v>
      </c>
      <c r="E72" s="753" t="s">
        <v>111</v>
      </c>
      <c r="F72" s="241">
        <v>2</v>
      </c>
      <c r="G72" s="187">
        <f>SUM(WXWWSX!G$133) + SUM(WXWWSX!G$135) - SUM(WXWWSX!G$145) - SUM(WXWWSX!G$146)</f>
        <v>83.118923588276118</v>
      </c>
      <c r="H72" s="187">
        <f>SUM(WXWWSX!H$133) + SUM(WXWWSX!H$135) - SUM(WXWWSX!H$145) - SUM(WXWWSX!H$146)</f>
        <v>73.987141602759067</v>
      </c>
      <c r="I72" s="187">
        <f>SUM(WXWWSX!I$133) + SUM(WXWWSX!I$135) - SUM(WXWWSX!I$145) - SUM(WXWWSX!I$146)</f>
        <v>78.635400280986275</v>
      </c>
      <c r="J72" s="187">
        <f>SUM(WXWWSX!J$133) + SUM(WXWWSX!J$135) - SUM(WXWWSX!J$145) - SUM(WXWWSX!J$146)</f>
        <v>81.682564760924222</v>
      </c>
      <c r="K72" s="187">
        <f>SUM(WXWWSX!K$133) + SUM(WXWWSX!K$135) - SUM(WXWWSX!K$145) - SUM(WXWWSX!K$146)</f>
        <v>81.518366789860522</v>
      </c>
      <c r="L72" s="187">
        <f>SUM(WXWWSX!L$133) + SUM(WXWWSX!L$135) - SUM(WXWWSX!L$145) - SUM(WXWWSX!L$146)</f>
        <v>81.306430988782537</v>
      </c>
      <c r="M72" s="187">
        <f>SUM(WXWWSX!M$133) + SUM(WXWWSX!M$135) - SUM(WXWWSX!M$145) - SUM(WXWWSX!M$146)</f>
        <v>80.418499342880779</v>
      </c>
      <c r="N72" s="187">
        <f>SUM(WXWWSX!N$133) + SUM(WXWWSX!N$135) - SUM(WXWWSX!N$145) - SUM(WXWWSX!N$146)</f>
        <v>78.92767699442399</v>
      </c>
      <c r="O72" s="187">
        <f>SUM(WXWWSX!O$133) + SUM(WXWWSX!O$135) - SUM(WXWWSX!O$145) - SUM(WXWWSX!O$146)</f>
        <v>77.429538955239153</v>
      </c>
      <c r="P72" s="187">
        <f>SUM(WXWWSX!P$133) + SUM(WXWWSX!P$135) - SUM(WXWWSX!P$145) - SUM(WXWWSX!P$146)</f>
        <v>76.127207382325537</v>
      </c>
      <c r="Q72" s="187">
        <f>SUM(WXWWSX!Q$133) + SUM(WXWWSX!Q$135) - SUM(WXWWSX!Q$145) - SUM(WXWWSX!Q$146)</f>
        <v>74.86404995459938</v>
      </c>
      <c r="R72" s="187">
        <f>SUM(WXWWSX!R$133) + SUM(WXWWSX!R$135) - SUM(WXWWSX!R$145) - SUM(WXWWSX!R$146)</f>
        <v>73.885051172287433</v>
      </c>
      <c r="S72" s="187">
        <f>SUM(WXWWSX!S$133) + SUM(WXWWSX!S$135) - SUM(WXWWSX!S$145) - SUM(WXWWSX!S$146)</f>
        <v>73.07717319776674</v>
      </c>
      <c r="T72" s="187">
        <f>SUM(WXWWSX!T$133) + SUM(WXWWSX!T$135) - SUM(WXWWSX!T$145) - SUM(WXWWSX!T$146)</f>
        <v>72.168675185935797</v>
      </c>
      <c r="U72" s="187">
        <f>SUM(WXWWSX!U$133) + SUM(WXWWSX!U$135) - SUM(WXWWSX!U$145) - SUM(WXWWSX!U$146)</f>
        <v>71.353594920008788</v>
      </c>
      <c r="V72" s="187">
        <f>SUM(WXWWSX!V$133) + SUM(WXWWSX!V$135) - SUM(WXWWSX!V$145) - SUM(WXWWSX!V$146)</f>
        <v>70.575862249932115</v>
      </c>
      <c r="W72" s="187">
        <f>SUM(WXWWSX!W$133) + SUM(WXWWSX!W$135) - SUM(WXWWSX!W$145) - SUM(WXWWSX!W$146)</f>
        <v>70.170514345853505</v>
      </c>
      <c r="X72" s="187">
        <f>SUM(WXWWSX!X$133) + SUM(WXWWSX!X$135) - SUM(WXWWSX!X$145) - SUM(WXWWSX!X$146)</f>
        <v>70.076273048050709</v>
      </c>
      <c r="Y72" s="187">
        <f>SUM(WXWWSX!Y$133) + SUM(WXWWSX!Y$135) - SUM(WXWWSX!Y$145) - SUM(WXWWSX!Y$146)</f>
        <v>70.062260560799814</v>
      </c>
      <c r="Z72" s="187">
        <f>SUM(WXWWSX!Z$133) + SUM(WXWWSX!Z$135) - SUM(WXWWSX!Z$145) - SUM(WXWWSX!Z$146)</f>
        <v>70.13183322205316</v>
      </c>
      <c r="AA72" s="187">
        <f>SUM(WXWWSX!AA$133) + SUM(WXWWSX!AA$135) - SUM(WXWWSX!AA$145) - SUM(WXWWSX!AA$146)</f>
        <v>70.122014324784402</v>
      </c>
      <c r="AB72" s="187">
        <f>SUM(WXWWSX!AB$133) + SUM(WXWWSX!AB$135) - SUM(WXWWSX!AB$145) - SUM(WXWWSX!AB$146)</f>
        <v>70.130366700870709</v>
      </c>
      <c r="AC72" s="187">
        <f>SUM(WXWWSX!AC$133) + SUM(WXWWSX!AC$135) - SUM(WXWWSX!AC$145) - SUM(WXWWSX!AC$146)</f>
        <v>70.111816903485348</v>
      </c>
      <c r="AD72" s="187">
        <f>SUM(WXWWSX!AD$133) + SUM(WXWWSX!AD$135) - SUM(WXWWSX!AD$145) - SUM(WXWWSX!AD$146)</f>
        <v>70.087434570040855</v>
      </c>
      <c r="AE72" s="187">
        <f>SUM(WXWWSX!AE$133) + SUM(WXWWSX!AE$135) - SUM(WXWWSX!AE$145) - SUM(WXWWSX!AE$146)</f>
        <v>70.068095582666032</v>
      </c>
      <c r="AF72" s="187">
        <f>SUM(WXWWSX!AF$133) + SUM(WXWWSX!AF$135) - SUM(WXWWSX!AF$145) - SUM(WXWWSX!AF$146)</f>
        <v>70.0509932338299</v>
      </c>
      <c r="AG72" s="187">
        <f>SUM(WXWWSX!AG$133) + SUM(WXWWSX!AG$135) - SUM(WXWWSX!AG$145) - SUM(WXWWSX!AG$146)</f>
        <v>70.034118960779836</v>
      </c>
      <c r="AH72" s="187">
        <f>SUM(WXWWSX!AH$133) + SUM(WXWWSX!AH$135) - SUM(WXWWSX!AH$145) - SUM(WXWWSX!AH$146)</f>
        <v>70.018448708986014</v>
      </c>
      <c r="AI72" s="187">
        <f>SUM(WXWWSX!AI$133) + SUM(WXWWSX!AI$135) - SUM(WXWWSX!AI$145) - SUM(WXWWSX!AI$146)</f>
        <v>70.002991956668382</v>
      </c>
      <c r="AJ72" s="187">
        <f>SUM(WXWWSX!AJ$133) + SUM(WXWWSX!AJ$135) - SUM(WXWWSX!AJ$145) - SUM(WXWWSX!AJ$146)</f>
        <v>69.987181989866329</v>
      </c>
      <c r="AK72" s="187">
        <f>SUM(WXWWSX!AK$133) + SUM(WXWWSX!AK$135) - SUM(WXWWSX!AK$145) - SUM(WXWWSX!AK$146)</f>
        <v>69.971695390010069</v>
      </c>
      <c r="AL72" s="187">
        <f>SUM(WXWWSX!AL$133) + SUM(WXWWSX!AL$135) - SUM(WXWWSX!AL$145) - SUM(WXWWSX!AL$146)</f>
        <v>70.037867026187357</v>
      </c>
      <c r="AM72" s="187">
        <f>SUM(WXWWSX!AM$133) + SUM(WXWWSX!AM$135) - SUM(WXWWSX!AM$145) - SUM(WXWWSX!AM$146)</f>
        <v>70.181674762714849</v>
      </c>
      <c r="AN72" s="187">
        <f>SUM(WXWWSX!AN$133) + SUM(WXWWSX!AN$135) - SUM(WXWWSX!AN$145) - SUM(WXWWSX!AN$146)</f>
        <v>70.318309350420023</v>
      </c>
      <c r="AO72" s="187">
        <f>SUM(WXWWSX!AO$133) + SUM(WXWWSX!AO$135) - SUM(WXWWSX!AO$145) - SUM(WXWWSX!AO$146)</f>
        <v>70.448872182013204</v>
      </c>
      <c r="AP72" s="187">
        <f>SUM(WXWWSX!AP$133) + SUM(WXWWSX!AP$135) - SUM(WXWWSX!AP$145) - SUM(WXWWSX!AP$146)</f>
        <v>70.573813404367939</v>
      </c>
      <c r="AQ72" s="187">
        <f>SUM(WXWWSX!AQ$133) + SUM(WXWWSX!AQ$135) - SUM(WXWWSX!AQ$145) - SUM(WXWWSX!AQ$146)</f>
        <v>70.691917329478485</v>
      </c>
      <c r="AR72" s="187">
        <f>SUM(WXWWSX!AR$133) + SUM(WXWWSX!AR$135) - SUM(WXWWSX!AR$145) - SUM(WXWWSX!AR$146)</f>
        <v>70.804811785064629</v>
      </c>
      <c r="AS72" s="187">
        <f>SUM(WXWWSX!AS$133) + SUM(WXWWSX!AS$135) - SUM(WXWWSX!AS$145) - SUM(WXWWSX!AS$146)</f>
        <v>70.91288627957158</v>
      </c>
      <c r="AT72" s="187">
        <f>SUM(WXWWSX!AT$133) + SUM(WXWWSX!AT$135) - SUM(WXWWSX!AT$145) - SUM(WXWWSX!AT$146)</f>
        <v>71.014924761917555</v>
      </c>
      <c r="AU72" s="187">
        <f>SUM(WXWWSX!AU$133) + SUM(WXWWSX!AU$135) - SUM(WXWWSX!AU$145) - SUM(WXWWSX!AU$146)</f>
        <v>71.113040057102268</v>
      </c>
      <c r="AV72" s="187">
        <f>SUM(WXWWSX!AV$133) + SUM(WXWWSX!AV$135) - SUM(WXWWSX!AV$145) - SUM(WXWWSX!AV$146)</f>
        <v>71.205978172921817</v>
      </c>
      <c r="AW72" s="187">
        <f>SUM(WXWWSX!AW$133) + SUM(WXWWSX!AW$135) - SUM(WXWWSX!AW$145) - SUM(WXWWSX!AW$146)</f>
        <v>71.295038409642459</v>
      </c>
      <c r="AX72" s="187">
        <f>SUM(WXWWSX!AX$133) + SUM(WXWWSX!AX$135) - SUM(WXWWSX!AX$145) - SUM(WXWWSX!AX$146)</f>
        <v>71.378990172915479</v>
      </c>
      <c r="AY72" s="187">
        <f>SUM(WXWWSX!AY$133) + SUM(WXWWSX!AY$135) - SUM(WXWWSX!AY$145) - SUM(WXWWSX!AY$146)</f>
        <v>71.459368401526334</v>
      </c>
      <c r="AZ72" s="187">
        <f>SUM(WXWWSX!AZ$133) + SUM(WXWWSX!AZ$135) - SUM(WXWWSX!AZ$145) - SUM(WXWWSX!AZ$146)</f>
        <v>71.535658240103999</v>
      </c>
      <c r="BA72" s="187">
        <f>SUM(WXWWSX!BA$133) + SUM(WXWWSX!BA$135) - SUM(WXWWSX!BA$145) - SUM(WXWWSX!BA$146)</f>
        <v>71.608278149494097</v>
      </c>
      <c r="BB72" s="187">
        <f>SUM(WXWWSX!BB$133) + SUM(WXWWSX!BB$135) - SUM(WXWWSX!BB$145) - SUM(WXWWSX!BB$146)</f>
        <v>71.67746590271642</v>
      </c>
      <c r="BC72" s="187">
        <f>SUM(WXWWSX!BC$133) + SUM(WXWWSX!BC$135) - SUM(WXWWSX!BC$145) - SUM(WXWWSX!BC$146)</f>
        <v>71.743375670167282</v>
      </c>
      <c r="BD72" s="187">
        <f>SUM(WXWWSX!BD$133) + SUM(WXWWSX!BD$135) - SUM(WXWWSX!BD$145) - SUM(WXWWSX!BD$146)</f>
        <v>71.8061589467478</v>
      </c>
      <c r="BE72" s="187">
        <f>SUM(WXWWSX!BE$133) + SUM(WXWWSX!BE$135) - SUM(WXWWSX!BE$145) - SUM(WXWWSX!BE$146)</f>
        <v>71.865969383033615</v>
      </c>
      <c r="BF72" s="187">
        <f>SUM(WXWWSX!BF$133) + SUM(WXWWSX!BF$135) - SUM(WXWWSX!BF$145) - SUM(WXWWSX!BF$146)</f>
        <v>71.922929956614738</v>
      </c>
      <c r="BG72" s="187">
        <f>SUM(WXWWSX!BG$133) + SUM(WXWWSX!BG$135) - SUM(WXWWSX!BG$145) - SUM(WXWWSX!BG$146)</f>
        <v>71.97718833281651</v>
      </c>
      <c r="BH72" s="187">
        <f>SUM(WXWWSX!BH$133) + SUM(WXWWSX!BH$135) - SUM(WXWWSX!BH$145) - SUM(WXWWSX!BH$146)</f>
        <v>72.0293787734267</v>
      </c>
      <c r="BI72" s="187">
        <f>SUM(WXWWSX!BI$133) + SUM(WXWWSX!BI$135) - SUM(WXWWSX!BI$145) - SUM(WXWWSX!BI$146)</f>
        <v>72.078574344097817</v>
      </c>
      <c r="BJ72" s="187">
        <f>SUM(WXWWSX!BJ$133) + SUM(WXWWSX!BJ$135) - SUM(WXWWSX!BJ$145) - SUM(WXWWSX!BJ$146)</f>
        <v>72.125410277747633</v>
      </c>
      <c r="BK72" s="187">
        <f>SUM(WXWWSX!BK$133) + SUM(WXWWSX!BK$135) - SUM(WXWWSX!BK$145) - SUM(WXWWSX!BK$146)</f>
        <v>72.170516771301877</v>
      </c>
      <c r="BL72" s="187">
        <f>SUM(WXWWSX!BL$133) + SUM(WXWWSX!BL$135) - SUM(WXWWSX!BL$145) - SUM(WXWWSX!BL$146)</f>
        <v>72.212944711167339</v>
      </c>
      <c r="BM72" s="187">
        <f>SUM(WXWWSX!BM$133) + SUM(WXWWSX!BM$135) - SUM(WXWWSX!BM$145) - SUM(WXWWSX!BM$146)</f>
        <v>72.253832529950927</v>
      </c>
      <c r="BN72" s="187">
        <f>SUM(WXWWSX!BN$133) + SUM(WXWWSX!BN$135) - SUM(WXWWSX!BN$145) - SUM(WXWWSX!BN$146)</f>
        <v>72.292761054282138</v>
      </c>
      <c r="BO72" s="187">
        <f>SUM(WXWWSX!BO$133) + SUM(WXWWSX!BO$135) - SUM(WXWWSX!BO$145) - SUM(WXWWSX!BO$146)</f>
        <v>74.877529998838185</v>
      </c>
      <c r="BP72" s="187"/>
      <c r="BQ72" s="187"/>
      <c r="BR72" s="187"/>
      <c r="BS72" s="187"/>
      <c r="BT72" s="187"/>
      <c r="BU72" s="187"/>
      <c r="BV72" s="187"/>
      <c r="BW72" s="187"/>
      <c r="BX72" s="187"/>
      <c r="BY72" s="187"/>
      <c r="BZ72" s="187"/>
      <c r="CA72" s="187"/>
      <c r="CB72" s="187"/>
      <c r="CC72" s="187"/>
      <c r="CD72" s="187"/>
      <c r="CE72" s="187"/>
      <c r="CF72" s="187"/>
      <c r="CG72" s="187"/>
      <c r="CH72" s="187"/>
      <c r="CI72" s="187"/>
      <c r="CJ72" s="187"/>
    </row>
    <row r="73" spans="2:88" ht="14.5" thickBot="1" x14ac:dyDescent="0.4">
      <c r="B73" s="749" t="s">
        <v>281</v>
      </c>
      <c r="C73" s="256" t="s">
        <v>118</v>
      </c>
      <c r="D73" s="257" t="s">
        <v>282</v>
      </c>
      <c r="E73" s="256" t="s">
        <v>111</v>
      </c>
      <c r="F73" s="258">
        <v>2</v>
      </c>
      <c r="G73" s="184">
        <f>SUM(WXWWSX!G$151)</f>
        <v>67.886966485073074</v>
      </c>
      <c r="H73" s="184">
        <f>SUM(WXWWSX!H$151)</f>
        <v>65.052988257749959</v>
      </c>
      <c r="I73" s="184">
        <f>SUM(WXWWSX!I$151)</f>
        <v>63.313886882929296</v>
      </c>
      <c r="J73" s="184">
        <f>SUM(WXWWSX!J$151)</f>
        <v>71.186478624680021</v>
      </c>
      <c r="K73" s="184">
        <f>SUM(WXWWSX!K$151)</f>
        <v>63.480498962132501</v>
      </c>
      <c r="L73" s="184">
        <f>SUM(WXWWSX!L$151)</f>
        <v>63.792300372138087</v>
      </c>
      <c r="M73" s="184">
        <f>SUM(WXWWSX!M$151)</f>
        <v>63.33106198192872</v>
      </c>
      <c r="N73" s="184">
        <f>SUM(WXWWSX!N$151)</f>
        <v>62.751110006723117</v>
      </c>
      <c r="O73" s="184">
        <f>SUM(WXWWSX!O$151)</f>
        <v>62.041727089092895</v>
      </c>
      <c r="P73" s="184">
        <f>SUM(WXWWSX!P$151)</f>
        <v>61.222323478459927</v>
      </c>
      <c r="Q73" s="184">
        <f>SUM(WXWWSX!Q$151)</f>
        <v>60.282909521325607</v>
      </c>
      <c r="R73" s="184">
        <f>SUM(WXWWSX!R$151)</f>
        <v>58.568481801215952</v>
      </c>
      <c r="S73" s="184">
        <f>SUM(WXWWSX!S$151)</f>
        <v>56.85235725488149</v>
      </c>
      <c r="T73" s="184">
        <f>SUM(WXWWSX!T$151)</f>
        <v>55.136925924138872</v>
      </c>
      <c r="U73" s="184">
        <f>SUM(WXWWSX!U$151)</f>
        <v>53.421680830420925</v>
      </c>
      <c r="V73" s="184">
        <f>SUM(WXWWSX!V$151)</f>
        <v>51.706435736702986</v>
      </c>
      <c r="W73" s="184">
        <f>SUM(WXWWSX!W$151)</f>
        <v>50.823608016593319</v>
      </c>
      <c r="X73" s="184">
        <f>SUM(WXWWSX!X$151)</f>
        <v>49.940780296483666</v>
      </c>
      <c r="Y73" s="184">
        <f>SUM(WXWWSX!Y$151)</f>
        <v>49.057952576374007</v>
      </c>
      <c r="Z73" s="184">
        <f>SUM(WXWWSX!Z$151)</f>
        <v>48.180222895016094</v>
      </c>
      <c r="AA73" s="184">
        <f>SUM(WXWWSX!AA$151)</f>
        <v>47.301676367005939</v>
      </c>
      <c r="AB73" s="184">
        <f>SUM(WXWWSX!AB$151)</f>
        <v>46.417449137346956</v>
      </c>
      <c r="AC73" s="184">
        <f>SUM(WXWWSX!AC$151)</f>
        <v>45.534827614277738</v>
      </c>
      <c r="AD73" s="184">
        <f>SUM(WXWWSX!AD$151)</f>
        <v>44.652253241085631</v>
      </c>
      <c r="AE73" s="184">
        <f>SUM(WXWWSX!AE$151)</f>
        <v>43.769704334521599</v>
      </c>
      <c r="AF73" s="184">
        <f>SUM(WXWWSX!AF$151)</f>
        <v>42.887064821266094</v>
      </c>
      <c r="AG73" s="184">
        <f>SUM(WXWWSX!AG$151)</f>
        <v>42.004907830442797</v>
      </c>
      <c r="AH73" s="184">
        <f>SUM(WXWWSX!AH$151)</f>
        <v>41.122316574570874</v>
      </c>
      <c r="AI73" s="184">
        <f>SUM(WXWWSX!AI$151)</f>
        <v>40.239715672851261</v>
      </c>
      <c r="AJ73" s="184">
        <f>SUM(WXWWSX!AJ$151)</f>
        <v>39.357114296709135</v>
      </c>
      <c r="AK73" s="184">
        <f>SUM(WXWWSX!AK$151)</f>
        <v>38.475126516840938</v>
      </c>
      <c r="AL73" s="184">
        <f>SUM(WXWWSX!AL$151)</f>
        <v>38.474739094732236</v>
      </c>
      <c r="AM73" s="184">
        <f>SUM(WXWWSX!AM$151)</f>
        <v>38.474367722382524</v>
      </c>
      <c r="AN73" s="184">
        <f>SUM(WXWWSX!AN$151)</f>
        <v>38.474414798585606</v>
      </c>
      <c r="AO73" s="184">
        <f>SUM(WXWWSX!AO$151)</f>
        <v>38.474070391056841</v>
      </c>
      <c r="AP73" s="184">
        <f>SUM(WXWWSX!AP$151)</f>
        <v>38.473739995712727</v>
      </c>
      <c r="AQ73" s="184">
        <f>SUM(WXWWSX!AQ$151)</f>
        <v>38.47381721225252</v>
      </c>
      <c r="AR73" s="184">
        <f>SUM(WXWWSX!AR$151)</f>
        <v>38.473510088878633</v>
      </c>
      <c r="AS73" s="184">
        <f>SUM(WXWWSX!AS$151)</f>
        <v>38.473215214778484</v>
      </c>
      <c r="AT73" s="184">
        <f>SUM(WXWWSX!AT$151)</f>
        <v>38.473317664492569</v>
      </c>
      <c r="AU73" s="184">
        <f>SUM(WXWWSX!AU$151)</f>
        <v>38.473042875728204</v>
      </c>
      <c r="AV73" s="184">
        <f>SUM(WXWWSX!AV$151)</f>
        <v>38.472778810581318</v>
      </c>
      <c r="AW73" s="184">
        <f>SUM(WXWWSX!AW$151)</f>
        <v>38.472524997664827</v>
      </c>
      <c r="AX73" s="184">
        <f>SUM(WXWWSX!AX$151)</f>
        <v>38.472655551756191</v>
      </c>
      <c r="AY73" s="184">
        <f>SUM(WXWWSX!AY$151)</f>
        <v>38.472905285347522</v>
      </c>
      <c r="AZ73" s="184">
        <f>SUM(WXWWSX!AZ$151)</f>
        <v>38.473431343460923</v>
      </c>
      <c r="BA73" s="184">
        <f>SUM(WXWWSX!BA$151)</f>
        <v>38.473993745909404</v>
      </c>
      <c r="BB73" s="184">
        <f>SUM(WXWWSX!BB$151)</f>
        <v>38.474529747896682</v>
      </c>
      <c r="BC73" s="184">
        <f>SUM(WXWWSX!BC$151)</f>
        <v>38.475040604302933</v>
      </c>
      <c r="BD73" s="184">
        <f>SUM(WXWWSX!BD$151)</f>
        <v>38.475527510081875</v>
      </c>
      <c r="BE73" s="184">
        <f>SUM(WXWWSX!BE$151)</f>
        <v>38.475991603124356</v>
      </c>
      <c r="BF73" s="184">
        <f>SUM(WXWWSX!BF$151)</f>
        <v>38.476433966984963</v>
      </c>
      <c r="BG73" s="184">
        <f>SUM(WXWWSX!BG$151)</f>
        <v>38.476855633478351</v>
      </c>
      <c r="BH73" s="184">
        <f>SUM(WXWWSX!BH$151)</f>
        <v>38.477257585151619</v>
      </c>
      <c r="BI73" s="184">
        <f>SUM(WXWWSX!BI$151)</f>
        <v>38.477640757638383</v>
      </c>
      <c r="BJ73" s="184">
        <f>SUM(WXWWSX!BJ$151)</f>
        <v>38.478006041900464</v>
      </c>
      <c r="BK73" s="184">
        <f>SUM(WXWWSX!BK$151)</f>
        <v>38.478354286362418</v>
      </c>
      <c r="BL73" s="184">
        <f>SUM(WXWWSX!BL$151)</f>
        <v>38.478686298944048</v>
      </c>
      <c r="BM73" s="184">
        <f>SUM(WXWWSX!BM$151)</f>
        <v>38.479002848995826</v>
      </c>
      <c r="BN73" s="184">
        <f>SUM(WXWWSX!BN$151)</f>
        <v>38.479304669141804</v>
      </c>
      <c r="BO73" s="184">
        <f>SUM(WXWWSX!BO$151)</f>
        <v>38.479592457034443</v>
      </c>
      <c r="BP73" s="184"/>
      <c r="BQ73" s="184"/>
      <c r="BR73" s="184"/>
      <c r="BS73" s="184"/>
      <c r="BT73" s="184"/>
      <c r="BU73" s="184"/>
      <c r="BV73" s="184"/>
      <c r="BW73" s="184"/>
      <c r="BX73" s="184"/>
      <c r="BY73" s="184"/>
      <c r="BZ73" s="184"/>
      <c r="CA73" s="184"/>
      <c r="CB73" s="184"/>
      <c r="CC73" s="184"/>
      <c r="CD73" s="184"/>
      <c r="CE73" s="184"/>
      <c r="CF73" s="184"/>
      <c r="CG73" s="184"/>
      <c r="CH73" s="184"/>
      <c r="CI73" s="184"/>
      <c r="CJ73" s="184"/>
    </row>
    <row r="74" spans="2:88" ht="14.5" thickBot="1" x14ac:dyDescent="0.4">
      <c r="B74" s="754" t="s">
        <v>283</v>
      </c>
      <c r="C74" s="242" t="s">
        <v>120</v>
      </c>
      <c r="D74" s="243" t="s">
        <v>284</v>
      </c>
      <c r="E74" s="242" t="s">
        <v>111</v>
      </c>
      <c r="F74" s="239">
        <v>2</v>
      </c>
      <c r="G74" s="184">
        <f>SUM(WXWWSX!G$175)</f>
        <v>344.48616951265666</v>
      </c>
      <c r="H74" s="184">
        <f>SUM(WXWWSX!H$175)</f>
        <v>333.49122139654958</v>
      </c>
      <c r="I74" s="184">
        <f>SUM(WXWWSX!I$175)</f>
        <v>339.95555258017328</v>
      </c>
      <c r="J74" s="184">
        <f>SUM(WXWWSX!J$175)</f>
        <v>351.83680003638443</v>
      </c>
      <c r="K74" s="184">
        <f>SUM(WXWWSX!K$175)</f>
        <v>344.66979659221909</v>
      </c>
      <c r="L74" s="184">
        <f>SUM(WXWWSX!L$175)</f>
        <v>345.29401797286175</v>
      </c>
      <c r="M74" s="184">
        <f>SUM(WXWWSX!M$175)</f>
        <v>343.27204070783256</v>
      </c>
      <c r="N74" s="184">
        <f>SUM(WXWWSX!N$175)</f>
        <v>339.3756743672414</v>
      </c>
      <c r="O74" s="184">
        <f>SUM(WXWWSX!O$175)</f>
        <v>335.54555029756045</v>
      </c>
      <c r="P74" s="184">
        <f>SUM(WXWWSX!P$175)</f>
        <v>331.85465250436101</v>
      </c>
      <c r="Q74" s="184">
        <f>SUM(WXWWSX!Q$175)</f>
        <v>328.11427438690549</v>
      </c>
      <c r="R74" s="184">
        <f>SUM(WXWWSX!R$175)</f>
        <v>323.21999660582225</v>
      </c>
      <c r="S74" s="184">
        <f>SUM(WXWWSX!S$175)</f>
        <v>317.90906119170802</v>
      </c>
      <c r="T74" s="184">
        <f>SUM(WXWWSX!T$175)</f>
        <v>312.64406785467685</v>
      </c>
      <c r="U74" s="184">
        <f>SUM(WXWWSX!U$175)</f>
        <v>307.62520213521378</v>
      </c>
      <c r="V74" s="184">
        <f>SUM(WXWWSX!V$175)</f>
        <v>302.74904363987042</v>
      </c>
      <c r="W74" s="184">
        <f>SUM(WXWWSX!W$175)</f>
        <v>299.02555026757778</v>
      </c>
      <c r="X74" s="184">
        <f>SUM(WXWWSX!X$175)</f>
        <v>295.60603164701416</v>
      </c>
      <c r="Y74" s="184">
        <f>SUM(WXWWSX!Y$175)</f>
        <v>292.42237970584864</v>
      </c>
      <c r="Z74" s="184">
        <f>SUM(WXWWSX!Z$175)</f>
        <v>290.09279697351781</v>
      </c>
      <c r="AA74" s="184">
        <f>SUM(WXWWSX!AA$175)</f>
        <v>288.33872196539141</v>
      </c>
      <c r="AB74" s="184">
        <f>SUM(WXWWSX!AB$175)</f>
        <v>286.59579415359389</v>
      </c>
      <c r="AC74" s="184">
        <f>SUM(WXWWSX!AC$175)</f>
        <v>284.95985310261182</v>
      </c>
      <c r="AD74" s="184">
        <f>SUM(WXWWSX!AD$175)</f>
        <v>283.32763661213727</v>
      </c>
      <c r="AE74" s="184">
        <f>SUM(WXWWSX!AE$175)</f>
        <v>281.81155646454823</v>
      </c>
      <c r="AF74" s="184">
        <f>SUM(WXWWSX!AF$175)</f>
        <v>280.29561313818897</v>
      </c>
      <c r="AG74" s="184">
        <f>SUM(WXWWSX!AG$175)</f>
        <v>278.80476495748485</v>
      </c>
      <c r="AH74" s="184">
        <f>SUM(WXWWSX!AH$175)</f>
        <v>277.52287606525346</v>
      </c>
      <c r="AI74" s="184">
        <f>SUM(WXWWSX!AI$175)</f>
        <v>276.23262230547374</v>
      </c>
      <c r="AJ74" s="184">
        <f>SUM(WXWWSX!AJ$175)</f>
        <v>274.93320588604428</v>
      </c>
      <c r="AK74" s="184">
        <f>SUM(WXWWSX!AK$175)</f>
        <v>273.63067171603245</v>
      </c>
      <c r="AL74" s="184">
        <f>SUM(WXWWSX!AL$175)</f>
        <v>274.19791331470771</v>
      </c>
      <c r="AM74" s="184">
        <f>SUM(WXWWSX!AM$175)</f>
        <v>275.67707988752574</v>
      </c>
      <c r="AN74" s="184">
        <f>SUM(WXWWSX!AN$175)</f>
        <v>277.00137087587308</v>
      </c>
      <c r="AO74" s="184">
        <f>SUM(WXWWSX!AO$175)</f>
        <v>278.18187668813516</v>
      </c>
      <c r="AP74" s="184">
        <f>SUM(WXWWSX!AP$175)</f>
        <v>279.26041201614163</v>
      </c>
      <c r="AQ74" s="184">
        <f>SUM(WXWWSX!AQ$175)</f>
        <v>280.27796247031944</v>
      </c>
      <c r="AR74" s="184">
        <f>SUM(WXWWSX!AR$175)</f>
        <v>281.18128442000733</v>
      </c>
      <c r="AS74" s="184">
        <f>SUM(WXWWSX!AS$175)</f>
        <v>281.97894418928672</v>
      </c>
      <c r="AT74" s="184">
        <f>SUM(WXWWSX!AT$175)</f>
        <v>282.67727665343023</v>
      </c>
      <c r="AU74" s="184">
        <f>SUM(WXWWSX!AU$175)</f>
        <v>283.28422041384658</v>
      </c>
      <c r="AV74" s="184">
        <f>SUM(WXWWSX!AV$175)</f>
        <v>283.80498937074884</v>
      </c>
      <c r="AW74" s="184">
        <f>SUM(WXWWSX!AW$175)</f>
        <v>284.24648333138958</v>
      </c>
      <c r="AX74" s="184">
        <f>SUM(WXWWSX!AX$175)</f>
        <v>284.61300594449051</v>
      </c>
      <c r="AY74" s="184">
        <f>SUM(WXWWSX!AY$175)</f>
        <v>284.91058125982266</v>
      </c>
      <c r="AZ74" s="184">
        <f>SUM(WXWWSX!AZ$175)</f>
        <v>285.14323222713949</v>
      </c>
      <c r="BA74" s="184">
        <f>SUM(WXWWSX!BA$175)</f>
        <v>285.31517394455415</v>
      </c>
      <c r="BB74" s="184">
        <f>SUM(WXWWSX!BB$175)</f>
        <v>285.43030122971817</v>
      </c>
      <c r="BC74" s="184">
        <f>SUM(WXWWSX!BC$175)</f>
        <v>285.49219749975208</v>
      </c>
      <c r="BD74" s="184">
        <f>SUM(WXWWSX!BD$175)</f>
        <v>285.50417466547327</v>
      </c>
      <c r="BE74" s="184">
        <f>SUM(WXWWSX!BE$175)</f>
        <v>285.46929915352831</v>
      </c>
      <c r="BF74" s="184">
        <f>SUM(WXWWSX!BF$175)</f>
        <v>285.39037858094952</v>
      </c>
      <c r="BG74" s="184">
        <f>SUM(WXWWSX!BG$175)</f>
        <v>285.27003506938644</v>
      </c>
      <c r="BH74" s="184">
        <f>SUM(WXWWSX!BH$175)</f>
        <v>285.11118368381864</v>
      </c>
      <c r="BI74" s="184">
        <f>SUM(WXWWSX!BI$175)</f>
        <v>284.91499986180196</v>
      </c>
      <c r="BJ74" s="184">
        <f>SUM(WXWWSX!BJ$175)</f>
        <v>284.68405679611789</v>
      </c>
      <c r="BK74" s="184">
        <f>SUM(WXWWSX!BK$175)</f>
        <v>284.42077114478536</v>
      </c>
      <c r="BL74" s="184">
        <f>SUM(WXWWSX!BL$175)</f>
        <v>284.12584065232784</v>
      </c>
      <c r="BM74" s="184">
        <f>SUM(WXWWSX!BM$175)</f>
        <v>283.80192196593111</v>
      </c>
      <c r="BN74" s="184">
        <f>SUM(WXWWSX!BN$175)</f>
        <v>283.44999558076466</v>
      </c>
      <c r="BO74" s="184">
        <f>SUM(WXWWSX!BO$175)</f>
        <v>285.6892444451579</v>
      </c>
      <c r="BP74" s="184"/>
      <c r="BQ74" s="184"/>
      <c r="BR74" s="184"/>
      <c r="BS74" s="184"/>
      <c r="BT74" s="184"/>
      <c r="BU74" s="184"/>
      <c r="BV74" s="184"/>
      <c r="BW74" s="184"/>
      <c r="BX74" s="184"/>
      <c r="BY74" s="184"/>
      <c r="BZ74" s="184"/>
      <c r="CA74" s="184"/>
      <c r="CB74" s="184"/>
      <c r="CC74" s="184"/>
      <c r="CD74" s="184"/>
      <c r="CE74" s="184"/>
      <c r="CF74" s="184"/>
      <c r="CG74" s="184"/>
      <c r="CH74" s="184"/>
      <c r="CI74" s="184"/>
      <c r="CJ74" s="184"/>
    </row>
    <row r="75" spans="2:88" x14ac:dyDescent="0.35">
      <c r="B75" s="755" t="s">
        <v>285</v>
      </c>
      <c r="C75" s="756" t="s">
        <v>261</v>
      </c>
      <c r="D75" s="259" t="s">
        <v>286</v>
      </c>
      <c r="E75" s="756" t="s">
        <v>111</v>
      </c>
      <c r="F75" s="260">
        <v>2</v>
      </c>
      <c r="G75" s="188">
        <f>SUM(WXWWSX!G$178)</f>
        <v>14.41</v>
      </c>
      <c r="H75" s="188">
        <f>SUM(WXWWSX!H$178)</f>
        <v>13.951515409297683</v>
      </c>
      <c r="I75" s="188">
        <f>SUM(WXWWSX!I$178)</f>
        <v>14.220472538516015</v>
      </c>
      <c r="J75" s="188">
        <f>SUM(WXWWSX!J$178)</f>
        <v>14.416648238495014</v>
      </c>
      <c r="K75" s="188">
        <f>SUM(WXWWSX!K$178)</f>
        <v>14.417135729908209</v>
      </c>
      <c r="L75" s="188">
        <f>SUM(WXWWSX!L$178)</f>
        <v>14.443246182460813</v>
      </c>
      <c r="M75" s="188">
        <f>SUM(WXWWSX!M$178)</f>
        <v>14.457857754921283</v>
      </c>
      <c r="N75" s="188">
        <f>SUM(WXWWSX!N$178)</f>
        <v>14.477453753451234</v>
      </c>
      <c r="O75" s="188">
        <f>SUM(WXWWSX!O$178)</f>
        <v>14.501068395552831</v>
      </c>
      <c r="P75" s="188">
        <f>SUM(WXWWSX!P$178)</f>
        <v>14.529970300847134</v>
      </c>
      <c r="Q75" s="188">
        <f>SUM(WXWWSX!Q$178)</f>
        <v>14.556716186732338</v>
      </c>
      <c r="R75" s="188">
        <f>SUM(WXWWSX!R$178)</f>
        <v>14.584263165223101</v>
      </c>
      <c r="S75" s="188">
        <f>SUM(WXWWSX!S$178)</f>
        <v>14.610693331574236</v>
      </c>
      <c r="T75" s="188">
        <f>SUM(WXWWSX!T$178)</f>
        <v>14.633240432451311</v>
      </c>
      <c r="U75" s="188">
        <f>SUM(WXWWSX!U$178)</f>
        <v>14.660238618557459</v>
      </c>
      <c r="V75" s="188">
        <f>SUM(WXWWSX!V$178)</f>
        <v>14.686924721712321</v>
      </c>
      <c r="W75" s="188">
        <f>SUM(WXWWSX!W$178)</f>
        <v>14.714806413346402</v>
      </c>
      <c r="X75" s="188">
        <f>SUM(WXWWSX!X$178)</f>
        <v>14.741879626731185</v>
      </c>
      <c r="Y75" s="188">
        <f>SUM(WXWWSX!Y$178)</f>
        <v>14.770072376448283</v>
      </c>
      <c r="Z75" s="188">
        <f>SUM(WXWWSX!Z$178)</f>
        <v>14.801218105633687</v>
      </c>
      <c r="AA75" s="188">
        <f>SUM(WXWWSX!AA$178)</f>
        <v>14.826698411622287</v>
      </c>
      <c r="AB75" s="188">
        <f>SUM(WXWWSX!AB$178)</f>
        <v>14.850814548511504</v>
      </c>
      <c r="AC75" s="188">
        <f>SUM(WXWWSX!AC$178)</f>
        <v>14.876230368975564</v>
      </c>
      <c r="AD75" s="188">
        <f>SUM(WXWWSX!AD$178)</f>
        <v>14.899342071551635</v>
      </c>
      <c r="AE75" s="188">
        <f>SUM(WXWWSX!AE$178)</f>
        <v>14.927012759992294</v>
      </c>
      <c r="AF75" s="188">
        <f>SUM(WXWWSX!AF$178)</f>
        <v>14.954485633339491</v>
      </c>
      <c r="AG75" s="188">
        <f>SUM(WXWWSX!AG$178)</f>
        <v>14.983136004973911</v>
      </c>
      <c r="AH75" s="188">
        <f>SUM(WXWWSX!AH$178)</f>
        <v>15.020770630097907</v>
      </c>
      <c r="AI75" s="188">
        <f>SUM(WXWWSX!AI$178)</f>
        <v>15.058300218405185</v>
      </c>
      <c r="AJ75" s="188">
        <f>SUM(WXWWSX!AJ$178)</f>
        <v>15.095697836522227</v>
      </c>
      <c r="AK75" s="188">
        <f>SUM(WXWWSX!AK$178)</f>
        <v>15.133222278572376</v>
      </c>
      <c r="AL75" s="188">
        <f>SUM(WXWWSX!AL$178)</f>
        <v>15.170630778372376</v>
      </c>
      <c r="AM75" s="188">
        <f>SUM(WXWWSX!AM$178)</f>
        <v>15.207920794182803</v>
      </c>
      <c r="AN75" s="188">
        <f>SUM(WXWWSX!AN$178)</f>
        <v>15.245090271786891</v>
      </c>
      <c r="AO75" s="188">
        <f>SUM(WXWWSX!AO$178)</f>
        <v>15.282136536072096</v>
      </c>
      <c r="AP75" s="188">
        <f>SUM(WXWWSX!AP$178)</f>
        <v>15.320378548307861</v>
      </c>
      <c r="AQ75" s="188">
        <f>SUM(WXWWSX!AQ$178)</f>
        <v>15.361134203853048</v>
      </c>
      <c r="AR75" s="188">
        <f>SUM(WXWWSX!AR$178)</f>
        <v>15.401810875160097</v>
      </c>
      <c r="AS75" s="188">
        <f>SUM(WXWWSX!AS$178)</f>
        <v>15.442429905088629</v>
      </c>
      <c r="AT75" s="188">
        <f>SUM(WXWWSX!AT$178)</f>
        <v>15.482945586721158</v>
      </c>
      <c r="AU75" s="188">
        <f>SUM(WXWWSX!AU$178)</f>
        <v>15.523403528904621</v>
      </c>
      <c r="AV75" s="188">
        <f>SUM(WXWWSX!AV$178)</f>
        <v>15.563757701704937</v>
      </c>
      <c r="AW75" s="188">
        <f>SUM(WXWWSX!AW$178)</f>
        <v>15.604053175245404</v>
      </c>
      <c r="AX75" s="188">
        <f>SUM(WXWWSX!AX$178)</f>
        <v>15.64424539204056</v>
      </c>
      <c r="AY75" s="188">
        <f>SUM(WXWWSX!AY$178)</f>
        <v>15.684379236823007</v>
      </c>
      <c r="AZ75" s="188">
        <f>SUM(WXWWSX!AZ$178)</f>
        <v>15.724432000675412</v>
      </c>
      <c r="BA75" s="188">
        <f>SUM(WXWWSX!BA$178)</f>
        <v>15.76440386001801</v>
      </c>
      <c r="BB75" s="188">
        <f>SUM(WXWWSX!BB$178)</f>
        <v>15.804295279557204</v>
      </c>
      <c r="BC75" s="188">
        <f>SUM(WXWWSX!BC$178)</f>
        <v>15.844106312426863</v>
      </c>
      <c r="BD75" s="188">
        <f>SUM(WXWWSX!BD$178)</f>
        <v>15.883837281866958</v>
      </c>
      <c r="BE75" s="188">
        <f>SUM(WXWWSX!BE$178)</f>
        <v>15.923488960252817</v>
      </c>
      <c r="BF75" s="188">
        <f>SUM(WXWWSX!BF$178)</f>
        <v>15.963061173748731</v>
      </c>
      <c r="BG75" s="188">
        <f>SUM(WXWWSX!BG$178)</f>
        <v>16.002555096851502</v>
      </c>
      <c r="BH75" s="188">
        <f>SUM(WXWWSX!BH$178)</f>
        <v>16.04199255348259</v>
      </c>
      <c r="BI75" s="188">
        <f>SUM(WXWWSX!BI$178)</f>
        <v>16.081330341366105</v>
      </c>
      <c r="BJ75" s="188">
        <f>SUM(WXWWSX!BJ$178)</f>
        <v>16.120590861011092</v>
      </c>
      <c r="BK75" s="188">
        <f>SUM(WXWWSX!BK$178)</f>
        <v>16.159796544923591</v>
      </c>
      <c r="BL75" s="188">
        <f>SUM(WXWWSX!BL$178)</f>
        <v>16.198903992166599</v>
      </c>
      <c r="BM75" s="188">
        <f>SUM(WXWWSX!BM$178)</f>
        <v>16.237957334412634</v>
      </c>
      <c r="BN75" s="188">
        <f>SUM(WXWWSX!BN$178)</f>
        <v>16.276935750216342</v>
      </c>
      <c r="BO75" s="188">
        <f>SUM(WXWWSX!BO$178)</f>
        <v>16.317969256373551</v>
      </c>
      <c r="BP75" s="188"/>
      <c r="BQ75" s="188"/>
      <c r="BR75" s="188"/>
      <c r="BS75" s="188"/>
      <c r="BT75" s="188"/>
      <c r="BU75" s="188"/>
      <c r="BV75" s="188"/>
      <c r="BW75" s="188"/>
      <c r="BX75" s="188"/>
      <c r="BY75" s="188"/>
      <c r="BZ75" s="188"/>
      <c r="CA75" s="188"/>
      <c r="CB75" s="188"/>
      <c r="CC75" s="188"/>
      <c r="CD75" s="188"/>
      <c r="CE75" s="188"/>
      <c r="CF75" s="188"/>
      <c r="CG75" s="188"/>
      <c r="CH75" s="188"/>
      <c r="CI75" s="188"/>
      <c r="CJ75" s="188"/>
    </row>
    <row r="76" spans="2:88" x14ac:dyDescent="0.35">
      <c r="B76" s="757" t="s">
        <v>287</v>
      </c>
      <c r="C76" s="261" t="s">
        <v>264</v>
      </c>
      <c r="D76" s="262" t="s">
        <v>288</v>
      </c>
      <c r="E76" s="261" t="s">
        <v>111</v>
      </c>
      <c r="F76" s="263">
        <v>2</v>
      </c>
      <c r="G76" s="187">
        <f>SUM(WXWWSX!G$131)</f>
        <v>371.39299999999997</v>
      </c>
      <c r="H76" s="187">
        <f>SUM(WXWWSX!H$131)</f>
        <v>371.28100000000001</v>
      </c>
      <c r="I76" s="187">
        <f>SUM(WXWWSX!I$131)</f>
        <v>371.23099999999999</v>
      </c>
      <c r="J76" s="187">
        <f>SUM(WXWWSX!J$131)</f>
        <v>371.18099999999998</v>
      </c>
      <c r="K76" s="187">
        <f>SUM(WXWWSX!K$131)</f>
        <v>371.13099999999997</v>
      </c>
      <c r="L76" s="187">
        <f>SUM(WXWWSX!L$131)</f>
        <v>371.08100000000002</v>
      </c>
      <c r="M76" s="187">
        <f>SUM(WXWWSX!M$131)</f>
        <v>390.35100000000006</v>
      </c>
      <c r="N76" s="187">
        <f>SUM(WXWWSX!N$131)</f>
        <v>390.30100000000004</v>
      </c>
      <c r="O76" s="187">
        <f>SUM(WXWWSX!O$131)</f>
        <v>390.25100000000003</v>
      </c>
      <c r="P76" s="187">
        <f>SUM(WXWWSX!P$131)</f>
        <v>390.20100000000002</v>
      </c>
      <c r="Q76" s="187">
        <f>SUM(WXWWSX!Q$131)</f>
        <v>390.15100000000007</v>
      </c>
      <c r="R76" s="187">
        <f>SUM(WXWWSX!R$131)</f>
        <v>388.10100000000006</v>
      </c>
      <c r="S76" s="187">
        <f>SUM(WXWWSX!S$131)</f>
        <v>388.05100000000004</v>
      </c>
      <c r="T76" s="187">
        <f>SUM(WXWWSX!T$131)</f>
        <v>387.99100000000004</v>
      </c>
      <c r="U76" s="187">
        <f>SUM(WXWWSX!U$131)</f>
        <v>387.94100000000003</v>
      </c>
      <c r="V76" s="187">
        <f>SUM(WXWWSX!V$131)</f>
        <v>387.89100000000002</v>
      </c>
      <c r="W76" s="187">
        <f>SUM(WXWWSX!W$131)</f>
        <v>343.64828717021459</v>
      </c>
      <c r="X76" s="187">
        <f>SUM(WXWWSX!X$131)</f>
        <v>343.59828717021458</v>
      </c>
      <c r="Y76" s="187">
        <f>SUM(WXWWSX!Y$131)</f>
        <v>343.54828717021462</v>
      </c>
      <c r="Z76" s="187">
        <f>SUM(WXWWSX!Z$131)</f>
        <v>343.49828717021461</v>
      </c>
      <c r="AA76" s="187">
        <f>SUM(WXWWSX!AA$131)</f>
        <v>343.4482871702146</v>
      </c>
      <c r="AB76" s="187">
        <f>SUM(WXWWSX!AB$131)</f>
        <v>337.66089431258155</v>
      </c>
      <c r="AC76" s="187">
        <f>SUM(WXWWSX!AC$131)</f>
        <v>337.61089431258154</v>
      </c>
      <c r="AD76" s="187">
        <f>SUM(WXWWSX!AD$131)</f>
        <v>334.77863905943474</v>
      </c>
      <c r="AE76" s="187">
        <f>SUM(WXWWSX!AE$131)</f>
        <v>334.72863905943473</v>
      </c>
      <c r="AF76" s="187">
        <f>SUM(WXWWSX!AF$131)</f>
        <v>334.66863905943472</v>
      </c>
      <c r="AG76" s="187">
        <f>SUM(WXWWSX!AG$131)</f>
        <v>334.61863905943471</v>
      </c>
      <c r="AH76" s="187">
        <f>SUM(WXWWSX!AH$131)</f>
        <v>334.5686390594347</v>
      </c>
      <c r="AI76" s="187">
        <f>SUM(WXWWSX!AI$131)</f>
        <v>334.51863905943469</v>
      </c>
      <c r="AJ76" s="187">
        <f>SUM(WXWWSX!AJ$131)</f>
        <v>334.46863905943468</v>
      </c>
      <c r="AK76" s="187">
        <f>SUM(WXWWSX!AK$131)</f>
        <v>334.41863905943472</v>
      </c>
      <c r="AL76" s="187">
        <f>SUM(WXWWSX!AL$131)</f>
        <v>332.41763905943469</v>
      </c>
      <c r="AM76" s="187">
        <f>SUM(WXWWSX!AM$131)</f>
        <v>330.18763905943467</v>
      </c>
      <c r="AN76" s="187">
        <f>SUM(WXWWSX!AN$131)</f>
        <v>330.13763905943472</v>
      </c>
      <c r="AO76" s="187">
        <f>SUM(WXWWSX!AO$131)</f>
        <v>330.08763905943471</v>
      </c>
      <c r="AP76" s="187">
        <f>SUM(WXWWSX!AP$131)</f>
        <v>330.0376390594347</v>
      </c>
      <c r="AQ76" s="187">
        <f>SUM(WXWWSX!AQ$131)</f>
        <v>329.98763905943468</v>
      </c>
      <c r="AR76" s="187">
        <f>SUM(WXWWSX!AR$131)</f>
        <v>329.92763905943468</v>
      </c>
      <c r="AS76" s="187">
        <f>SUM(WXWWSX!AS$131)</f>
        <v>329.87763905943473</v>
      </c>
      <c r="AT76" s="187">
        <f>SUM(WXWWSX!AT$131)</f>
        <v>329.82763905943472</v>
      </c>
      <c r="AU76" s="187">
        <f>SUM(WXWWSX!AU$131)</f>
        <v>329.7776390594347</v>
      </c>
      <c r="AV76" s="187">
        <f>SUM(WXWWSX!AV$131)</f>
        <v>329.72763905943469</v>
      </c>
      <c r="AW76" s="187">
        <f>SUM(WXWWSX!AW$131)</f>
        <v>329.67763905943468</v>
      </c>
      <c r="AX76" s="187">
        <f>SUM(WXWWSX!AX$131)</f>
        <v>329.62763905943473</v>
      </c>
      <c r="AY76" s="187">
        <f>SUM(WXWWSX!AY$131)</f>
        <v>332.48763905943474</v>
      </c>
      <c r="AZ76" s="187">
        <f>SUM(WXWWSX!AZ$131)</f>
        <v>332.43763905943473</v>
      </c>
      <c r="BA76" s="187">
        <f>SUM(WXWWSX!BA$131)</f>
        <v>332.38763905943472</v>
      </c>
      <c r="BB76" s="187">
        <f>SUM(WXWWSX!BB$131)</f>
        <v>332.33763905943471</v>
      </c>
      <c r="BC76" s="187">
        <f>SUM(WXWWSX!BC$131)</f>
        <v>332.28763905943475</v>
      </c>
      <c r="BD76" s="187">
        <f>SUM(WXWWSX!BD$131)</f>
        <v>332.22763905943469</v>
      </c>
      <c r="BE76" s="187">
        <f>SUM(WXWWSX!BE$131)</f>
        <v>332.17763905943474</v>
      </c>
      <c r="BF76" s="187">
        <f>SUM(WXWWSX!BF$131)</f>
        <v>332.12763905943473</v>
      </c>
      <c r="BG76" s="187">
        <f>SUM(WXWWSX!BG$131)</f>
        <v>332.07763905943472</v>
      </c>
      <c r="BH76" s="187">
        <f>SUM(WXWWSX!BH$131)</f>
        <v>332.0276390594347</v>
      </c>
      <c r="BI76" s="187">
        <f>SUM(WXWWSX!BI$131)</f>
        <v>331.97763905943469</v>
      </c>
      <c r="BJ76" s="187">
        <f>SUM(WXWWSX!BJ$131)</f>
        <v>331.92763905943474</v>
      </c>
      <c r="BK76" s="187">
        <f>SUM(WXWWSX!BK$131)</f>
        <v>331.87763905943473</v>
      </c>
      <c r="BL76" s="187">
        <f>SUM(WXWWSX!BL$131)</f>
        <v>331.82763905943472</v>
      </c>
      <c r="BM76" s="187">
        <f>SUM(WXWWSX!BM$131)</f>
        <v>331.7776390594347</v>
      </c>
      <c r="BN76" s="187">
        <f>SUM(WXWWSX!BN$131)</f>
        <v>331.72763905943469</v>
      </c>
      <c r="BO76" s="187">
        <f>SUM(WXWWSX!BO$131)</f>
        <v>331.67763905943474</v>
      </c>
      <c r="BP76" s="187"/>
      <c r="BQ76" s="187"/>
      <c r="BR76" s="187"/>
      <c r="BS76" s="187"/>
      <c r="BT76" s="187"/>
      <c r="BU76" s="187"/>
      <c r="BV76" s="187"/>
      <c r="BW76" s="187"/>
      <c r="BX76" s="187"/>
      <c r="BY76" s="187"/>
      <c r="BZ76" s="187"/>
      <c r="CA76" s="187"/>
      <c r="CB76" s="187"/>
      <c r="CC76" s="187"/>
      <c r="CD76" s="187"/>
      <c r="CE76" s="187"/>
      <c r="CF76" s="187"/>
      <c r="CG76" s="187"/>
      <c r="CH76" s="187"/>
      <c r="CI76" s="187"/>
      <c r="CJ76" s="187"/>
    </row>
    <row r="77" spans="2:88" ht="66.650000000000006" customHeight="1" x14ac:dyDescent="0.35">
      <c r="B77" s="757" t="s">
        <v>289</v>
      </c>
      <c r="C77" s="261" t="s">
        <v>267</v>
      </c>
      <c r="D77" s="262" t="s">
        <v>290</v>
      </c>
      <c r="E77" s="261" t="s">
        <v>111</v>
      </c>
      <c r="F77" s="263">
        <v>2</v>
      </c>
      <c r="G77" s="187">
        <f>SUM(WXWWSX!G$132)</f>
        <v>384.21902999999998</v>
      </c>
      <c r="H77" s="187">
        <f>SUM(WXWWSX!H$132)</f>
        <v>384.10703000000001</v>
      </c>
      <c r="I77" s="187">
        <f>SUM(WXWWSX!I$132)</f>
        <v>384.05703</v>
      </c>
      <c r="J77" s="187">
        <f>SUM(WXWWSX!J$132)</f>
        <v>383.89227724440258</v>
      </c>
      <c r="K77" s="187">
        <f>SUM(WXWWSX!K$132)</f>
        <v>383.50815359722236</v>
      </c>
      <c r="L77" s="187">
        <f>SUM(WXWWSX!L$132)</f>
        <v>382.90182794966682</v>
      </c>
      <c r="M77" s="187">
        <f>SUM(WXWWSX!M$132)</f>
        <v>394.678860330497</v>
      </c>
      <c r="N77" s="187">
        <f>SUM(WXWWSX!N$132)</f>
        <v>394.2894715941535</v>
      </c>
      <c r="O77" s="187">
        <f>SUM(WXWWSX!O$132)</f>
        <v>393.9954835510818</v>
      </c>
      <c r="P77" s="187">
        <f>SUM(WXWWSX!P$132)</f>
        <v>393.71453697477347</v>
      </c>
      <c r="Q77" s="187">
        <f>SUM(WXWWSX!Q$132)</f>
        <v>393.44656139507299</v>
      </c>
      <c r="R77" s="187">
        <f>SUM(WXWWSX!R$132)</f>
        <v>391.18807825601073</v>
      </c>
      <c r="S77" s="187">
        <f>SUM(WXWWSX!S$132)</f>
        <v>390.98139511423125</v>
      </c>
      <c r="T77" s="187">
        <f>SUM(WXWWSX!T$132)</f>
        <v>390.81030184793406</v>
      </c>
      <c r="U77" s="187">
        <f>SUM(WXWWSX!U$132)</f>
        <v>394.65652701479939</v>
      </c>
      <c r="V77" s="187">
        <f>SUM(WXWWSX!V$132)</f>
        <v>394.5028021080023</v>
      </c>
      <c r="W77" s="187">
        <f>SUM(WXWWSX!W$132)</f>
        <v>347.9068496554151</v>
      </c>
      <c r="X77" s="187">
        <f>SUM(WXWWSX!X$132)</f>
        <v>347.77909412999639</v>
      </c>
      <c r="Y77" s="187">
        <f>SUM(WXWWSX!Y$132)</f>
        <v>347.65117458110086</v>
      </c>
      <c r="Z77" s="187">
        <f>SUM(WXWWSX!Z$132)</f>
        <v>347.5401856866232</v>
      </c>
      <c r="AA77" s="187">
        <f>SUM(WXWWSX!AA$132)</f>
        <v>347.43016969954533</v>
      </c>
      <c r="AB77" s="187">
        <f>SUM(WXWWSX!AB$132)</f>
        <v>341.56358316269666</v>
      </c>
      <c r="AC77" s="187">
        <f>SUM(WXWWSX!AC$132)</f>
        <v>341.49204767720494</v>
      </c>
      <c r="AD77" s="187">
        <f>SUM(WXWWSX!AD$132)</f>
        <v>338.63843061567519</v>
      </c>
      <c r="AE77" s="187">
        <f>SUM(WXWWSX!AE$132)</f>
        <v>338.56648497091868</v>
      </c>
      <c r="AF77" s="187">
        <f>SUM(WXWWSX!AF$132)</f>
        <v>338.49229265913084</v>
      </c>
      <c r="AG77" s="187">
        <f>SUM(WXWWSX!AG$132)</f>
        <v>338.43073561587306</v>
      </c>
      <c r="AH77" s="187">
        <f>SUM(WXWWSX!AH$132)</f>
        <v>338.36893410233586</v>
      </c>
      <c r="AI77" s="187">
        <f>SUM(WXWWSX!AI$132)</f>
        <v>338.30712846703017</v>
      </c>
      <c r="AJ77" s="187">
        <f>SUM(WXWWSX!AJ$132)</f>
        <v>338.24532123610476</v>
      </c>
      <c r="AK77" s="187">
        <f>SUM(WXWWSX!AK$132)</f>
        <v>338.19030904243243</v>
      </c>
      <c r="AL77" s="187">
        <f>SUM(WXWWSX!AL$132)</f>
        <v>336.18377863405044</v>
      </c>
      <c r="AM77" s="187">
        <f>SUM(WXWWSX!AM$132)</f>
        <v>333.94824061391967</v>
      </c>
      <c r="AN77" s="187">
        <f>SUM(WXWWSX!AN$132)</f>
        <v>333.89269591087799</v>
      </c>
      <c r="AO77" s="187">
        <f>SUM(WXWWSX!AO$132)</f>
        <v>333.83714552386209</v>
      </c>
      <c r="AP77" s="187">
        <f>SUM(WXWWSX!AP$132)</f>
        <v>333.78158662767578</v>
      </c>
      <c r="AQ77" s="187">
        <f>SUM(WXWWSX!AQ$132)</f>
        <v>333.72602725623545</v>
      </c>
      <c r="AR77" s="187">
        <f>SUM(WXWWSX!AR$132)</f>
        <v>333.66046446028008</v>
      </c>
      <c r="AS77" s="187">
        <f>SUM(WXWWSX!AS$132)</f>
        <v>333.60489549307272</v>
      </c>
      <c r="AT77" s="187">
        <f>SUM(WXWWSX!AT$132)</f>
        <v>333.54932807679177</v>
      </c>
      <c r="AU77" s="187">
        <f>SUM(WXWWSX!AU$132)</f>
        <v>333.49375561053193</v>
      </c>
      <c r="AV77" s="187">
        <f>SUM(WXWWSX!AV$132)</f>
        <v>333.43818581460613</v>
      </c>
      <c r="AW77" s="187">
        <f>SUM(WXWWSX!AW$132)</f>
        <v>333.38261212257567</v>
      </c>
      <c r="AX77" s="187">
        <f>SUM(WXWWSX!AX$132)</f>
        <v>333.32704197678754</v>
      </c>
      <c r="AY77" s="187">
        <f>SUM(WXWWSX!AY$132)</f>
        <v>336.18146879469526</v>
      </c>
      <c r="AZ77" s="187">
        <f>SUM(WXWWSX!AZ$132)</f>
        <v>336.12589655514103</v>
      </c>
      <c r="BA77" s="187">
        <f>SUM(WXWWSX!BA$132)</f>
        <v>336.07032563416715</v>
      </c>
      <c r="BB77" s="187">
        <f>SUM(WXWWSX!BB$132)</f>
        <v>336.01475634372883</v>
      </c>
      <c r="BC77" s="187">
        <f>SUM(WXWWSX!BC$132)</f>
        <v>335.95918904218064</v>
      </c>
      <c r="BD77" s="187">
        <f>SUM(WXWWSX!BD$132)</f>
        <v>335.89362402842585</v>
      </c>
      <c r="BE77" s="187">
        <f>SUM(WXWWSX!BE$132)</f>
        <v>335.83806151471771</v>
      </c>
      <c r="BF77" s="187">
        <f>SUM(WXWWSX!BF$132)</f>
        <v>335.78250184589967</v>
      </c>
      <c r="BG77" s="187">
        <f>SUM(WXWWSX!BG$132)</f>
        <v>335.72694514092655</v>
      </c>
      <c r="BH77" s="187">
        <f>SUM(WXWWSX!BH$132)</f>
        <v>335.67138827183771</v>
      </c>
      <c r="BI77" s="187">
        <f>SUM(WXWWSX!BI$132)</f>
        <v>335.61583827763457</v>
      </c>
      <c r="BJ77" s="187">
        <f>SUM(WXWWSX!BJ$132)</f>
        <v>335.56029191392065</v>
      </c>
      <c r="BK77" s="187">
        <f>SUM(WXWWSX!BK$132)</f>
        <v>335.50474591914224</v>
      </c>
      <c r="BL77" s="187">
        <f>SUM(WXWWSX!BL$132)</f>
        <v>335.44920732693089</v>
      </c>
      <c r="BM77" s="187">
        <f>SUM(WXWWSX!BM$132)</f>
        <v>335.3936694559838</v>
      </c>
      <c r="BN77" s="187">
        <f>SUM(WXWWSX!BN$132)</f>
        <v>335.33813578344467</v>
      </c>
      <c r="BO77" s="187">
        <f>SUM(WXWWSX!BO$132)</f>
        <v>335.28260988350951</v>
      </c>
      <c r="BP77" s="187"/>
      <c r="BQ77" s="187"/>
      <c r="BR77" s="187"/>
      <c r="BS77" s="187"/>
      <c r="BT77" s="187"/>
      <c r="BU77" s="187"/>
      <c r="BV77" s="187"/>
      <c r="BW77" s="187"/>
      <c r="BX77" s="187"/>
      <c r="BY77" s="187"/>
      <c r="BZ77" s="187"/>
      <c r="CA77" s="187"/>
      <c r="CB77" s="187"/>
      <c r="CC77" s="187"/>
      <c r="CD77" s="187"/>
      <c r="CE77" s="187"/>
      <c r="CF77" s="187"/>
      <c r="CG77" s="187"/>
      <c r="CH77" s="187"/>
      <c r="CI77" s="187"/>
      <c r="CJ77" s="187"/>
    </row>
    <row r="78" spans="2:88" ht="14.9" customHeight="1" thickBot="1" x14ac:dyDescent="0.4">
      <c r="B78" s="763" t="s">
        <v>291</v>
      </c>
      <c r="C78" s="764" t="s">
        <v>270</v>
      </c>
      <c r="D78" s="264" t="s">
        <v>292</v>
      </c>
      <c r="E78" s="764" t="s">
        <v>111</v>
      </c>
      <c r="F78" s="265">
        <v>2</v>
      </c>
      <c r="G78" s="189">
        <f>SUM(WXWWSX!G$181)</f>
        <v>25.322860487343316</v>
      </c>
      <c r="H78" s="189">
        <f>SUM(WXWWSX!H$181)</f>
        <v>36.664293194152748</v>
      </c>
      <c r="I78" s="189">
        <f>SUM(WXWWSX!I$181)</f>
        <v>29.881004881310709</v>
      </c>
      <c r="J78" s="189">
        <f>SUM(WXWWSX!J$181)</f>
        <v>17.638828969523132</v>
      </c>
      <c r="K78" s="189">
        <f>SUM(WXWWSX!K$181)</f>
        <v>24.421221275095064</v>
      </c>
      <c r="L78" s="189">
        <f>SUM(WXWWSX!L$181)</f>
        <v>23.164563794344261</v>
      </c>
      <c r="M78" s="189">
        <f>SUM(WXWWSX!M$181)</f>
        <v>36.948961867743158</v>
      </c>
      <c r="N78" s="189">
        <f>SUM(WXWWSX!N$181)</f>
        <v>40.436343473460859</v>
      </c>
      <c r="O78" s="189">
        <f>SUM(WXWWSX!O$181)</f>
        <v>43.948864857968516</v>
      </c>
      <c r="P78" s="189">
        <f>SUM(WXWWSX!P$181)</f>
        <v>47.32991416956532</v>
      </c>
      <c r="Q78" s="189">
        <f>SUM(WXWWSX!Q$181)</f>
        <v>50.77557082143516</v>
      </c>
      <c r="R78" s="189">
        <f>SUM(WXWWSX!R$181)</f>
        <v>53.383818484965381</v>
      </c>
      <c r="S78" s="189">
        <f>SUM(WXWWSX!S$181)</f>
        <v>58.461640590948988</v>
      </c>
      <c r="T78" s="189">
        <f>SUM(WXWWSX!T$181)</f>
        <v>63.532993560805899</v>
      </c>
      <c r="U78" s="189">
        <f>SUM(WXWWSX!U$181)</f>
        <v>72.371086261028154</v>
      </c>
      <c r="V78" s="189">
        <f>SUM(WXWWSX!V$181)</f>
        <v>77.066833746419562</v>
      </c>
      <c r="W78" s="189">
        <f>SUM(WXWWSX!W$181)</f>
        <v>34.166492974490914</v>
      </c>
      <c r="X78" s="189">
        <f>SUM(WXWWSX!X$181)</f>
        <v>37.431182856251048</v>
      </c>
      <c r="Y78" s="189">
        <f>SUM(WXWWSX!Y$181)</f>
        <v>40.458722498803937</v>
      </c>
      <c r="Z78" s="189">
        <f>SUM(WXWWSX!Z$181)</f>
        <v>42.64617060747171</v>
      </c>
      <c r="AA78" s="189">
        <f>SUM(WXWWSX!AA$181)</f>
        <v>44.264749322531628</v>
      </c>
      <c r="AB78" s="189">
        <f>SUM(WXWWSX!AB$181)</f>
        <v>40.116974460591265</v>
      </c>
      <c r="AC78" s="189">
        <f>SUM(WXWWSX!AC$181)</f>
        <v>41.655964205617558</v>
      </c>
      <c r="AD78" s="189">
        <f>SUM(WXWWSX!AD$181)</f>
        <v>40.411451931986285</v>
      </c>
      <c r="AE78" s="189">
        <f>SUM(WXWWSX!AE$181)</f>
        <v>41.827915746378153</v>
      </c>
      <c r="AF78" s="189">
        <f>SUM(WXWWSX!AF$181)</f>
        <v>43.242193887602383</v>
      </c>
      <c r="AG78" s="189">
        <f>SUM(WXWWSX!AG$181)</f>
        <v>44.642834653414297</v>
      </c>
      <c r="AH78" s="189">
        <f>SUM(WXWWSX!AH$181)</f>
        <v>45.825287406984494</v>
      </c>
      <c r="AI78" s="189">
        <f>SUM(WXWWSX!AI$181)</f>
        <v>47.016205943151242</v>
      </c>
      <c r="AJ78" s="189">
        <f>SUM(WXWWSX!AJ$181)</f>
        <v>48.216417513538254</v>
      </c>
      <c r="AK78" s="189">
        <f>SUM(WXWWSX!AK$181)</f>
        <v>49.426415047827604</v>
      </c>
      <c r="AL78" s="189">
        <f>SUM(WXWWSX!AL$181)</f>
        <v>46.815234540970359</v>
      </c>
      <c r="AM78" s="189">
        <f>SUM(WXWWSX!AM$181)</f>
        <v>43.063239932211125</v>
      </c>
      <c r="AN78" s="189">
        <f>SUM(WXWWSX!AN$181)</f>
        <v>41.646234763218018</v>
      </c>
      <c r="AO78" s="189">
        <f>SUM(WXWWSX!AO$181)</f>
        <v>40.373132299654834</v>
      </c>
      <c r="AP78" s="189">
        <f>SUM(WXWWSX!AP$181)</f>
        <v>39.200796063226292</v>
      </c>
      <c r="AQ78" s="189">
        <f>SUM(WXWWSX!AQ$181)</f>
        <v>38.086930582062969</v>
      </c>
      <c r="AR78" s="189">
        <f>SUM(WXWWSX!AR$181)</f>
        <v>37.077369165112657</v>
      </c>
      <c r="AS78" s="189">
        <f>SUM(WXWWSX!AS$181)</f>
        <v>36.183521398697366</v>
      </c>
      <c r="AT78" s="189">
        <f>SUM(WXWWSX!AT$181)</f>
        <v>35.389105836640383</v>
      </c>
      <c r="AU78" s="189">
        <f>SUM(WXWWSX!AU$181)</f>
        <v>34.686131667780728</v>
      </c>
      <c r="AV78" s="189">
        <f>SUM(WXWWSX!AV$181)</f>
        <v>34.06943874215235</v>
      </c>
      <c r="AW78" s="189">
        <f>SUM(WXWWSX!AW$181)</f>
        <v>33.532075615940677</v>
      </c>
      <c r="AX78" s="189">
        <f>SUM(WXWWSX!AX$181)</f>
        <v>33.069790640256471</v>
      </c>
      <c r="AY78" s="189">
        <f>SUM(WXWWSX!AY$181)</f>
        <v>35.586508298049594</v>
      </c>
      <c r="AZ78" s="189">
        <f>SUM(WXWWSX!AZ$181)</f>
        <v>35.25823232732612</v>
      </c>
      <c r="BA78" s="189">
        <f>SUM(WXWWSX!BA$181)</f>
        <v>34.990747829594994</v>
      </c>
      <c r="BB78" s="189">
        <f>SUM(WXWWSX!BB$181)</f>
        <v>34.780159834453464</v>
      </c>
      <c r="BC78" s="189">
        <f>SUM(WXWWSX!BC$181)</f>
        <v>34.6228852300017</v>
      </c>
      <c r="BD78" s="189">
        <f>SUM(WXWWSX!BD$181)</f>
        <v>34.505612081085616</v>
      </c>
      <c r="BE78" s="189">
        <f>SUM(WXWWSX!BE$181)</f>
        <v>34.445273400936578</v>
      </c>
      <c r="BF78" s="189">
        <f>SUM(WXWWSX!BF$181)</f>
        <v>34.42906209120143</v>
      </c>
      <c r="BG78" s="189">
        <f>SUM(WXWWSX!BG$181)</f>
        <v>34.454354974688606</v>
      </c>
      <c r="BH78" s="189">
        <f>SUM(WXWWSX!BH$181)</f>
        <v>34.518212034536489</v>
      </c>
      <c r="BI78" s="189">
        <f>SUM(WXWWSX!BI$181)</f>
        <v>34.619508074466502</v>
      </c>
      <c r="BJ78" s="189">
        <f>SUM(WXWWSX!BJ$181)</f>
        <v>34.755644256791669</v>
      </c>
      <c r="BK78" s="189">
        <f>SUM(WXWWSX!BK$181)</f>
        <v>34.924178229433281</v>
      </c>
      <c r="BL78" s="189">
        <f>SUM(WXWWSX!BL$181)</f>
        <v>35.124462682436452</v>
      </c>
      <c r="BM78" s="189">
        <f>SUM(WXWWSX!BM$181)</f>
        <v>35.353790155640048</v>
      </c>
      <c r="BN78" s="189">
        <f>SUM(WXWWSX!BN$181)</f>
        <v>35.611204452463667</v>
      </c>
      <c r="BO78" s="189">
        <f>SUM(WXWWSX!BO$181)</f>
        <v>33.27539618197806</v>
      </c>
      <c r="BP78" s="189"/>
      <c r="BQ78" s="189"/>
      <c r="BR78" s="189"/>
      <c r="BS78" s="189"/>
      <c r="BT78" s="189"/>
      <c r="BU78" s="189"/>
      <c r="BV78" s="189"/>
      <c r="BW78" s="189"/>
      <c r="BX78" s="189"/>
      <c r="BY78" s="189"/>
      <c r="BZ78" s="189"/>
      <c r="CA78" s="189"/>
      <c r="CB78" s="189"/>
      <c r="CC78" s="189"/>
      <c r="CD78" s="189"/>
      <c r="CE78" s="189"/>
      <c r="CF78" s="189"/>
      <c r="CG78" s="189"/>
      <c r="CH78" s="189"/>
      <c r="CI78" s="189"/>
      <c r="CJ78" s="189"/>
    </row>
    <row r="79" spans="2:88" ht="28" x14ac:dyDescent="0.35">
      <c r="B79" s="765" t="s">
        <v>180</v>
      </c>
      <c r="C79" s="766" t="s">
        <v>293</v>
      </c>
      <c r="D79" s="244" t="s">
        <v>294</v>
      </c>
      <c r="E79" s="766" t="s">
        <v>221</v>
      </c>
      <c r="F79" s="245">
        <v>2</v>
      </c>
      <c r="G79" s="188">
        <f>SUM(WXWWSX!G$153) + SUM(WXWWSX!G$154) + SUM(WXWWSX!G$155)</f>
        <v>47.672999999999995</v>
      </c>
      <c r="H79" s="188">
        <f>SUM(WXWWSX!H$153) + SUM(WXWWSX!H$154) + SUM(WXWWSX!H$155)</f>
        <v>47.725000000000001</v>
      </c>
      <c r="I79" s="188">
        <f>SUM(WXWWSX!I$153) + SUM(WXWWSX!I$154) + SUM(WXWWSX!I$155)</f>
        <v>47.629370307745596</v>
      </c>
      <c r="J79" s="188">
        <f>SUM(WXWWSX!J$153) + SUM(WXWWSX!J$154) + SUM(WXWWSX!J$155)</f>
        <v>47.533612650712776</v>
      </c>
      <c r="K79" s="188">
        <f>SUM(WXWWSX!K$153) + SUM(WXWWSX!K$154) + SUM(WXWWSX!K$155)</f>
        <v>47.437744103665338</v>
      </c>
      <c r="L79" s="188">
        <f>SUM(WXWWSX!L$153) + SUM(WXWWSX!L$154) + SUM(WXWWSX!L$155)</f>
        <v>47.341780899848935</v>
      </c>
      <c r="M79" s="188">
        <f>SUM(WXWWSX!M$153) + SUM(WXWWSX!M$154) + SUM(WXWWSX!M$155)</f>
        <v>47.245738471264168</v>
      </c>
      <c r="N79" s="188">
        <f>SUM(WXWWSX!N$153) + SUM(WXWWSX!N$154) + SUM(WXWWSX!N$155)</f>
        <v>47.149631487015149</v>
      </c>
      <c r="O79" s="188">
        <f>SUM(WXWWSX!O$153) + SUM(WXWWSX!O$154) + SUM(WXWWSX!O$155)</f>
        <v>47.053473889825298</v>
      </c>
      <c r="P79" s="188">
        <f>SUM(WXWWSX!P$153) + SUM(WXWWSX!P$154) + SUM(WXWWSX!P$155)</f>
        <v>46.957278930808059</v>
      </c>
      <c r="Q79" s="188">
        <f>SUM(WXWWSX!Q$153) + SUM(WXWWSX!Q$154) + SUM(WXWWSX!Q$155)</f>
        <v>46.861059202575888</v>
      </c>
      <c r="R79" s="188">
        <f>SUM(WXWWSX!R$153) + SUM(WXWWSX!R$154) + SUM(WXWWSX!R$155)</f>
        <v>46.764826670766894</v>
      </c>
      <c r="S79" s="188">
        <f>SUM(WXWWSX!S$153) + SUM(WXWWSX!S$154) + SUM(WXWWSX!S$155)</f>
        <v>46.668592704064835</v>
      </c>
      <c r="T79" s="188">
        <f>SUM(WXWWSX!T$153) + SUM(WXWWSX!T$154) + SUM(WXWWSX!T$155)</f>
        <v>46.572368102784402</v>
      </c>
      <c r="U79" s="188">
        <f>SUM(WXWWSX!U$153) + SUM(WXWWSX!U$154) + SUM(WXWWSX!U$155)</f>
        <v>46.476163126090292</v>
      </c>
      <c r="V79" s="188">
        <f>SUM(WXWWSX!V$153) + SUM(WXWWSX!V$154) + SUM(WXWWSX!V$155)</f>
        <v>46.379987517915552</v>
      </c>
      <c r="W79" s="188">
        <f>SUM(WXWWSX!W$153) + SUM(WXWWSX!W$154) + SUM(WXWWSX!W$155)</f>
        <v>46.283850531641143</v>
      </c>
      <c r="X79" s="188">
        <f>SUM(WXWWSX!X$153) + SUM(WXWWSX!X$154) + SUM(WXWWSX!X$155)</f>
        <v>46.187937827536274</v>
      </c>
      <c r="Y79" s="188">
        <f>SUM(WXWWSX!Y$153) + SUM(WXWWSX!Y$154) + SUM(WXWWSX!Y$155)</f>
        <v>46.092248882363286</v>
      </c>
      <c r="Z79" s="188">
        <f>SUM(WXWWSX!Z$153) + SUM(WXWWSX!Z$154) + SUM(WXWWSX!Z$155)</f>
        <v>45.996783174105211</v>
      </c>
      <c r="AA79" s="188">
        <f>SUM(WXWWSX!AA$153) + SUM(WXWWSX!AA$154) + SUM(WXWWSX!AA$155)</f>
        <v>45.901540181962908</v>
      </c>
      <c r="AB79" s="188">
        <f>SUM(WXWWSX!AB$153) + SUM(WXWWSX!AB$154) + SUM(WXWWSX!AB$155)</f>
        <v>45.806519386352228</v>
      </c>
      <c r="AC79" s="188">
        <f>SUM(WXWWSX!AC$153) + SUM(WXWWSX!AC$154) + SUM(WXWWSX!AC$155)</f>
        <v>45.711720268901196</v>
      </c>
      <c r="AD79" s="188">
        <f>SUM(WXWWSX!AD$153) + SUM(WXWWSX!AD$154) + SUM(WXWWSX!AD$155)</f>
        <v>45.617142312447157</v>
      </c>
      <c r="AE79" s="188">
        <f>SUM(WXWWSX!AE$153) + SUM(WXWWSX!AE$154) + SUM(WXWWSX!AE$155)</f>
        <v>45.522785001033974</v>
      </c>
      <c r="AF79" s="188">
        <f>SUM(WXWWSX!AF$153) + SUM(WXWWSX!AF$154) + SUM(WXWWSX!AF$155)</f>
        <v>45.428647819909209</v>
      </c>
      <c r="AG79" s="188">
        <f>SUM(WXWWSX!AG$153) + SUM(WXWWSX!AG$154) + SUM(WXWWSX!AG$155)</f>
        <v>45.334730255521301</v>
      </c>
      <c r="AH79" s="188">
        <f>SUM(WXWWSX!AH$153) + SUM(WXWWSX!AH$154) + SUM(WXWWSX!AH$155)</f>
        <v>45.24103179551679</v>
      </c>
      <c r="AI79" s="188">
        <f>SUM(WXWWSX!AI$153) + SUM(WXWWSX!AI$154) + SUM(WXWWSX!AI$155)</f>
        <v>45.147551928737499</v>
      </c>
      <c r="AJ79" s="188">
        <f>SUM(WXWWSX!AJ$153) + SUM(WXWWSX!AJ$154) + SUM(WXWWSX!AJ$155)</f>
        <v>45.054290145217756</v>
      </c>
      <c r="AK79" s="188">
        <f>SUM(WXWWSX!AK$153) + SUM(WXWWSX!AK$154) + SUM(WXWWSX!AK$155)</f>
        <v>44.961245936181605</v>
      </c>
      <c r="AL79" s="188">
        <f>SUM(WXWWSX!AL$153) + SUM(WXWWSX!AL$154) + SUM(WXWWSX!AL$155)</f>
        <v>44.868418794040046</v>
      </c>
      <c r="AM79" s="188">
        <f>SUM(WXWWSX!AM$153) + SUM(WXWWSX!AM$154) + SUM(WXWWSX!AM$155)</f>
        <v>44.775808212388249</v>
      </c>
      <c r="AN79" s="188">
        <f>SUM(WXWWSX!AN$153) + SUM(WXWWSX!AN$154) + SUM(WXWWSX!AN$155)</f>
        <v>44.683413686002801</v>
      </c>
      <c r="AO79" s="188">
        <f>SUM(WXWWSX!AO$153) + SUM(WXWWSX!AO$154) + SUM(WXWWSX!AO$155)</f>
        <v>44.59123471083894</v>
      </c>
      <c r="AP79" s="188">
        <f>SUM(WXWWSX!AP$153) + SUM(WXWWSX!AP$154) + SUM(WXWWSX!AP$155)</f>
        <v>44.499270784027821</v>
      </c>
      <c r="AQ79" s="188">
        <f>SUM(WXWWSX!AQ$153) + SUM(WXWWSX!AQ$154) + SUM(WXWWSX!AQ$155)</f>
        <v>44.407521403873766</v>
      </c>
      <c r="AR79" s="188">
        <f>SUM(WXWWSX!AR$153) + SUM(WXWWSX!AR$154) + SUM(WXWWSX!AR$155)</f>
        <v>44.315986069851505</v>
      </c>
      <c r="AS79" s="188">
        <f>SUM(WXWWSX!AS$153) + SUM(WXWWSX!AS$154) + SUM(WXWWSX!AS$155)</f>
        <v>44.224664282603491</v>
      </c>
      <c r="AT79" s="188">
        <f>SUM(WXWWSX!AT$153) + SUM(WXWWSX!AT$154) + SUM(WXWWSX!AT$155)</f>
        <v>44.133555543937135</v>
      </c>
      <c r="AU79" s="188">
        <f>SUM(WXWWSX!AU$153) + SUM(WXWWSX!AU$154) + SUM(WXWWSX!AU$155)</f>
        <v>44.042659356822099</v>
      </c>
      <c r="AV79" s="188">
        <f>SUM(WXWWSX!AV$153) + SUM(WXWWSX!AV$154) + SUM(WXWWSX!AV$155)</f>
        <v>43.951975225387599</v>
      </c>
      <c r="AW79" s="188">
        <f>SUM(WXWWSX!AW$153) + SUM(WXWWSX!AW$154) + SUM(WXWWSX!AW$155)</f>
        <v>43.86150265491969</v>
      </c>
      <c r="AX79" s="188">
        <f>SUM(WXWWSX!AX$153) + SUM(WXWWSX!AX$154) + SUM(WXWWSX!AX$155)</f>
        <v>43.771241151858561</v>
      </c>
      <c r="AY79" s="188">
        <f>SUM(WXWWSX!AY$153) + SUM(WXWWSX!AY$154) + SUM(WXWWSX!AY$155)</f>
        <v>43.681190223795852</v>
      </c>
      <c r="AZ79" s="188">
        <f>SUM(WXWWSX!AZ$153) + SUM(WXWWSX!AZ$154) + SUM(WXWWSX!AZ$155)</f>
        <v>43.591349379471957</v>
      </c>
      <c r="BA79" s="188">
        <f>SUM(WXWWSX!BA$153) + SUM(WXWWSX!BA$154) + SUM(WXWWSX!BA$155)</f>
        <v>43.501718128773362</v>
      </c>
      <c r="BB79" s="188">
        <f>SUM(WXWWSX!BB$153) + SUM(WXWWSX!BB$154) + SUM(WXWWSX!BB$155)</f>
        <v>43.412295982729951</v>
      </c>
      <c r="BC79" s="188">
        <f>SUM(WXWWSX!BC$153) + SUM(WXWWSX!BC$154) + SUM(WXWWSX!BC$155)</f>
        <v>43.323082453512349</v>
      </c>
      <c r="BD79" s="188">
        <f>SUM(WXWWSX!BD$153) + SUM(WXWWSX!BD$154) + SUM(WXWWSX!BD$155)</f>
        <v>43.234077054429264</v>
      </c>
      <c r="BE79" s="188">
        <f>SUM(WXWWSX!BE$153) + SUM(WXWWSX!BE$154) + SUM(WXWWSX!BE$155)</f>
        <v>43.14527929992483</v>
      </c>
      <c r="BF79" s="188">
        <f>SUM(WXWWSX!BF$153) + SUM(WXWWSX!BF$154) + SUM(WXWWSX!BF$155)</f>
        <v>43.056688705575944</v>
      </c>
      <c r="BG79" s="188">
        <f>SUM(WXWWSX!BG$153) + SUM(WXWWSX!BG$154) + SUM(WXWWSX!BG$155)</f>
        <v>42.96830478808964</v>
      </c>
      <c r="BH79" s="188">
        <f>SUM(WXWWSX!BH$153) + SUM(WXWWSX!BH$154) + SUM(WXWWSX!BH$155)</f>
        <v>42.880127065300456</v>
      </c>
      <c r="BI79" s="188">
        <f>SUM(WXWWSX!BI$153) + SUM(WXWWSX!BI$154) + SUM(WXWWSX!BI$155)</f>
        <v>42.792155056167779</v>
      </c>
      <c r="BJ79" s="188">
        <f>SUM(WXWWSX!BJ$153) + SUM(WXWWSX!BJ$154) + SUM(WXWWSX!BJ$155)</f>
        <v>42.704388280773252</v>
      </c>
      <c r="BK79" s="188">
        <f>SUM(WXWWSX!BK$153) + SUM(WXWWSX!BK$154) + SUM(WXWWSX!BK$155)</f>
        <v>42.616826260318128</v>
      </c>
      <c r="BL79" s="188">
        <f>SUM(WXWWSX!BL$153) + SUM(WXWWSX!BL$154) + SUM(WXWWSX!BL$155)</f>
        <v>42.529468517120677</v>
      </c>
      <c r="BM79" s="188">
        <f>SUM(WXWWSX!BM$153) + SUM(WXWWSX!BM$154) + SUM(WXWWSX!BM$155)</f>
        <v>42.442314574613576</v>
      </c>
      <c r="BN79" s="188">
        <f>SUM(WXWWSX!BN$153) + SUM(WXWWSX!BN$154) + SUM(WXWWSX!BN$155)</f>
        <v>42.355363957341297</v>
      </c>
      <c r="BO79" s="188">
        <f>SUM(WXWWSX!BO$153) + SUM(WXWWSX!BO$154) + SUM(WXWWSX!BO$155)</f>
        <v>42.26861619095753</v>
      </c>
      <c r="BP79" s="188"/>
      <c r="BQ79" s="188"/>
      <c r="BR79" s="188"/>
      <c r="BS79" s="188"/>
      <c r="BT79" s="188"/>
      <c r="BU79" s="188"/>
      <c r="BV79" s="188"/>
      <c r="BW79" s="188"/>
      <c r="BX79" s="188"/>
      <c r="BY79" s="188"/>
      <c r="BZ79" s="188"/>
      <c r="CA79" s="188"/>
      <c r="CB79" s="188"/>
      <c r="CC79" s="188"/>
      <c r="CD79" s="188"/>
      <c r="CE79" s="188"/>
      <c r="CF79" s="188"/>
      <c r="CG79" s="188"/>
      <c r="CH79" s="188"/>
      <c r="CI79" s="188"/>
      <c r="CJ79" s="188"/>
    </row>
    <row r="80" spans="2:88" ht="33.75" customHeight="1" thickBot="1" x14ac:dyDescent="0.4">
      <c r="B80" s="767" t="s">
        <v>199</v>
      </c>
      <c r="C80" s="768" t="s">
        <v>295</v>
      </c>
      <c r="D80" s="769" t="s">
        <v>296</v>
      </c>
      <c r="E80" s="768" t="s">
        <v>221</v>
      </c>
      <c r="F80" s="770">
        <v>2</v>
      </c>
      <c r="G80" s="762">
        <f>SUM(WXWWSX!G$156) + SUM(WXWWSX!G$163) + SUM(WXWWSX!G$164) + SUM(WXWWSX!G$165)</f>
        <v>575.4</v>
      </c>
      <c r="H80" s="762">
        <f>SUM(WXWWSX!H$156) + SUM(WXWWSX!H$163) + SUM(WXWWSX!H$164) + SUM(WXWWSX!H$165)</f>
        <v>577.71600000000001</v>
      </c>
      <c r="I80" s="762">
        <f>SUM(WXWWSX!I$156) + SUM(WXWWSX!I$163) + SUM(WXWWSX!I$164) + SUM(WXWWSX!I$165)</f>
        <v>583.98500000000001</v>
      </c>
      <c r="J80" s="762">
        <f>SUM(WXWWSX!J$156) + SUM(WXWWSX!J$163) + SUM(WXWWSX!J$164) + SUM(WXWWSX!J$165)</f>
        <v>588.95099999999991</v>
      </c>
      <c r="K80" s="762">
        <f>SUM(WXWWSX!K$156) + SUM(WXWWSX!K$163) + SUM(WXWWSX!K$164) + SUM(WXWWSX!K$165)</f>
        <v>593.10035252428372</v>
      </c>
      <c r="L80" s="762">
        <f>SUM(WXWWSX!L$156) + SUM(WXWWSX!L$163) + SUM(WXWWSX!L$164) + SUM(WXWWSX!L$165)</f>
        <v>596.51227198058234</v>
      </c>
      <c r="M80" s="762">
        <f>SUM(WXWWSX!M$156) + SUM(WXWWSX!M$163) + SUM(WXWWSX!M$164) + SUM(WXWWSX!M$165)</f>
        <v>597.72852241333828</v>
      </c>
      <c r="N80" s="762">
        <f>SUM(WXWWSX!N$156) + SUM(WXWWSX!N$163) + SUM(WXWWSX!N$164) + SUM(WXWWSX!N$165)</f>
        <v>599.58360067940521</v>
      </c>
      <c r="O80" s="762">
        <f>SUM(WXWWSX!O$156) + SUM(WXWWSX!O$163) + SUM(WXWWSX!O$164) + SUM(WXWWSX!O$165)</f>
        <v>602.03442691203543</v>
      </c>
      <c r="P80" s="762">
        <f>SUM(WXWWSX!P$156) + SUM(WXWWSX!P$163) + SUM(WXWWSX!P$164) + SUM(WXWWSX!P$165)</f>
        <v>604.52528707813451</v>
      </c>
      <c r="Q80" s="762">
        <f>SUM(WXWWSX!Q$156) + SUM(WXWWSX!Q$163) + SUM(WXWWSX!Q$164) + SUM(WXWWSX!Q$165)</f>
        <v>606.99773509653403</v>
      </c>
      <c r="R80" s="762">
        <f>SUM(WXWWSX!R$156) + SUM(WXWWSX!R$163) + SUM(WXWWSX!R$164) + SUM(WXWWSX!R$165)</f>
        <v>609.48572876604794</v>
      </c>
      <c r="S80" s="762">
        <f>SUM(WXWWSX!S$156) + SUM(WXWWSX!S$163) + SUM(WXWWSX!S$164) + SUM(WXWWSX!S$165)</f>
        <v>612.11958182327373</v>
      </c>
      <c r="T80" s="762">
        <f>SUM(WXWWSX!T$156) + SUM(WXWWSX!T$163) + SUM(WXWWSX!T$164) + SUM(WXWWSX!T$165)</f>
        <v>614.88601330233939</v>
      </c>
      <c r="U80" s="762">
        <f>SUM(WXWWSX!U$156) + SUM(WXWWSX!U$163) + SUM(WXWWSX!U$164) + SUM(WXWWSX!U$165)</f>
        <v>617.76394326757952</v>
      </c>
      <c r="V80" s="762">
        <f>SUM(WXWWSX!V$156) + SUM(WXWWSX!V$163) + SUM(WXWWSX!V$164) + SUM(WXWWSX!V$165)</f>
        <v>620.59567402180585</v>
      </c>
      <c r="W80" s="762">
        <f>SUM(WXWWSX!W$156) + SUM(WXWWSX!W$163) + SUM(WXWWSX!W$164) + SUM(WXWWSX!W$165)</f>
        <v>623.43904934771808</v>
      </c>
      <c r="X80" s="762">
        <f>SUM(WXWWSX!X$156) + SUM(WXWWSX!X$163) + SUM(WXWWSX!X$164) + SUM(WXWWSX!X$165)</f>
        <v>626.32395835165323</v>
      </c>
      <c r="Y80" s="762">
        <f>SUM(WXWWSX!Y$156) + SUM(WXWWSX!Y$163) + SUM(WXWWSX!Y$164) + SUM(WXWWSX!Y$165)</f>
        <v>629.13991177324863</v>
      </c>
      <c r="Z80" s="762">
        <f>SUM(WXWWSX!Z$156) + SUM(WXWWSX!Z$163) + SUM(WXWWSX!Z$164) + SUM(WXWWSX!Z$165)</f>
        <v>631.98576361374819</v>
      </c>
      <c r="AA80" s="762">
        <f>SUM(WXWWSX!AA$156) + SUM(WXWWSX!AA$163) + SUM(WXWWSX!AA$164) + SUM(WXWWSX!AA$165)</f>
        <v>634.76744178162801</v>
      </c>
      <c r="AB80" s="762">
        <f>SUM(WXWWSX!AB$156) + SUM(WXWWSX!AB$163) + SUM(WXWWSX!AB$164) + SUM(WXWWSX!AB$165)</f>
        <v>637.4808614136449</v>
      </c>
      <c r="AC80" s="762">
        <f>SUM(WXWWSX!AC$156) + SUM(WXWWSX!AC$163) + SUM(WXWWSX!AC$164) + SUM(WXWWSX!AC$165)</f>
        <v>640.44429518248501</v>
      </c>
      <c r="AD80" s="762">
        <f>SUM(WXWWSX!AD$156) + SUM(WXWWSX!AD$163) + SUM(WXWWSX!AD$164) + SUM(WXWWSX!AD$165)</f>
        <v>643.32094182417688</v>
      </c>
      <c r="AE80" s="762">
        <f>SUM(WXWWSX!AE$156) + SUM(WXWWSX!AE$163) + SUM(WXWWSX!AE$164) + SUM(WXWWSX!AE$165)</f>
        <v>646.54227249526286</v>
      </c>
      <c r="AF80" s="762">
        <f>SUM(WXWWSX!AF$156) + SUM(WXWWSX!AF$163) + SUM(WXWWSX!AF$164) + SUM(WXWWSX!AF$165)</f>
        <v>649.79470277489611</v>
      </c>
      <c r="AG80" s="762">
        <f>SUM(WXWWSX!AG$156) + SUM(WXWWSX!AG$163) + SUM(WXWWSX!AG$164) + SUM(WXWWSX!AG$165)</f>
        <v>653.10044179698536</v>
      </c>
      <c r="AH80" s="762">
        <f>SUM(WXWWSX!AH$156) + SUM(WXWWSX!AH$163) + SUM(WXWWSX!AH$164) + SUM(WXWWSX!AH$165)</f>
        <v>656.43097050592178</v>
      </c>
      <c r="AI80" s="762">
        <f>SUM(WXWWSX!AI$156) + SUM(WXWWSX!AI$163) + SUM(WXWWSX!AI$164) + SUM(WXWWSX!AI$165)</f>
        <v>659.78401304715874</v>
      </c>
      <c r="AJ80" s="762">
        <f>SUM(WXWWSX!AJ$156) + SUM(WXWWSX!AJ$163) + SUM(WXWWSX!AJ$164) + SUM(WXWWSX!AJ$165)</f>
        <v>663.15751150954293</v>
      </c>
      <c r="AK80" s="762">
        <f>SUM(WXWWSX!AK$156) + SUM(WXWWSX!AK$163) + SUM(WXWWSX!AK$164) + SUM(WXWWSX!AK$165)</f>
        <v>666.56760357484961</v>
      </c>
      <c r="AL80" s="762">
        <f>SUM(WXWWSX!AL$156) + SUM(WXWWSX!AL$163) + SUM(WXWWSX!AL$164) + SUM(WXWWSX!AL$165)</f>
        <v>669.99460269645999</v>
      </c>
      <c r="AM80" s="762">
        <f>SUM(WXWWSX!AM$156) + SUM(WXWWSX!AM$163) + SUM(WXWWSX!AM$164) + SUM(WXWWSX!AM$165)</f>
        <v>673.43698048454428</v>
      </c>
      <c r="AN80" s="762">
        <f>SUM(WXWWSX!AN$156) + SUM(WXWWSX!AN$163) + SUM(WXWWSX!AN$164) + SUM(WXWWSX!AN$165)</f>
        <v>676.8933510216043</v>
      </c>
      <c r="AO80" s="762">
        <f>SUM(WXWWSX!AO$156) + SUM(WXWWSX!AO$163) + SUM(WXWWSX!AO$164) + SUM(WXWWSX!AO$165)</f>
        <v>680.36245687121357</v>
      </c>
      <c r="AP80" s="762">
        <f>SUM(WXWWSX!AP$156) + SUM(WXWWSX!AP$163) + SUM(WXWWSX!AP$164) + SUM(WXWWSX!AP$165)</f>
        <v>683.84315657572074</v>
      </c>
      <c r="AQ80" s="762">
        <f>SUM(WXWWSX!AQ$156) + SUM(WXWWSX!AQ$163) + SUM(WXWWSX!AQ$164) + SUM(WXWWSX!AQ$165)</f>
        <v>687.33441346648442</v>
      </c>
      <c r="AR80" s="762">
        <f>SUM(WXWWSX!AR$156) + SUM(WXWWSX!AR$163) + SUM(WXWWSX!AR$164) + SUM(WXWWSX!AR$165)</f>
        <v>690.83528563375887</v>
      </c>
      <c r="AS80" s="762">
        <f>SUM(WXWWSX!AS$156) + SUM(WXWWSX!AS$163) + SUM(WXWWSX!AS$164) + SUM(WXWWSX!AS$165)</f>
        <v>694.34491692344079</v>
      </c>
      <c r="AT80" s="762">
        <f>SUM(WXWWSX!AT$156) + SUM(WXWWSX!AT$163) + SUM(WXWWSX!AT$164) + SUM(WXWWSX!AT$165)</f>
        <v>697.8625288449648</v>
      </c>
      <c r="AU80" s="762">
        <f>SUM(WXWWSX!AU$156) + SUM(WXWWSX!AU$163) + SUM(WXWWSX!AU$164) + SUM(WXWWSX!AU$165)</f>
        <v>701.38741328929621</v>
      </c>
      <c r="AV80" s="762">
        <f>SUM(WXWWSX!AV$156) + SUM(WXWWSX!AV$163) + SUM(WXWWSX!AV$164) + SUM(WXWWSX!AV$165)</f>
        <v>704.91892596849391</v>
      </c>
      <c r="AW80" s="762">
        <f>SUM(WXWWSX!AW$156) + SUM(WXWWSX!AW$163) + SUM(WXWWSX!AW$164) + SUM(WXWWSX!AW$165)</f>
        <v>708.45648049914666</v>
      </c>
      <c r="AX80" s="762">
        <f>SUM(WXWWSX!AX$156) + SUM(WXWWSX!AX$163) + SUM(WXWWSX!AX$164) + SUM(WXWWSX!AX$165)</f>
        <v>711.99954306130587</v>
      </c>
      <c r="AY80" s="762">
        <f>SUM(WXWWSX!AY$156) + SUM(WXWWSX!AY$163) + SUM(WXWWSX!AY$164) + SUM(WXWWSX!AY$165)</f>
        <v>715.54762757257834</v>
      </c>
      <c r="AZ80" s="762">
        <f>SUM(WXWWSX!AZ$156) + SUM(WXWWSX!AZ$163) + SUM(WXWWSX!AZ$164) + SUM(WXWWSX!AZ$165)</f>
        <v>719.10029132407146</v>
      </c>
      <c r="BA80" s="762">
        <f>SUM(WXWWSX!BA$156) + SUM(WXWWSX!BA$163) + SUM(WXWWSX!BA$164) + SUM(WXWWSX!BA$165)</f>
        <v>722.65713103094436</v>
      </c>
      <c r="BB80" s="762">
        <f>SUM(WXWWSX!BB$156) + SUM(WXWWSX!BB$163) + SUM(WXWWSX!BB$164) + SUM(WXWWSX!BB$165)</f>
        <v>726.21777925564743</v>
      </c>
      <c r="BC80" s="762">
        <f>SUM(WXWWSX!BC$156) + SUM(WXWWSX!BC$163) + SUM(WXWWSX!BC$164) + SUM(WXWWSX!BC$165)</f>
        <v>729.78190116654878</v>
      </c>
      <c r="BD80" s="762">
        <f>SUM(WXWWSX!BD$156) + SUM(WXWWSX!BD$163) + SUM(WXWWSX!BD$164) + SUM(WXWWSX!BD$165)</f>
        <v>733.34919159872777</v>
      </c>
      <c r="BE80" s="762">
        <f>SUM(WXWWSX!BE$156) + SUM(WXWWSX!BE$163) + SUM(WXWWSX!BE$164) + SUM(WXWWSX!BE$165)</f>
        <v>736.91937238729804</v>
      </c>
      <c r="BF80" s="762">
        <f>SUM(WXWWSX!BF$156) + SUM(WXWWSX!BF$163) + SUM(WXWWSX!BF$164) + SUM(WXWWSX!BF$165)</f>
        <v>740.49218994673561</v>
      </c>
      <c r="BG80" s="762">
        <f>SUM(WXWWSX!BG$156) + SUM(WXWWSX!BG$163) + SUM(WXWWSX!BG$164) + SUM(WXWWSX!BG$165)</f>
        <v>744.06741307249763</v>
      </c>
      <c r="BH80" s="762">
        <f>SUM(WXWWSX!BH$156) + SUM(WXWWSX!BH$163) + SUM(WXWWSX!BH$164) + SUM(WXWWSX!BH$165)</f>
        <v>747.64483094364687</v>
      </c>
      <c r="BI80" s="762">
        <f>SUM(WXWWSX!BI$156) + SUM(WXWWSX!BI$163) + SUM(WXWWSX!BI$164) + SUM(WXWWSX!BI$165)</f>
        <v>751.224251307396</v>
      </c>
      <c r="BJ80" s="762">
        <f>SUM(WXWWSX!BJ$156) + SUM(WXWWSX!BJ$163) + SUM(WXWWSX!BJ$164) + SUM(WXWWSX!BJ$165)</f>
        <v>754.80549882838613</v>
      </c>
      <c r="BK80" s="762">
        <f>SUM(WXWWSX!BK$156) + SUM(WXWWSX!BK$163) + SUM(WXWWSX!BK$164) + SUM(WXWWSX!BK$165)</f>
        <v>758.38841358726029</v>
      </c>
      <c r="BL80" s="762">
        <f>SUM(WXWWSX!BL$156) + SUM(WXWWSX!BL$163) + SUM(WXWWSX!BL$164) + SUM(WXWWSX!BL$165)</f>
        <v>761.97284971460374</v>
      </c>
      <c r="BM80" s="762">
        <f>SUM(WXWWSX!BM$156) + SUM(WXWWSX!BM$163) + SUM(WXWWSX!BM$164) + SUM(WXWWSX!BM$165)</f>
        <v>765.55867414770864</v>
      </c>
      <c r="BN80" s="762">
        <f>SUM(WXWWSX!BN$156) + SUM(WXWWSX!BN$163) + SUM(WXWWSX!BN$164) + SUM(WXWWSX!BN$165)</f>
        <v>769.14576549881349</v>
      </c>
      <c r="BO80" s="762">
        <f>SUM(WXWWSX!BO$156) + SUM(WXWWSX!BO$163) + SUM(WXWWSX!BO$164) + SUM(WXWWSX!BO$165)</f>
        <v>772.73401302458535</v>
      </c>
      <c r="BP80" s="762"/>
      <c r="BQ80" s="762"/>
      <c r="BR80" s="762"/>
      <c r="BS80" s="762"/>
      <c r="BT80" s="762"/>
      <c r="BU80" s="762"/>
      <c r="BV80" s="762"/>
      <c r="BW80" s="762"/>
      <c r="BX80" s="762"/>
      <c r="BY80" s="762"/>
      <c r="BZ80" s="762"/>
      <c r="CA80" s="762"/>
      <c r="CB80" s="762"/>
      <c r="CC80" s="762"/>
      <c r="CD80" s="762"/>
      <c r="CE80" s="762"/>
      <c r="CF80" s="762"/>
      <c r="CG80" s="762"/>
      <c r="CH80" s="762"/>
      <c r="CI80" s="762"/>
      <c r="CJ80" s="762"/>
    </row>
    <row r="81" spans="2:88" ht="14.9" customHeight="1" thickBot="1" x14ac:dyDescent="0.4">
      <c r="B81" s="1367"/>
      <c r="C81" s="10"/>
      <c r="D81" s="1367"/>
      <c r="E81" s="1367"/>
      <c r="F81" s="1367"/>
      <c r="G81" s="1367"/>
      <c r="H81" s="1367"/>
      <c r="I81" s="1367"/>
      <c r="J81" s="1367"/>
      <c r="K81" s="1367"/>
      <c r="L81" s="1367"/>
      <c r="M81" s="1367"/>
      <c r="N81" s="1367"/>
      <c r="O81" s="1367"/>
      <c r="P81" s="1367"/>
      <c r="Q81" s="1367"/>
      <c r="R81" s="1367"/>
      <c r="S81" s="1367"/>
      <c r="T81" s="1367"/>
      <c r="U81" s="1367"/>
      <c r="V81" s="1367"/>
      <c r="W81" s="1367"/>
      <c r="X81" s="1367"/>
      <c r="Y81" s="1367"/>
      <c r="Z81" s="1367"/>
      <c r="AA81" s="1367"/>
      <c r="AB81" s="1367"/>
      <c r="AC81" s="1367"/>
      <c r="AD81" s="1367"/>
      <c r="AE81" s="1367"/>
      <c r="AF81" s="1367"/>
      <c r="AG81" s="1367"/>
      <c r="AH81" s="1367"/>
      <c r="AI81" s="1367"/>
      <c r="AJ81" s="1367"/>
      <c r="AK81" s="1367"/>
      <c r="AL81" s="1367"/>
      <c r="AM81" s="1367"/>
      <c r="AN81" s="1367"/>
      <c r="AO81" s="1367"/>
      <c r="AP81" s="1367"/>
      <c r="AQ81" s="1367"/>
      <c r="AR81" s="1367"/>
      <c r="AS81" s="1367"/>
      <c r="AT81" s="1367"/>
      <c r="AU81" s="1367"/>
      <c r="AV81" s="1367"/>
      <c r="AW81" s="1367"/>
      <c r="AX81" s="1367"/>
      <c r="AY81" s="1367"/>
      <c r="AZ81" s="1367"/>
      <c r="BA81" s="1367"/>
      <c r="BB81" s="1367"/>
      <c r="BC81" s="1367"/>
      <c r="BD81" s="1367"/>
      <c r="BE81" s="1367"/>
      <c r="BF81" s="1367"/>
      <c r="BG81" s="1367"/>
      <c r="BH81" s="1367"/>
      <c r="BI81" s="1367"/>
      <c r="BJ81" s="1367"/>
      <c r="BK81" s="1367"/>
      <c r="BL81" s="1367"/>
      <c r="BM81" s="1367"/>
      <c r="BN81" s="1367"/>
      <c r="BO81" s="1367"/>
      <c r="BP81" s="1367"/>
      <c r="BQ81" s="1367"/>
      <c r="BR81" s="1367"/>
      <c r="BS81" s="1367"/>
      <c r="BT81" s="1367"/>
      <c r="BU81" s="1367"/>
      <c r="BV81" s="1367"/>
      <c r="BW81" s="1367"/>
      <c r="BX81" s="1367"/>
      <c r="BY81" s="1367"/>
      <c r="BZ81" s="1367"/>
      <c r="CA81" s="1367"/>
      <c r="CB81" s="1367"/>
      <c r="CC81" s="1367"/>
      <c r="CD81" s="1367"/>
      <c r="CE81" s="1367"/>
      <c r="CF81" s="1367"/>
      <c r="CG81" s="1367"/>
      <c r="CH81" s="1367"/>
      <c r="CI81" s="1367"/>
      <c r="CJ81" s="1367"/>
    </row>
    <row r="82" spans="2:88" ht="62.25" customHeight="1" thickBot="1" x14ac:dyDescent="0.4">
      <c r="B82" s="200" t="s">
        <v>297</v>
      </c>
      <c r="C82" s="10"/>
      <c r="D82" s="1367"/>
      <c r="E82" s="1367"/>
      <c r="F82" s="1367"/>
      <c r="G82" s="1367"/>
      <c r="H82" s="1367"/>
      <c r="I82" s="1367"/>
      <c r="J82" s="1367"/>
      <c r="K82" s="1367"/>
      <c r="L82" s="1367"/>
      <c r="M82" s="1367"/>
      <c r="N82" s="1367"/>
      <c r="O82" s="1367"/>
      <c r="P82" s="1367"/>
      <c r="Q82" s="1367"/>
      <c r="R82" s="1367"/>
      <c r="S82" s="1367"/>
      <c r="T82" s="1367"/>
      <c r="U82" s="1367"/>
      <c r="V82" s="1367"/>
      <c r="W82" s="1367"/>
      <c r="X82" s="1367"/>
      <c r="Y82" s="1367"/>
      <c r="Z82" s="1367"/>
      <c r="AA82" s="1367"/>
      <c r="AB82" s="1367"/>
      <c r="AC82" s="1367"/>
      <c r="AD82" s="1367"/>
      <c r="AE82" s="1367"/>
      <c r="AF82" s="1367"/>
      <c r="AG82" s="1367"/>
      <c r="AH82" s="1367"/>
      <c r="AI82" s="1367"/>
      <c r="AJ82" s="1367"/>
      <c r="AK82" s="1367"/>
      <c r="AL82" s="1367"/>
      <c r="AM82" s="1367"/>
      <c r="AN82" s="1367"/>
      <c r="AO82" s="1367"/>
      <c r="AP82" s="1367"/>
      <c r="AQ82" s="1367"/>
      <c r="AR82" s="1367"/>
      <c r="AS82" s="1367"/>
      <c r="AT82" s="1367"/>
      <c r="AU82" s="1367"/>
      <c r="AV82" s="1367"/>
      <c r="AW82" s="1367"/>
      <c r="AX82" s="1367"/>
      <c r="AY82" s="1367"/>
      <c r="AZ82" s="1367"/>
      <c r="BA82" s="1367"/>
      <c r="BB82" s="1367"/>
      <c r="BC82" s="1367"/>
      <c r="BD82" s="1367"/>
      <c r="BE82" s="1367"/>
      <c r="BF82" s="1367"/>
      <c r="BG82" s="1367"/>
      <c r="BH82" s="1367"/>
      <c r="BI82" s="1367"/>
      <c r="BJ82" s="1367"/>
      <c r="BK82" s="1367"/>
      <c r="BL82" s="1367"/>
      <c r="BM82" s="1367"/>
      <c r="BN82" s="1367"/>
      <c r="BO82" s="1367"/>
      <c r="BP82" s="1367"/>
      <c r="BQ82" s="1367"/>
      <c r="BR82" s="1367"/>
      <c r="BS82" s="1367"/>
      <c r="BT82" s="1367"/>
      <c r="BU82" s="1367"/>
      <c r="BV82" s="1367"/>
      <c r="BW82" s="1367"/>
      <c r="BX82" s="1367"/>
      <c r="BY82" s="1367"/>
      <c r="BZ82" s="1367"/>
      <c r="CA82" s="1367"/>
      <c r="CB82" s="1367"/>
      <c r="CC82" s="1367"/>
      <c r="CD82" s="1367"/>
      <c r="CE82" s="1367"/>
      <c r="CF82" s="1367"/>
      <c r="CG82" s="1367"/>
      <c r="CH82" s="1367"/>
      <c r="CI82" s="1367"/>
      <c r="CJ82" s="1367"/>
    </row>
    <row r="83" spans="2:88" ht="14.9" customHeight="1" thickBot="1" x14ac:dyDescent="0.4">
      <c r="B83" s="246" t="s">
        <v>65</v>
      </c>
      <c r="C83" s="247" t="s">
        <v>81</v>
      </c>
      <c r="D83" s="247" t="s">
        <v>66</v>
      </c>
      <c r="E83" s="247" t="s">
        <v>82</v>
      </c>
      <c r="F83" s="248" t="s">
        <v>83</v>
      </c>
      <c r="G83" s="237" t="s">
        <v>19</v>
      </c>
      <c r="H83" s="236" t="s">
        <v>84</v>
      </c>
      <c r="I83" s="236" t="s">
        <v>85</v>
      </c>
      <c r="J83" s="236" t="s">
        <v>86</v>
      </c>
      <c r="K83" s="236" t="s">
        <v>87</v>
      </c>
      <c r="L83" s="236" t="s">
        <v>88</v>
      </c>
      <c r="M83" s="236" t="s">
        <v>89</v>
      </c>
      <c r="N83" s="236" t="s">
        <v>90</v>
      </c>
      <c r="O83" s="236" t="s">
        <v>91</v>
      </c>
      <c r="P83" s="236" t="s">
        <v>92</v>
      </c>
      <c r="Q83" s="236" t="s">
        <v>93</v>
      </c>
      <c r="R83" s="236" t="s">
        <v>123</v>
      </c>
      <c r="S83" s="236" t="s">
        <v>124</v>
      </c>
      <c r="T83" s="236" t="s">
        <v>125</v>
      </c>
      <c r="U83" s="236" t="s">
        <v>126</v>
      </c>
      <c r="V83" s="236" t="s">
        <v>94</v>
      </c>
      <c r="W83" s="236" t="s">
        <v>127</v>
      </c>
      <c r="X83" s="236" t="s">
        <v>128</v>
      </c>
      <c r="Y83" s="236" t="s">
        <v>129</v>
      </c>
      <c r="Z83" s="236" t="s">
        <v>130</v>
      </c>
      <c r="AA83" s="236" t="s">
        <v>95</v>
      </c>
      <c r="AB83" s="236" t="s">
        <v>131</v>
      </c>
      <c r="AC83" s="236" t="s">
        <v>132</v>
      </c>
      <c r="AD83" s="236" t="s">
        <v>133</v>
      </c>
      <c r="AE83" s="236" t="s">
        <v>134</v>
      </c>
      <c r="AF83" s="236" t="s">
        <v>96</v>
      </c>
      <c r="AG83" s="236" t="s">
        <v>135</v>
      </c>
      <c r="AH83" s="236" t="s">
        <v>136</v>
      </c>
      <c r="AI83" s="236" t="s">
        <v>137</v>
      </c>
      <c r="AJ83" s="236" t="s">
        <v>138</v>
      </c>
      <c r="AK83" s="236" t="s">
        <v>97</v>
      </c>
      <c r="AL83" s="236" t="s">
        <v>139</v>
      </c>
      <c r="AM83" s="236" t="s">
        <v>140</v>
      </c>
      <c r="AN83" s="236" t="s">
        <v>141</v>
      </c>
      <c r="AO83" s="236" t="s">
        <v>142</v>
      </c>
      <c r="AP83" s="236" t="s">
        <v>98</v>
      </c>
      <c r="AQ83" s="236" t="s">
        <v>143</v>
      </c>
      <c r="AR83" s="236" t="s">
        <v>144</v>
      </c>
      <c r="AS83" s="236" t="s">
        <v>145</v>
      </c>
      <c r="AT83" s="236" t="s">
        <v>146</v>
      </c>
      <c r="AU83" s="236" t="s">
        <v>99</v>
      </c>
      <c r="AV83" s="236" t="s">
        <v>147</v>
      </c>
      <c r="AW83" s="236" t="s">
        <v>148</v>
      </c>
      <c r="AX83" s="236" t="s">
        <v>149</v>
      </c>
      <c r="AY83" s="236" t="s">
        <v>150</v>
      </c>
      <c r="AZ83" s="236" t="s">
        <v>100</v>
      </c>
      <c r="BA83" s="236" t="s">
        <v>151</v>
      </c>
      <c r="BB83" s="236" t="s">
        <v>152</v>
      </c>
      <c r="BC83" s="236" t="s">
        <v>153</v>
      </c>
      <c r="BD83" s="236" t="s">
        <v>154</v>
      </c>
      <c r="BE83" s="236" t="s">
        <v>101</v>
      </c>
      <c r="BF83" s="236" t="s">
        <v>155</v>
      </c>
      <c r="BG83" s="236" t="s">
        <v>156</v>
      </c>
      <c r="BH83" s="236" t="s">
        <v>157</v>
      </c>
      <c r="BI83" s="236" t="s">
        <v>158</v>
      </c>
      <c r="BJ83" s="236" t="s">
        <v>102</v>
      </c>
      <c r="BK83" s="236" t="s">
        <v>159</v>
      </c>
      <c r="BL83" s="236" t="s">
        <v>160</v>
      </c>
      <c r="BM83" s="236" t="s">
        <v>161</v>
      </c>
      <c r="BN83" s="236" t="s">
        <v>162</v>
      </c>
      <c r="BO83" s="236" t="s">
        <v>103</v>
      </c>
      <c r="BP83" s="236" t="s">
        <v>163</v>
      </c>
      <c r="BQ83" s="236" t="s">
        <v>164</v>
      </c>
      <c r="BR83" s="236" t="s">
        <v>165</v>
      </c>
      <c r="BS83" s="236" t="s">
        <v>166</v>
      </c>
      <c r="BT83" s="236" t="s">
        <v>104</v>
      </c>
      <c r="BU83" s="236" t="s">
        <v>167</v>
      </c>
      <c r="BV83" s="236" t="s">
        <v>168</v>
      </c>
      <c r="BW83" s="236" t="s">
        <v>169</v>
      </c>
      <c r="BX83" s="236" t="s">
        <v>170</v>
      </c>
      <c r="BY83" s="236" t="s">
        <v>105</v>
      </c>
      <c r="BZ83" s="236" t="s">
        <v>171</v>
      </c>
      <c r="CA83" s="236" t="s">
        <v>172</v>
      </c>
      <c r="CB83" s="236" t="s">
        <v>173</v>
      </c>
      <c r="CC83" s="236" t="s">
        <v>174</v>
      </c>
      <c r="CD83" s="236" t="s">
        <v>106</v>
      </c>
      <c r="CE83" s="236" t="s">
        <v>175</v>
      </c>
      <c r="CF83" s="236" t="s">
        <v>176</v>
      </c>
      <c r="CG83" s="236" t="s">
        <v>177</v>
      </c>
      <c r="CH83" s="236" t="s">
        <v>178</v>
      </c>
      <c r="CI83" s="236" t="s">
        <v>107</v>
      </c>
      <c r="CJ83" s="236" t="s">
        <v>179</v>
      </c>
    </row>
    <row r="84" spans="2:88" ht="14.9" customHeight="1" x14ac:dyDescent="0.35">
      <c r="B84" s="1438" t="s">
        <v>298</v>
      </c>
      <c r="C84" s="254" t="s">
        <v>299</v>
      </c>
      <c r="D84" s="1439" t="s">
        <v>67</v>
      </c>
      <c r="E84" s="1439" t="s">
        <v>300</v>
      </c>
      <c r="F84" s="1440">
        <v>2</v>
      </c>
      <c r="G84" s="1441">
        <v>3.3300000000000003E-2</v>
      </c>
      <c r="H84" s="1441">
        <v>3.3300000000000003E-2</v>
      </c>
      <c r="I84" s="1441">
        <v>3.3300000000000003E-2</v>
      </c>
      <c r="J84" s="1441">
        <v>3.3300000000000003E-2</v>
      </c>
      <c r="K84" s="1441">
        <v>3.3300000000000003E-2</v>
      </c>
      <c r="L84" s="1441">
        <v>3.3300000000000003E-2</v>
      </c>
      <c r="M84" s="1441">
        <v>3.3300000000000003E-2</v>
      </c>
      <c r="N84" s="1441">
        <v>3.3300000000000003E-2</v>
      </c>
      <c r="O84" s="1441">
        <v>3.3300000000000003E-2</v>
      </c>
      <c r="P84" s="1441">
        <v>3.3300000000000003E-2</v>
      </c>
      <c r="Q84" s="1441">
        <v>3.3300000000000003E-2</v>
      </c>
      <c r="R84" s="1441">
        <v>3.3300000000000003E-2</v>
      </c>
      <c r="S84" s="1441">
        <v>3.3300000000000003E-2</v>
      </c>
      <c r="T84" s="1441">
        <v>3.3300000000000003E-2</v>
      </c>
      <c r="U84" s="1441">
        <v>3.3300000000000003E-2</v>
      </c>
      <c r="V84" s="1441">
        <v>3.3300000000000003E-2</v>
      </c>
      <c r="W84" s="1441">
        <v>3.3300000000000003E-2</v>
      </c>
      <c r="X84" s="1441">
        <v>3.3300000000000003E-2</v>
      </c>
      <c r="Y84" s="1441">
        <v>3.3300000000000003E-2</v>
      </c>
      <c r="Z84" s="1441">
        <v>3.3300000000000003E-2</v>
      </c>
      <c r="AA84" s="1441">
        <v>3.3300000000000003E-2</v>
      </c>
      <c r="AB84" s="1441">
        <v>3.3300000000000003E-2</v>
      </c>
      <c r="AC84" s="1441">
        <v>3.3300000000000003E-2</v>
      </c>
      <c r="AD84" s="1441">
        <v>3.3300000000000003E-2</v>
      </c>
      <c r="AE84" s="1441">
        <v>3.3300000000000003E-2</v>
      </c>
      <c r="AF84" s="1441">
        <v>3.3300000000000003E-2</v>
      </c>
      <c r="AG84" s="1441">
        <v>3.3300000000000003E-2</v>
      </c>
      <c r="AH84" s="1441">
        <v>3.3300000000000003E-2</v>
      </c>
      <c r="AI84" s="1441">
        <v>3.3300000000000003E-2</v>
      </c>
      <c r="AJ84" s="1441">
        <v>3.3300000000000003E-2</v>
      </c>
      <c r="AK84" s="1441">
        <v>3.3300000000000003E-2</v>
      </c>
      <c r="AL84" s="1441">
        <v>3.3300000000000003E-2</v>
      </c>
      <c r="AM84" s="1441">
        <v>3.3300000000000003E-2</v>
      </c>
      <c r="AN84" s="1441">
        <v>3.3300000000000003E-2</v>
      </c>
      <c r="AO84" s="1441">
        <v>3.3300000000000003E-2</v>
      </c>
      <c r="AP84" s="1441">
        <v>3.3300000000000003E-2</v>
      </c>
      <c r="AQ84" s="1441">
        <v>3.3300000000000003E-2</v>
      </c>
      <c r="AR84" s="1441">
        <v>3.3300000000000003E-2</v>
      </c>
      <c r="AS84" s="1441">
        <v>3.3300000000000003E-2</v>
      </c>
      <c r="AT84" s="1441">
        <v>3.3300000000000003E-2</v>
      </c>
      <c r="AU84" s="1441">
        <v>3.3300000000000003E-2</v>
      </c>
      <c r="AV84" s="1441">
        <v>3.3300000000000003E-2</v>
      </c>
      <c r="AW84" s="1441">
        <v>3.3300000000000003E-2</v>
      </c>
      <c r="AX84" s="1441">
        <v>3.3300000000000003E-2</v>
      </c>
      <c r="AY84" s="1441">
        <v>3.3300000000000003E-2</v>
      </c>
      <c r="AZ84" s="1441">
        <v>3.3300000000000003E-2</v>
      </c>
      <c r="BA84" s="1441">
        <v>3.3300000000000003E-2</v>
      </c>
      <c r="BB84" s="1441">
        <v>3.3300000000000003E-2</v>
      </c>
      <c r="BC84" s="1441">
        <v>3.3300000000000003E-2</v>
      </c>
      <c r="BD84" s="1441">
        <v>3.3300000000000003E-2</v>
      </c>
      <c r="BE84" s="1441">
        <v>3.3300000000000003E-2</v>
      </c>
      <c r="BF84" s="1441">
        <v>3.3300000000000003E-2</v>
      </c>
      <c r="BG84" s="1441">
        <v>3.3300000000000003E-2</v>
      </c>
      <c r="BH84" s="1441">
        <v>3.3300000000000003E-2</v>
      </c>
      <c r="BI84" s="1441">
        <v>3.3300000000000003E-2</v>
      </c>
      <c r="BJ84" s="1441">
        <v>3.3300000000000003E-2</v>
      </c>
      <c r="BK84" s="1441">
        <v>3.3300000000000003E-2</v>
      </c>
      <c r="BL84" s="1441">
        <v>3.3300000000000003E-2</v>
      </c>
      <c r="BM84" s="1441">
        <v>3.3300000000000003E-2</v>
      </c>
      <c r="BN84" s="1441">
        <v>3.3300000000000003E-2</v>
      </c>
      <c r="BO84" s="1441">
        <v>3.3300000000000003E-2</v>
      </c>
      <c r="BP84" s="1442"/>
      <c r="BQ84" s="1442"/>
      <c r="BR84" s="1442"/>
      <c r="BS84" s="1442"/>
      <c r="BT84" s="1442"/>
      <c r="BU84" s="1442"/>
      <c r="BV84" s="1442"/>
      <c r="BW84" s="1442"/>
      <c r="BX84" s="1442"/>
      <c r="BY84" s="1442"/>
      <c r="BZ84" s="1442"/>
      <c r="CA84" s="1442"/>
      <c r="CB84" s="1442"/>
      <c r="CC84" s="1442"/>
      <c r="CD84" s="1442"/>
      <c r="CE84" s="1442"/>
      <c r="CF84" s="1442"/>
      <c r="CG84" s="1442"/>
      <c r="CH84" s="1442"/>
      <c r="CI84" s="1442"/>
      <c r="CJ84" s="1442"/>
    </row>
    <row r="85" spans="2:88" ht="14.9" customHeight="1" x14ac:dyDescent="0.35">
      <c r="B85" s="1443" t="s">
        <v>301</v>
      </c>
      <c r="C85" s="255" t="s">
        <v>302</v>
      </c>
      <c r="D85" s="1444" t="s">
        <v>67</v>
      </c>
      <c r="E85" s="1444" t="s">
        <v>300</v>
      </c>
      <c r="F85" s="1445">
        <v>2</v>
      </c>
      <c r="G85" s="1446">
        <v>3.3300000000000003E-2</v>
      </c>
      <c r="H85" s="1446">
        <v>3.3300000000000003E-2</v>
      </c>
      <c r="I85" s="1446">
        <v>3.3300000000000003E-2</v>
      </c>
      <c r="J85" s="1446">
        <v>3.3300000000000003E-2</v>
      </c>
      <c r="K85" s="1446">
        <v>3.3300000000000003E-2</v>
      </c>
      <c r="L85" s="1446">
        <v>3.3300000000000003E-2</v>
      </c>
      <c r="M85" s="1446">
        <v>3.3300000000000003E-2</v>
      </c>
      <c r="N85" s="1446">
        <v>3.3300000000000003E-2</v>
      </c>
      <c r="O85" s="1446">
        <v>3.3300000000000003E-2</v>
      </c>
      <c r="P85" s="1446">
        <v>3.3300000000000003E-2</v>
      </c>
      <c r="Q85" s="1446">
        <v>3.3300000000000003E-2</v>
      </c>
      <c r="R85" s="1446">
        <v>3.3300000000000003E-2</v>
      </c>
      <c r="S85" s="1446">
        <v>3.3300000000000003E-2</v>
      </c>
      <c r="T85" s="1446">
        <v>3.3300000000000003E-2</v>
      </c>
      <c r="U85" s="1446">
        <v>3.3300000000000003E-2</v>
      </c>
      <c r="V85" s="1446">
        <v>3.3300000000000003E-2</v>
      </c>
      <c r="W85" s="1446">
        <v>3.3300000000000003E-2</v>
      </c>
      <c r="X85" s="1446">
        <v>3.3300000000000003E-2</v>
      </c>
      <c r="Y85" s="1446">
        <v>3.3300000000000003E-2</v>
      </c>
      <c r="Z85" s="1446">
        <v>3.3300000000000003E-2</v>
      </c>
      <c r="AA85" s="1446">
        <v>3.3300000000000003E-2</v>
      </c>
      <c r="AB85" s="1446">
        <v>3.3300000000000003E-2</v>
      </c>
      <c r="AC85" s="1446">
        <v>3.3300000000000003E-2</v>
      </c>
      <c r="AD85" s="1446">
        <v>3.3300000000000003E-2</v>
      </c>
      <c r="AE85" s="1446">
        <v>3.3300000000000003E-2</v>
      </c>
      <c r="AF85" s="1446">
        <v>3.3300000000000003E-2</v>
      </c>
      <c r="AG85" s="1446">
        <v>3.3300000000000003E-2</v>
      </c>
      <c r="AH85" s="1446">
        <v>3.3300000000000003E-2</v>
      </c>
      <c r="AI85" s="1446">
        <v>3.3300000000000003E-2</v>
      </c>
      <c r="AJ85" s="1446">
        <v>3.3300000000000003E-2</v>
      </c>
      <c r="AK85" s="1446">
        <v>3.3300000000000003E-2</v>
      </c>
      <c r="AL85" s="1446">
        <v>3.3300000000000003E-2</v>
      </c>
      <c r="AM85" s="1446">
        <v>3.3300000000000003E-2</v>
      </c>
      <c r="AN85" s="1446">
        <v>3.3300000000000003E-2</v>
      </c>
      <c r="AO85" s="1446">
        <v>3.3300000000000003E-2</v>
      </c>
      <c r="AP85" s="1446">
        <v>3.3300000000000003E-2</v>
      </c>
      <c r="AQ85" s="1446">
        <v>3.3300000000000003E-2</v>
      </c>
      <c r="AR85" s="1446">
        <v>3.3300000000000003E-2</v>
      </c>
      <c r="AS85" s="1446">
        <v>3.3300000000000003E-2</v>
      </c>
      <c r="AT85" s="1446">
        <v>3.3300000000000003E-2</v>
      </c>
      <c r="AU85" s="1446">
        <v>3.3300000000000003E-2</v>
      </c>
      <c r="AV85" s="1446">
        <v>3.3300000000000003E-2</v>
      </c>
      <c r="AW85" s="1446">
        <v>3.3300000000000003E-2</v>
      </c>
      <c r="AX85" s="1446">
        <v>3.3300000000000003E-2</v>
      </c>
      <c r="AY85" s="1446">
        <v>3.3300000000000003E-2</v>
      </c>
      <c r="AZ85" s="1446">
        <v>3.3300000000000003E-2</v>
      </c>
      <c r="BA85" s="1446">
        <v>3.3300000000000003E-2</v>
      </c>
      <c r="BB85" s="1446">
        <v>3.3300000000000003E-2</v>
      </c>
      <c r="BC85" s="1446">
        <v>3.3300000000000003E-2</v>
      </c>
      <c r="BD85" s="1446">
        <v>3.3300000000000003E-2</v>
      </c>
      <c r="BE85" s="1446">
        <v>3.3300000000000003E-2</v>
      </c>
      <c r="BF85" s="1446">
        <v>3.3300000000000003E-2</v>
      </c>
      <c r="BG85" s="1446">
        <v>3.3300000000000003E-2</v>
      </c>
      <c r="BH85" s="1446">
        <v>3.3300000000000003E-2</v>
      </c>
      <c r="BI85" s="1446">
        <v>3.3300000000000003E-2</v>
      </c>
      <c r="BJ85" s="1446">
        <v>3.3300000000000003E-2</v>
      </c>
      <c r="BK85" s="1446">
        <v>3.3300000000000003E-2</v>
      </c>
      <c r="BL85" s="1446">
        <v>3.3300000000000003E-2</v>
      </c>
      <c r="BM85" s="1446">
        <v>3.3300000000000003E-2</v>
      </c>
      <c r="BN85" s="1446">
        <v>3.3300000000000003E-2</v>
      </c>
      <c r="BO85" s="1446">
        <v>3.3300000000000003E-2</v>
      </c>
      <c r="BP85" s="1447"/>
      <c r="BQ85" s="1447"/>
      <c r="BR85" s="1447"/>
      <c r="BS85" s="1447"/>
      <c r="BT85" s="1447"/>
      <c r="BU85" s="1447"/>
      <c r="BV85" s="1447"/>
      <c r="BW85" s="1447"/>
      <c r="BX85" s="1447"/>
      <c r="BY85" s="1447"/>
      <c r="BZ85" s="1447"/>
      <c r="CA85" s="1447"/>
      <c r="CB85" s="1447"/>
      <c r="CC85" s="1447"/>
      <c r="CD85" s="1447"/>
      <c r="CE85" s="1447"/>
      <c r="CF85" s="1447"/>
      <c r="CG85" s="1447"/>
      <c r="CH85" s="1447"/>
      <c r="CI85" s="1447"/>
      <c r="CJ85" s="1447"/>
    </row>
    <row r="86" spans="2:88" ht="14.9" customHeight="1" x14ac:dyDescent="0.35">
      <c r="B86" s="1443" t="s">
        <v>303</v>
      </c>
      <c r="C86" s="255" t="s">
        <v>304</v>
      </c>
      <c r="D86" s="1444" t="s">
        <v>67</v>
      </c>
      <c r="E86" s="1444" t="s">
        <v>252</v>
      </c>
      <c r="F86" s="1445">
        <v>2</v>
      </c>
      <c r="G86" s="1446">
        <v>1.3299999999999999E-2</v>
      </c>
      <c r="H86" s="1446">
        <v>1.3299999999999999E-2</v>
      </c>
      <c r="I86" s="1446">
        <v>1.3299999999999999E-2</v>
      </c>
      <c r="J86" s="1446">
        <v>1.3299999999999999E-2</v>
      </c>
      <c r="K86" s="1446">
        <v>1.3299999999999999E-2</v>
      </c>
      <c r="L86" s="1446">
        <v>1.3299999999999999E-2</v>
      </c>
      <c r="M86" s="1446">
        <v>1.3299999999999999E-2</v>
      </c>
      <c r="N86" s="1446">
        <v>1.3299999999999999E-2</v>
      </c>
      <c r="O86" s="1446">
        <v>1.3299999999999999E-2</v>
      </c>
      <c r="P86" s="1446">
        <v>1.3299999999999999E-2</v>
      </c>
      <c r="Q86" s="1446">
        <v>1.3299999999999999E-2</v>
      </c>
      <c r="R86" s="1446">
        <v>1.3299999999999999E-2</v>
      </c>
      <c r="S86" s="1446">
        <v>1.3299999999999999E-2</v>
      </c>
      <c r="T86" s="1446">
        <v>1.3299999999999999E-2</v>
      </c>
      <c r="U86" s="1446">
        <v>1.3299999999999999E-2</v>
      </c>
      <c r="V86" s="1446">
        <v>1.3299999999999999E-2</v>
      </c>
      <c r="W86" s="1446">
        <v>1.3299999999999999E-2</v>
      </c>
      <c r="X86" s="1446">
        <v>1.3299999999999999E-2</v>
      </c>
      <c r="Y86" s="1446">
        <v>1.3299999999999999E-2</v>
      </c>
      <c r="Z86" s="1446">
        <v>1.3299999999999999E-2</v>
      </c>
      <c r="AA86" s="1446">
        <v>1.3299999999999999E-2</v>
      </c>
      <c r="AB86" s="1446">
        <v>1.3299999999999999E-2</v>
      </c>
      <c r="AC86" s="1446">
        <v>1.3299999999999999E-2</v>
      </c>
      <c r="AD86" s="1446">
        <v>1.3299999999999999E-2</v>
      </c>
      <c r="AE86" s="1446">
        <v>1.3299999999999999E-2</v>
      </c>
      <c r="AF86" s="1446">
        <v>1.3299999999999999E-2</v>
      </c>
      <c r="AG86" s="1446">
        <v>1.3299999999999999E-2</v>
      </c>
      <c r="AH86" s="1446">
        <v>1.3299999999999999E-2</v>
      </c>
      <c r="AI86" s="1446">
        <v>1.3299999999999999E-2</v>
      </c>
      <c r="AJ86" s="1446">
        <v>1.3299999999999999E-2</v>
      </c>
      <c r="AK86" s="1446">
        <v>1.3299999999999999E-2</v>
      </c>
      <c r="AL86" s="1447" t="s">
        <v>305</v>
      </c>
      <c r="AM86" s="1447" t="s">
        <v>305</v>
      </c>
      <c r="AN86" s="1447" t="s">
        <v>305</v>
      </c>
      <c r="AO86" s="1447" t="s">
        <v>305</v>
      </c>
      <c r="AP86" s="1447" t="s">
        <v>305</v>
      </c>
      <c r="AQ86" s="1447" t="s">
        <v>305</v>
      </c>
      <c r="AR86" s="1447" t="s">
        <v>305</v>
      </c>
      <c r="AS86" s="1447" t="s">
        <v>305</v>
      </c>
      <c r="AT86" s="1447" t="s">
        <v>305</v>
      </c>
      <c r="AU86" s="1447" t="s">
        <v>305</v>
      </c>
      <c r="AV86" s="1447" t="s">
        <v>305</v>
      </c>
      <c r="AW86" s="1447" t="s">
        <v>305</v>
      </c>
      <c r="AX86" s="1447" t="s">
        <v>305</v>
      </c>
      <c r="AY86" s="1447" t="s">
        <v>305</v>
      </c>
      <c r="AZ86" s="1447" t="s">
        <v>305</v>
      </c>
      <c r="BA86" s="1447" t="s">
        <v>305</v>
      </c>
      <c r="BB86" s="1447" t="s">
        <v>305</v>
      </c>
      <c r="BC86" s="1447" t="s">
        <v>305</v>
      </c>
      <c r="BD86" s="1447" t="s">
        <v>305</v>
      </c>
      <c r="BE86" s="1447" t="s">
        <v>305</v>
      </c>
      <c r="BF86" s="1447" t="s">
        <v>305</v>
      </c>
      <c r="BG86" s="1447" t="s">
        <v>305</v>
      </c>
      <c r="BH86" s="1447" t="s">
        <v>305</v>
      </c>
      <c r="BI86" s="1447" t="s">
        <v>305</v>
      </c>
      <c r="BJ86" s="1447" t="s">
        <v>305</v>
      </c>
      <c r="BK86" s="1447" t="s">
        <v>305</v>
      </c>
      <c r="BL86" s="1447" t="s">
        <v>305</v>
      </c>
      <c r="BM86" s="1447" t="s">
        <v>305</v>
      </c>
      <c r="BN86" s="1447" t="s">
        <v>305</v>
      </c>
      <c r="BO86" s="1447" t="s">
        <v>305</v>
      </c>
      <c r="BP86" s="1447"/>
      <c r="BQ86" s="1447"/>
      <c r="BR86" s="1447"/>
      <c r="BS86" s="1447"/>
      <c r="BT86" s="1447"/>
      <c r="BU86" s="1447"/>
      <c r="BV86" s="1447"/>
      <c r="BW86" s="1447"/>
      <c r="BX86" s="1447"/>
      <c r="BY86" s="1447"/>
      <c r="BZ86" s="1447"/>
      <c r="CA86" s="1447"/>
      <c r="CB86" s="1447"/>
      <c r="CC86" s="1447"/>
      <c r="CD86" s="1447"/>
      <c r="CE86" s="1447"/>
      <c r="CF86" s="1447"/>
      <c r="CG86" s="1447"/>
      <c r="CH86" s="1447"/>
      <c r="CI86" s="1447"/>
      <c r="CJ86" s="1447"/>
    </row>
    <row r="87" spans="2:88" x14ac:dyDescent="0.35">
      <c r="B87" s="1443" t="s">
        <v>306</v>
      </c>
      <c r="C87" s="255" t="s">
        <v>307</v>
      </c>
      <c r="D87" s="1444" t="s">
        <v>67</v>
      </c>
      <c r="E87" s="1444" t="s">
        <v>300</v>
      </c>
      <c r="F87" s="1445">
        <v>2</v>
      </c>
      <c r="G87" s="1446">
        <v>1.3299999999999999E-2</v>
      </c>
      <c r="H87" s="1446">
        <v>1.3299999999999999E-2</v>
      </c>
      <c r="I87" s="1446">
        <v>1.3299999999999999E-2</v>
      </c>
      <c r="J87" s="1446">
        <v>1.3299999999999999E-2</v>
      </c>
      <c r="K87" s="1446">
        <v>1.3299999999999999E-2</v>
      </c>
      <c r="L87" s="1446">
        <v>1.3299999999999999E-2</v>
      </c>
      <c r="M87" s="1446">
        <v>1.3299999999999999E-2</v>
      </c>
      <c r="N87" s="1446">
        <v>1.3299999999999999E-2</v>
      </c>
      <c r="O87" s="1446">
        <v>1.3299999999999999E-2</v>
      </c>
      <c r="P87" s="1446">
        <v>1.3299999999999999E-2</v>
      </c>
      <c r="Q87" s="1446">
        <v>1.3299999999999999E-2</v>
      </c>
      <c r="R87" s="1446">
        <v>1.3299999999999999E-2</v>
      </c>
      <c r="S87" s="1446">
        <v>1.3299999999999999E-2</v>
      </c>
      <c r="T87" s="1446">
        <v>1.3299999999999999E-2</v>
      </c>
      <c r="U87" s="1446">
        <v>1.3299999999999999E-2</v>
      </c>
      <c r="V87" s="1446">
        <v>1.3299999999999999E-2</v>
      </c>
      <c r="W87" s="1446">
        <v>1.3299999999999999E-2</v>
      </c>
      <c r="X87" s="1446">
        <v>1.3299999999999999E-2</v>
      </c>
      <c r="Y87" s="1446">
        <v>1.3299999999999999E-2</v>
      </c>
      <c r="Z87" s="1446">
        <v>1.3299999999999999E-2</v>
      </c>
      <c r="AA87" s="1446">
        <v>1.3299999999999999E-2</v>
      </c>
      <c r="AB87" s="1446">
        <v>1.3299999999999999E-2</v>
      </c>
      <c r="AC87" s="1446">
        <v>1.3299999999999999E-2</v>
      </c>
      <c r="AD87" s="1446">
        <v>1.3299999999999999E-2</v>
      </c>
      <c r="AE87" s="1446">
        <v>1.3299999999999999E-2</v>
      </c>
      <c r="AF87" s="1446">
        <v>1.3299999999999999E-2</v>
      </c>
      <c r="AG87" s="1446">
        <v>1.3299999999999999E-2</v>
      </c>
      <c r="AH87" s="1446">
        <v>1.3299999999999999E-2</v>
      </c>
      <c r="AI87" s="1446">
        <v>1.3299999999999999E-2</v>
      </c>
      <c r="AJ87" s="1446">
        <v>1.3299999999999999E-2</v>
      </c>
      <c r="AK87" s="1446">
        <v>1.3299999999999999E-2</v>
      </c>
      <c r="AL87" s="1447" t="s">
        <v>305</v>
      </c>
      <c r="AM87" s="1447" t="s">
        <v>305</v>
      </c>
      <c r="AN87" s="1447" t="s">
        <v>305</v>
      </c>
      <c r="AO87" s="1447" t="s">
        <v>305</v>
      </c>
      <c r="AP87" s="1447" t="s">
        <v>305</v>
      </c>
      <c r="AQ87" s="1447" t="s">
        <v>305</v>
      </c>
      <c r="AR87" s="1447" t="s">
        <v>305</v>
      </c>
      <c r="AS87" s="1447" t="s">
        <v>305</v>
      </c>
      <c r="AT87" s="1447" t="s">
        <v>305</v>
      </c>
      <c r="AU87" s="1447" t="s">
        <v>305</v>
      </c>
      <c r="AV87" s="1447" t="s">
        <v>305</v>
      </c>
      <c r="AW87" s="1447" t="s">
        <v>305</v>
      </c>
      <c r="AX87" s="1447" t="s">
        <v>305</v>
      </c>
      <c r="AY87" s="1447" t="s">
        <v>305</v>
      </c>
      <c r="AZ87" s="1447" t="s">
        <v>305</v>
      </c>
      <c r="BA87" s="1447" t="s">
        <v>305</v>
      </c>
      <c r="BB87" s="1447" t="s">
        <v>305</v>
      </c>
      <c r="BC87" s="1447" t="s">
        <v>305</v>
      </c>
      <c r="BD87" s="1447" t="s">
        <v>305</v>
      </c>
      <c r="BE87" s="1447" t="s">
        <v>305</v>
      </c>
      <c r="BF87" s="1447" t="s">
        <v>305</v>
      </c>
      <c r="BG87" s="1447" t="s">
        <v>305</v>
      </c>
      <c r="BH87" s="1447" t="s">
        <v>305</v>
      </c>
      <c r="BI87" s="1447" t="s">
        <v>305</v>
      </c>
      <c r="BJ87" s="1447" t="s">
        <v>305</v>
      </c>
      <c r="BK87" s="1447" t="s">
        <v>305</v>
      </c>
      <c r="BL87" s="1447" t="s">
        <v>305</v>
      </c>
      <c r="BM87" s="1447" t="s">
        <v>305</v>
      </c>
      <c r="BN87" s="1447" t="s">
        <v>305</v>
      </c>
      <c r="BO87" s="1447" t="s">
        <v>305</v>
      </c>
      <c r="BP87" s="1447"/>
      <c r="BQ87" s="1447"/>
      <c r="BR87" s="1447"/>
      <c r="BS87" s="1447"/>
      <c r="BT87" s="1447"/>
      <c r="BU87" s="1447"/>
      <c r="BV87" s="1447"/>
      <c r="BW87" s="1447"/>
      <c r="BX87" s="1447"/>
      <c r="BY87" s="1447"/>
      <c r="BZ87" s="1447"/>
      <c r="CA87" s="1447"/>
      <c r="CB87" s="1447"/>
      <c r="CC87" s="1447"/>
      <c r="CD87" s="1447"/>
      <c r="CE87" s="1447"/>
      <c r="CF87" s="1447"/>
      <c r="CG87" s="1447"/>
      <c r="CH87" s="1447"/>
      <c r="CI87" s="1447"/>
      <c r="CJ87" s="1447"/>
    </row>
    <row r="88" spans="2:88" x14ac:dyDescent="0.35">
      <c r="B88" s="1443" t="s">
        <v>308</v>
      </c>
      <c r="C88" s="255" t="s">
        <v>309</v>
      </c>
      <c r="D88" s="1444" t="s">
        <v>67</v>
      </c>
      <c r="E88" s="1444" t="s">
        <v>252</v>
      </c>
      <c r="F88" s="1445">
        <v>2</v>
      </c>
      <c r="G88" s="1446">
        <v>0.01</v>
      </c>
      <c r="H88" s="1446">
        <v>0.01</v>
      </c>
      <c r="I88" s="1446">
        <v>0.01</v>
      </c>
      <c r="J88" s="1446">
        <v>0.01</v>
      </c>
      <c r="K88" s="1446">
        <v>0.01</v>
      </c>
      <c r="L88" s="1446">
        <v>0.01</v>
      </c>
      <c r="M88" s="1446">
        <v>0.01</v>
      </c>
      <c r="N88" s="1446">
        <v>0.01</v>
      </c>
      <c r="O88" s="1446">
        <v>0.01</v>
      </c>
      <c r="P88" s="1446">
        <v>0.01</v>
      </c>
      <c r="Q88" s="1446">
        <v>0.01</v>
      </c>
      <c r="R88" s="1446">
        <v>0.01</v>
      </c>
      <c r="S88" s="1446">
        <v>0.01</v>
      </c>
      <c r="T88" s="1446">
        <v>0.01</v>
      </c>
      <c r="U88" s="1446">
        <v>0.01</v>
      </c>
      <c r="V88" s="1446">
        <v>0.01</v>
      </c>
      <c r="W88" s="1446">
        <v>0.01</v>
      </c>
      <c r="X88" s="1446">
        <v>0.01</v>
      </c>
      <c r="Y88" s="1446">
        <v>0.01</v>
      </c>
      <c r="Z88" s="1446">
        <v>0.01</v>
      </c>
      <c r="AA88" s="1446">
        <v>0.01</v>
      </c>
      <c r="AB88" s="1446">
        <v>0.01</v>
      </c>
      <c r="AC88" s="1446">
        <v>0.01</v>
      </c>
      <c r="AD88" s="1446">
        <v>0.01</v>
      </c>
      <c r="AE88" s="1446">
        <v>0.01</v>
      </c>
      <c r="AF88" s="1446">
        <v>0.01</v>
      </c>
      <c r="AG88" s="1446">
        <v>0.01</v>
      </c>
      <c r="AH88" s="1446">
        <v>0.01</v>
      </c>
      <c r="AI88" s="1446">
        <v>0.01</v>
      </c>
      <c r="AJ88" s="1446">
        <v>0.01</v>
      </c>
      <c r="AK88" s="1446">
        <v>0.01</v>
      </c>
      <c r="AL88" s="1446">
        <v>0.01</v>
      </c>
      <c r="AM88" s="1446">
        <v>0.01</v>
      </c>
      <c r="AN88" s="1446">
        <v>0.01</v>
      </c>
      <c r="AO88" s="1446">
        <v>0.01</v>
      </c>
      <c r="AP88" s="1446">
        <v>0.01</v>
      </c>
      <c r="AQ88" s="1446">
        <v>0.01</v>
      </c>
      <c r="AR88" s="1446">
        <v>0.01</v>
      </c>
      <c r="AS88" s="1446">
        <v>0.01</v>
      </c>
      <c r="AT88" s="1446">
        <v>0.01</v>
      </c>
      <c r="AU88" s="1446">
        <v>0.01</v>
      </c>
      <c r="AV88" s="1446">
        <v>0.01</v>
      </c>
      <c r="AW88" s="1446">
        <v>0.01</v>
      </c>
      <c r="AX88" s="1446">
        <v>0.01</v>
      </c>
      <c r="AY88" s="1446">
        <v>0.01</v>
      </c>
      <c r="AZ88" s="1446">
        <v>0.01</v>
      </c>
      <c r="BA88" s="1446">
        <v>0.01</v>
      </c>
      <c r="BB88" s="1446">
        <v>0.01</v>
      </c>
      <c r="BC88" s="1446">
        <v>0.01</v>
      </c>
      <c r="BD88" s="1446">
        <v>0.01</v>
      </c>
      <c r="BE88" s="1446">
        <v>0.01</v>
      </c>
      <c r="BF88" s="1446">
        <v>0.01</v>
      </c>
      <c r="BG88" s="1446">
        <v>0.01</v>
      </c>
      <c r="BH88" s="1446">
        <v>0.01</v>
      </c>
      <c r="BI88" s="1446">
        <v>0.01</v>
      </c>
      <c r="BJ88" s="1446">
        <v>0.01</v>
      </c>
      <c r="BK88" s="1446">
        <v>0.01</v>
      </c>
      <c r="BL88" s="1446">
        <v>0.01</v>
      </c>
      <c r="BM88" s="1446">
        <v>0.01</v>
      </c>
      <c r="BN88" s="1446">
        <v>0.01</v>
      </c>
      <c r="BO88" s="1446">
        <v>0.01</v>
      </c>
      <c r="BP88" s="1447"/>
      <c r="BQ88" s="1447"/>
      <c r="BR88" s="1447"/>
      <c r="BS88" s="1447"/>
      <c r="BT88" s="1447"/>
      <c r="BU88" s="1447"/>
      <c r="BV88" s="1447"/>
      <c r="BW88" s="1447"/>
      <c r="BX88" s="1447"/>
      <c r="BY88" s="1447"/>
      <c r="BZ88" s="1447"/>
      <c r="CA88" s="1447"/>
      <c r="CB88" s="1447"/>
      <c r="CC88" s="1447"/>
      <c r="CD88" s="1447"/>
      <c r="CE88" s="1447"/>
      <c r="CF88" s="1447"/>
      <c r="CG88" s="1447"/>
      <c r="CH88" s="1447"/>
      <c r="CI88" s="1447"/>
      <c r="CJ88" s="1447"/>
    </row>
    <row r="89" spans="2:88" x14ac:dyDescent="0.35">
      <c r="B89" s="1443" t="s">
        <v>310</v>
      </c>
      <c r="C89" s="255" t="s">
        <v>311</v>
      </c>
      <c r="D89" s="1444" t="s">
        <v>67</v>
      </c>
      <c r="E89" s="1444" t="s">
        <v>300</v>
      </c>
      <c r="F89" s="1445">
        <v>2</v>
      </c>
      <c r="G89" s="1446">
        <v>0.01</v>
      </c>
      <c r="H89" s="1446">
        <v>0.01</v>
      </c>
      <c r="I89" s="1446">
        <v>0.01</v>
      </c>
      <c r="J89" s="1446">
        <v>0.01</v>
      </c>
      <c r="K89" s="1446">
        <v>0.01</v>
      </c>
      <c r="L89" s="1446">
        <v>0.01</v>
      </c>
      <c r="M89" s="1446">
        <v>0.01</v>
      </c>
      <c r="N89" s="1446">
        <v>0.01</v>
      </c>
      <c r="O89" s="1446">
        <v>0.01</v>
      </c>
      <c r="P89" s="1446">
        <v>0.01</v>
      </c>
      <c r="Q89" s="1446">
        <v>0.01</v>
      </c>
      <c r="R89" s="1446">
        <v>0.01</v>
      </c>
      <c r="S89" s="1446">
        <v>0.01</v>
      </c>
      <c r="T89" s="1446">
        <v>0.01</v>
      </c>
      <c r="U89" s="1446">
        <v>0.01</v>
      </c>
      <c r="V89" s="1446">
        <v>0.01</v>
      </c>
      <c r="W89" s="1446">
        <v>0.01</v>
      </c>
      <c r="X89" s="1446">
        <v>0.01</v>
      </c>
      <c r="Y89" s="1446">
        <v>0.01</v>
      </c>
      <c r="Z89" s="1446">
        <v>0.01</v>
      </c>
      <c r="AA89" s="1446">
        <v>0.01</v>
      </c>
      <c r="AB89" s="1446">
        <v>0.01</v>
      </c>
      <c r="AC89" s="1446">
        <v>0.01</v>
      </c>
      <c r="AD89" s="1446">
        <v>0.01</v>
      </c>
      <c r="AE89" s="1446">
        <v>0.01</v>
      </c>
      <c r="AF89" s="1446">
        <v>0.01</v>
      </c>
      <c r="AG89" s="1446">
        <v>0.01</v>
      </c>
      <c r="AH89" s="1446">
        <v>0.01</v>
      </c>
      <c r="AI89" s="1446">
        <v>0.01</v>
      </c>
      <c r="AJ89" s="1446">
        <v>0.01</v>
      </c>
      <c r="AK89" s="1446">
        <v>0.01</v>
      </c>
      <c r="AL89" s="1446">
        <v>0.01</v>
      </c>
      <c r="AM89" s="1446">
        <v>0.01</v>
      </c>
      <c r="AN89" s="1446">
        <v>0.01</v>
      </c>
      <c r="AO89" s="1446">
        <v>0.01</v>
      </c>
      <c r="AP89" s="1446">
        <v>0.01</v>
      </c>
      <c r="AQ89" s="1446">
        <v>0.01</v>
      </c>
      <c r="AR89" s="1446">
        <v>0.01</v>
      </c>
      <c r="AS89" s="1446">
        <v>0.01</v>
      </c>
      <c r="AT89" s="1446">
        <v>0.01</v>
      </c>
      <c r="AU89" s="1446">
        <v>0.01</v>
      </c>
      <c r="AV89" s="1446">
        <v>0.01</v>
      </c>
      <c r="AW89" s="1446">
        <v>0.01</v>
      </c>
      <c r="AX89" s="1446">
        <v>0.01</v>
      </c>
      <c r="AY89" s="1446">
        <v>0.01</v>
      </c>
      <c r="AZ89" s="1446">
        <v>0.01</v>
      </c>
      <c r="BA89" s="1446">
        <v>0.01</v>
      </c>
      <c r="BB89" s="1446">
        <v>0.01</v>
      </c>
      <c r="BC89" s="1446">
        <v>0.01</v>
      </c>
      <c r="BD89" s="1446">
        <v>0.01</v>
      </c>
      <c r="BE89" s="1446">
        <v>0.01</v>
      </c>
      <c r="BF89" s="1446">
        <v>0.01</v>
      </c>
      <c r="BG89" s="1446">
        <v>0.01</v>
      </c>
      <c r="BH89" s="1446">
        <v>0.01</v>
      </c>
      <c r="BI89" s="1446">
        <v>0.01</v>
      </c>
      <c r="BJ89" s="1446">
        <v>0.01</v>
      </c>
      <c r="BK89" s="1446">
        <v>0.01</v>
      </c>
      <c r="BL89" s="1446">
        <v>0.01</v>
      </c>
      <c r="BM89" s="1446">
        <v>0.01</v>
      </c>
      <c r="BN89" s="1446">
        <v>0.01</v>
      </c>
      <c r="BO89" s="1446">
        <v>0.01</v>
      </c>
      <c r="BP89" s="1447"/>
      <c r="BQ89" s="1447"/>
      <c r="BR89" s="1447"/>
      <c r="BS89" s="1447"/>
      <c r="BT89" s="1447"/>
      <c r="BU89" s="1447"/>
      <c r="BV89" s="1447"/>
      <c r="BW89" s="1447"/>
      <c r="BX89" s="1447"/>
      <c r="BY89" s="1447"/>
      <c r="BZ89" s="1447"/>
      <c r="CA89" s="1447"/>
      <c r="CB89" s="1447"/>
      <c r="CC89" s="1447"/>
      <c r="CD89" s="1447"/>
      <c r="CE89" s="1447"/>
      <c r="CF89" s="1447"/>
      <c r="CG89" s="1447"/>
      <c r="CH89" s="1447"/>
      <c r="CI89" s="1447"/>
      <c r="CJ89" s="1447"/>
    </row>
    <row r="90" spans="2:88" x14ac:dyDescent="0.35">
      <c r="B90" s="1443" t="s">
        <v>312</v>
      </c>
      <c r="C90" s="255" t="s">
        <v>313</v>
      </c>
      <c r="D90" s="1444" t="s">
        <v>67</v>
      </c>
      <c r="E90" s="1444" t="s">
        <v>300</v>
      </c>
      <c r="F90" s="1445">
        <v>2</v>
      </c>
      <c r="G90" s="1446">
        <v>5.0000000000000001E-3</v>
      </c>
      <c r="H90" s="1446">
        <v>5.0000000000000001E-3</v>
      </c>
      <c r="I90" s="1446">
        <v>5.0000000000000001E-3</v>
      </c>
      <c r="J90" s="1446">
        <v>5.0000000000000001E-3</v>
      </c>
      <c r="K90" s="1446">
        <v>5.0000000000000001E-3</v>
      </c>
      <c r="L90" s="1446">
        <v>5.0000000000000001E-3</v>
      </c>
      <c r="M90" s="1446">
        <v>5.0000000000000001E-3</v>
      </c>
      <c r="N90" s="1446">
        <v>5.0000000000000001E-3</v>
      </c>
      <c r="O90" s="1446">
        <v>5.0000000000000001E-3</v>
      </c>
      <c r="P90" s="1446">
        <v>5.0000000000000001E-3</v>
      </c>
      <c r="Q90" s="1446">
        <v>5.0000000000000001E-3</v>
      </c>
      <c r="R90" s="1446">
        <v>5.0000000000000001E-3</v>
      </c>
      <c r="S90" s="1446">
        <v>5.0000000000000001E-3</v>
      </c>
      <c r="T90" s="1446">
        <v>5.0000000000000001E-3</v>
      </c>
      <c r="U90" s="1446">
        <v>5.0000000000000001E-3</v>
      </c>
      <c r="V90" s="1446">
        <v>5.0000000000000001E-3</v>
      </c>
      <c r="W90" s="1446">
        <v>5.0000000000000001E-3</v>
      </c>
      <c r="X90" s="1446">
        <v>5.0000000000000001E-3</v>
      </c>
      <c r="Y90" s="1446">
        <v>5.0000000000000001E-3</v>
      </c>
      <c r="Z90" s="1446">
        <v>5.0000000000000001E-3</v>
      </c>
      <c r="AA90" s="1446">
        <v>5.0000000000000001E-3</v>
      </c>
      <c r="AB90" s="1447">
        <v>2E-3</v>
      </c>
      <c r="AC90" s="1447">
        <v>2E-3</v>
      </c>
      <c r="AD90" s="1447">
        <v>2E-3</v>
      </c>
      <c r="AE90" s="1447">
        <v>2E-3</v>
      </c>
      <c r="AF90" s="1447">
        <v>2E-3</v>
      </c>
      <c r="AG90" s="1447">
        <v>2E-3</v>
      </c>
      <c r="AH90" s="1447">
        <v>2E-3</v>
      </c>
      <c r="AI90" s="1447">
        <v>2E-3</v>
      </c>
      <c r="AJ90" s="1447">
        <v>2E-3</v>
      </c>
      <c r="AK90" s="1447">
        <v>2E-3</v>
      </c>
      <c r="AL90" s="1447">
        <v>2E-3</v>
      </c>
      <c r="AM90" s="1447">
        <v>2E-3</v>
      </c>
      <c r="AN90" s="1447">
        <v>2E-3</v>
      </c>
      <c r="AO90" s="1447">
        <v>2E-3</v>
      </c>
      <c r="AP90" s="1447">
        <v>2E-3</v>
      </c>
      <c r="AQ90" s="1447">
        <v>2E-3</v>
      </c>
      <c r="AR90" s="1447">
        <v>2E-3</v>
      </c>
      <c r="AS90" s="1447">
        <v>2E-3</v>
      </c>
      <c r="AT90" s="1447">
        <v>2E-3</v>
      </c>
      <c r="AU90" s="1447">
        <v>2E-3</v>
      </c>
      <c r="AV90" s="1447">
        <v>2E-3</v>
      </c>
      <c r="AW90" s="1447">
        <v>2E-3</v>
      </c>
      <c r="AX90" s="1447">
        <v>2E-3</v>
      </c>
      <c r="AY90" s="1447">
        <v>2E-3</v>
      </c>
      <c r="AZ90" s="1447">
        <v>2E-3</v>
      </c>
      <c r="BA90" s="1447">
        <v>2E-3</v>
      </c>
      <c r="BB90" s="1447">
        <v>2E-3</v>
      </c>
      <c r="BC90" s="1447">
        <v>2E-3</v>
      </c>
      <c r="BD90" s="1447">
        <v>2E-3</v>
      </c>
      <c r="BE90" s="1447">
        <v>2E-3</v>
      </c>
      <c r="BF90" s="1447">
        <v>2E-3</v>
      </c>
      <c r="BG90" s="1447">
        <v>2E-3</v>
      </c>
      <c r="BH90" s="1447">
        <v>2E-3</v>
      </c>
      <c r="BI90" s="1447">
        <v>2E-3</v>
      </c>
      <c r="BJ90" s="1447">
        <v>2E-3</v>
      </c>
      <c r="BK90" s="1447">
        <v>2E-3</v>
      </c>
      <c r="BL90" s="1447">
        <v>2E-3</v>
      </c>
      <c r="BM90" s="1447">
        <v>2E-3</v>
      </c>
      <c r="BN90" s="1447">
        <v>2E-3</v>
      </c>
      <c r="BO90" s="1447">
        <v>2E-3</v>
      </c>
      <c r="BP90" s="1447"/>
      <c r="BQ90" s="1447"/>
      <c r="BR90" s="1447"/>
      <c r="BS90" s="1447"/>
      <c r="BT90" s="1447"/>
      <c r="BU90" s="1447"/>
      <c r="BV90" s="1447"/>
      <c r="BW90" s="1447"/>
      <c r="BX90" s="1447"/>
      <c r="BY90" s="1447"/>
      <c r="BZ90" s="1447"/>
      <c r="CA90" s="1447"/>
      <c r="CB90" s="1447"/>
      <c r="CC90" s="1447"/>
      <c r="CD90" s="1447"/>
      <c r="CE90" s="1447"/>
      <c r="CF90" s="1447"/>
      <c r="CG90" s="1447"/>
      <c r="CH90" s="1447"/>
      <c r="CI90" s="1447"/>
      <c r="CJ90" s="1447"/>
    </row>
    <row r="91" spans="2:88" ht="14.5" thickBot="1" x14ac:dyDescent="0.4">
      <c r="B91" s="1448" t="s">
        <v>314</v>
      </c>
      <c r="C91" s="266" t="s">
        <v>315</v>
      </c>
      <c r="D91" s="1449" t="s">
        <v>67</v>
      </c>
      <c r="E91" s="1449" t="s">
        <v>252</v>
      </c>
      <c r="F91" s="1450">
        <v>2</v>
      </c>
      <c r="G91" s="1451">
        <v>5.0000000000000001E-3</v>
      </c>
      <c r="H91" s="1451">
        <v>5.0000000000000001E-3</v>
      </c>
      <c r="I91" s="1451">
        <v>5.0000000000000001E-3</v>
      </c>
      <c r="J91" s="1451">
        <v>5.0000000000000001E-3</v>
      </c>
      <c r="K91" s="1451">
        <v>5.0000000000000001E-3</v>
      </c>
      <c r="L91" s="1451">
        <v>5.0000000000000001E-3</v>
      </c>
      <c r="M91" s="1451">
        <v>5.0000000000000001E-3</v>
      </c>
      <c r="N91" s="1451">
        <v>5.0000000000000001E-3</v>
      </c>
      <c r="O91" s="1451">
        <v>5.0000000000000001E-3</v>
      </c>
      <c r="P91" s="1451">
        <v>5.0000000000000001E-3</v>
      </c>
      <c r="Q91" s="1451">
        <v>5.0000000000000001E-3</v>
      </c>
      <c r="R91" s="1451">
        <v>5.0000000000000001E-3</v>
      </c>
      <c r="S91" s="1451">
        <v>5.0000000000000001E-3</v>
      </c>
      <c r="T91" s="1451">
        <v>5.0000000000000001E-3</v>
      </c>
      <c r="U91" s="1451">
        <v>5.0000000000000001E-3</v>
      </c>
      <c r="V91" s="1451">
        <v>5.0000000000000001E-3</v>
      </c>
      <c r="W91" s="1451">
        <v>5.0000000000000001E-3</v>
      </c>
      <c r="X91" s="1451">
        <v>5.0000000000000001E-3</v>
      </c>
      <c r="Y91" s="1451">
        <v>5.0000000000000001E-3</v>
      </c>
      <c r="Z91" s="1451">
        <v>5.0000000000000001E-3</v>
      </c>
      <c r="AA91" s="1451">
        <v>5.0000000000000001E-3</v>
      </c>
      <c r="AB91" s="1447">
        <v>2E-3</v>
      </c>
      <c r="AC91" s="1447">
        <v>2E-3</v>
      </c>
      <c r="AD91" s="1447">
        <v>2E-3</v>
      </c>
      <c r="AE91" s="1447">
        <v>2E-3</v>
      </c>
      <c r="AF91" s="1447">
        <v>2E-3</v>
      </c>
      <c r="AG91" s="1447">
        <v>2E-3</v>
      </c>
      <c r="AH91" s="1447">
        <v>2E-3</v>
      </c>
      <c r="AI91" s="1447">
        <v>2E-3</v>
      </c>
      <c r="AJ91" s="1447">
        <v>2E-3</v>
      </c>
      <c r="AK91" s="1447">
        <v>2E-3</v>
      </c>
      <c r="AL91" s="1447">
        <v>2E-3</v>
      </c>
      <c r="AM91" s="1447">
        <v>2E-3</v>
      </c>
      <c r="AN91" s="1447">
        <v>2E-3</v>
      </c>
      <c r="AO91" s="1447">
        <v>2E-3</v>
      </c>
      <c r="AP91" s="1447">
        <v>2E-3</v>
      </c>
      <c r="AQ91" s="1447">
        <v>2E-3</v>
      </c>
      <c r="AR91" s="1447">
        <v>2E-3</v>
      </c>
      <c r="AS91" s="1447">
        <v>2E-3</v>
      </c>
      <c r="AT91" s="1447">
        <v>2E-3</v>
      </c>
      <c r="AU91" s="1447">
        <v>2E-3</v>
      </c>
      <c r="AV91" s="1447">
        <v>2E-3</v>
      </c>
      <c r="AW91" s="1447">
        <v>2E-3</v>
      </c>
      <c r="AX91" s="1447">
        <v>2E-3</v>
      </c>
      <c r="AY91" s="1447">
        <v>2E-3</v>
      </c>
      <c r="AZ91" s="1447">
        <v>2E-3</v>
      </c>
      <c r="BA91" s="1447">
        <v>2E-3</v>
      </c>
      <c r="BB91" s="1447">
        <v>2E-3</v>
      </c>
      <c r="BC91" s="1447">
        <v>2E-3</v>
      </c>
      <c r="BD91" s="1447">
        <v>2E-3</v>
      </c>
      <c r="BE91" s="1447">
        <v>2E-3</v>
      </c>
      <c r="BF91" s="1447">
        <v>2E-3</v>
      </c>
      <c r="BG91" s="1447">
        <v>2E-3</v>
      </c>
      <c r="BH91" s="1447">
        <v>2E-3</v>
      </c>
      <c r="BI91" s="1447">
        <v>2E-3</v>
      </c>
      <c r="BJ91" s="1447">
        <v>2E-3</v>
      </c>
      <c r="BK91" s="1447">
        <v>2E-3</v>
      </c>
      <c r="BL91" s="1447">
        <v>2E-3</v>
      </c>
      <c r="BM91" s="1447">
        <v>2E-3</v>
      </c>
      <c r="BN91" s="1447">
        <v>2E-3</v>
      </c>
      <c r="BO91" s="1447">
        <v>2E-3</v>
      </c>
      <c r="BP91" s="1452"/>
      <c r="BQ91" s="1452"/>
      <c r="BR91" s="1452"/>
      <c r="BS91" s="1452"/>
      <c r="BT91" s="1452"/>
      <c r="BU91" s="1452"/>
      <c r="BV91" s="1452"/>
      <c r="BW91" s="1452"/>
      <c r="BX91" s="1452"/>
      <c r="BY91" s="1452"/>
      <c r="BZ91" s="1452"/>
      <c r="CA91" s="1452"/>
      <c r="CB91" s="1452"/>
      <c r="CC91" s="1452"/>
      <c r="CD91" s="1452"/>
      <c r="CE91" s="1452"/>
      <c r="CF91" s="1452"/>
      <c r="CG91" s="1452"/>
      <c r="CH91" s="1452"/>
      <c r="CI91" s="1452"/>
      <c r="CJ91" s="1452"/>
    </row>
    <row r="95" spans="2:88" x14ac:dyDescent="0.35">
      <c r="B95" s="1367"/>
      <c r="C95" s="1367"/>
      <c r="D95" s="1367"/>
      <c r="E95" s="1367"/>
      <c r="F95" s="1367"/>
      <c r="G95" s="1367"/>
      <c r="H95" s="1367"/>
      <c r="I95" s="1367"/>
      <c r="J95" s="1367"/>
      <c r="K95" s="1367"/>
      <c r="L95" s="1367"/>
      <c r="M95" s="1367"/>
      <c r="N95" s="1367"/>
      <c r="O95" s="1367"/>
      <c r="P95" s="1367"/>
      <c r="Q95" s="1367"/>
      <c r="R95" s="1367"/>
      <c r="S95" s="1367"/>
      <c r="T95" s="1367"/>
      <c r="U95" s="1367"/>
      <c r="V95" s="1367"/>
      <c r="W95" s="1367"/>
      <c r="X95" s="1367"/>
      <c r="Y95" s="1367"/>
      <c r="Z95" s="1367"/>
      <c r="AA95" s="1367"/>
      <c r="AB95" s="1367"/>
      <c r="AC95" s="1367"/>
      <c r="AD95" s="1367"/>
      <c r="AE95" s="1367"/>
      <c r="AF95" s="1367"/>
      <c r="AG95" s="1367"/>
      <c r="AH95" s="1367"/>
      <c r="AI95" s="1367"/>
      <c r="AJ95" s="1367"/>
      <c r="AK95" s="1367"/>
      <c r="AL95" s="1367"/>
      <c r="AM95" s="1367"/>
      <c r="AN95" s="1367"/>
      <c r="AO95" s="1367"/>
      <c r="AP95" s="1367"/>
      <c r="AQ95" s="1367"/>
      <c r="AR95" s="1367"/>
      <c r="AS95" s="1367"/>
      <c r="AT95" s="1367"/>
      <c r="AU95" s="1367"/>
      <c r="AV95" s="1367"/>
      <c r="AW95" s="1367"/>
      <c r="AX95" s="1367"/>
      <c r="AY95" s="1367"/>
      <c r="AZ95" s="1367"/>
      <c r="BA95" s="1367"/>
      <c r="BB95" s="1367"/>
      <c r="BC95" s="1367"/>
      <c r="BD95" s="1367"/>
      <c r="BE95" s="1367"/>
      <c r="BF95" s="1367"/>
      <c r="BG95" s="1367"/>
      <c r="BH95" s="1367"/>
      <c r="BI95" s="1367"/>
      <c r="BJ95" s="1367"/>
      <c r="BK95" s="1367"/>
      <c r="BL95" s="1367"/>
      <c r="BM95" s="1367"/>
      <c r="BN95" s="1367"/>
      <c r="BO95" s="1367"/>
      <c r="BP95" s="1367"/>
      <c r="BQ95" s="1367"/>
      <c r="BR95" s="1367"/>
      <c r="BS95" s="1367"/>
      <c r="BT95" s="1367"/>
      <c r="BU95" s="1367"/>
      <c r="BV95" s="1367"/>
      <c r="BW95" s="1367"/>
      <c r="BX95" s="1367"/>
      <c r="BY95" s="1367"/>
      <c r="BZ95" s="1367"/>
      <c r="CA95" s="1367"/>
      <c r="CB95" s="1367"/>
      <c r="CC95" s="1367"/>
      <c r="CD95" s="1367"/>
      <c r="CE95" s="1367"/>
      <c r="CF95" s="1367"/>
      <c r="CG95" s="1367"/>
      <c r="CH95" s="1367"/>
      <c r="CI95" s="1367"/>
      <c r="CJ95" s="1367"/>
    </row>
  </sheetData>
  <pageMargins left="0.7" right="0.7" top="0.75" bottom="0.75" header="0.3" footer="0.3"/>
  <pageSetup paperSize="9"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DC402"/>
  <sheetViews>
    <sheetView zoomScale="60" zoomScaleNormal="60" workbookViewId="0">
      <pane xSplit="5" topLeftCell="F1" activePane="topRight" state="frozen"/>
      <selection pane="topRight" activeCell="E7" sqref="E7"/>
    </sheetView>
  </sheetViews>
  <sheetFormatPr defaultColWidth="9.07421875" defaultRowHeight="14" x14ac:dyDescent="0.35"/>
  <cols>
    <col min="1" max="1" width="2.07421875" style="15" customWidth="1"/>
    <col min="2" max="2" width="35.07421875" style="15" bestFit="1" customWidth="1"/>
    <col min="3" max="3" width="35.69140625" style="15" bestFit="1" customWidth="1"/>
    <col min="4" max="4" width="35.07421875" style="15" bestFit="1" customWidth="1"/>
    <col min="5" max="5" width="7.69140625" style="15" customWidth="1"/>
    <col min="6" max="6" width="18.07421875" style="15" bestFit="1" customWidth="1"/>
    <col min="7" max="9" width="11.69140625" style="15" customWidth="1"/>
    <col min="10" max="12" width="12.07421875" style="15" customWidth="1"/>
    <col min="13" max="17" width="12.07421875" style="15" bestFit="1" customWidth="1"/>
    <col min="18" max="19" width="11.69140625" style="15" bestFit="1" customWidth="1"/>
    <col min="20" max="27" width="12.07421875" style="15" bestFit="1" customWidth="1"/>
    <col min="28" max="29" width="11.69140625" style="15" bestFit="1" customWidth="1"/>
    <col min="30" max="37" width="12.07421875" style="15" bestFit="1" customWidth="1"/>
    <col min="38" max="39" width="11.69140625" style="15" bestFit="1" customWidth="1"/>
    <col min="40" max="47" width="12.07421875" style="15" bestFit="1" customWidth="1"/>
    <col min="48" max="49" width="11.69140625" style="15" bestFit="1" customWidth="1"/>
    <col min="50" max="57" width="12.07421875" style="15" bestFit="1" customWidth="1"/>
    <col min="58" max="59" width="11.69140625" style="15" bestFit="1" customWidth="1"/>
    <col min="60" max="67" width="12.07421875" style="15" bestFit="1" customWidth="1"/>
    <col min="68" max="69" width="11.69140625" style="15" bestFit="1" customWidth="1"/>
    <col min="70" max="77" width="12.07421875" style="15" bestFit="1" customWidth="1"/>
    <col min="78" max="79" width="11.69140625" style="15" bestFit="1" customWidth="1"/>
    <col min="80" max="86" width="12.07421875" style="15" bestFit="1" customWidth="1"/>
    <col min="87" max="87" width="12.69140625" style="15" bestFit="1" customWidth="1"/>
    <col min="88" max="88" width="8.07421875" style="15" bestFit="1" customWidth="1"/>
    <col min="89" max="89" width="10.69140625" style="15" customWidth="1"/>
    <col min="90" max="90" width="44.07421875" style="15" customWidth="1"/>
    <col min="91" max="91" width="4.4609375" style="15" hidden="1" customWidth="1"/>
    <col min="92" max="92" width="0" style="15" hidden="1" customWidth="1"/>
    <col min="93" max="93" width="7" style="15" hidden="1" customWidth="1"/>
    <col min="94" max="94" width="4.53515625" style="15" hidden="1" customWidth="1"/>
    <col min="95" max="97" width="4.69140625" style="15" hidden="1" customWidth="1"/>
    <col min="98" max="98" width="7.69140625" style="15" hidden="1" customWidth="1"/>
    <col min="99" max="99" width="6.69140625" style="15" hidden="1" customWidth="1"/>
    <col min="100" max="100" width="4.69140625" style="15" hidden="1" customWidth="1"/>
    <col min="101" max="103" width="5.4609375" style="15" hidden="1" customWidth="1"/>
    <col min="104" max="104" width="4.69140625" style="15" hidden="1" customWidth="1"/>
    <col min="105" max="105" width="3.69140625" style="15" hidden="1" customWidth="1"/>
    <col min="106" max="107" width="5.4609375" style="15" hidden="1" customWidth="1"/>
    <col min="108" max="235" width="9.07421875" style="15"/>
    <col min="236" max="236" width="1.07421875" style="15" customWidth="1"/>
    <col min="237" max="237" width="8.07421875" style="15" customWidth="1"/>
    <col min="238" max="238" width="8.69140625" style="15" customWidth="1"/>
    <col min="239" max="239" width="24.53515625" style="15" customWidth="1"/>
    <col min="240" max="240" width="22.4609375" style="15" customWidth="1"/>
    <col min="241" max="241" width="9.69140625" style="15" customWidth="1"/>
    <col min="242" max="242" width="8.4609375" style="15" bestFit="1" customWidth="1"/>
    <col min="243" max="243" width="16.69140625" style="15" customWidth="1"/>
    <col min="244" max="271" width="12" style="15" customWidth="1"/>
    <col min="272" max="491" width="9.07421875" style="15"/>
    <col min="492" max="492" width="1.07421875" style="15" customWidth="1"/>
    <col min="493" max="493" width="8.07421875" style="15" customWidth="1"/>
    <col min="494" max="494" width="8.69140625" style="15" customWidth="1"/>
    <col min="495" max="495" width="24.53515625" style="15" customWidth="1"/>
    <col min="496" max="496" width="22.4609375" style="15" customWidth="1"/>
    <col min="497" max="497" width="9.69140625" style="15" customWidth="1"/>
    <col min="498" max="498" width="8.4609375" style="15" bestFit="1" customWidth="1"/>
    <col min="499" max="499" width="16.69140625" style="15" customWidth="1"/>
    <col min="500" max="527" width="12" style="15" customWidth="1"/>
    <col min="528" max="747" width="9.07421875" style="15"/>
    <col min="748" max="748" width="1.07421875" style="15" customWidth="1"/>
    <col min="749" max="749" width="8.07421875" style="15" customWidth="1"/>
    <col min="750" max="750" width="8.69140625" style="15" customWidth="1"/>
    <col min="751" max="751" width="24.53515625" style="15" customWidth="1"/>
    <col min="752" max="752" width="22.4609375" style="15" customWidth="1"/>
    <col min="753" max="753" width="9.69140625" style="15" customWidth="1"/>
    <col min="754" max="754" width="8.4609375" style="15" bestFit="1" customWidth="1"/>
    <col min="755" max="755" width="16.69140625" style="15" customWidth="1"/>
    <col min="756" max="783" width="12" style="15" customWidth="1"/>
    <col min="784" max="1003" width="9.07421875" style="15"/>
    <col min="1004" max="1004" width="1.07421875" style="15" customWidth="1"/>
    <col min="1005" max="1005" width="8.07421875" style="15" customWidth="1"/>
    <col min="1006" max="1006" width="8.69140625" style="15" customWidth="1"/>
    <col min="1007" max="1007" width="24.53515625" style="15" customWidth="1"/>
    <col min="1008" max="1008" width="22.4609375" style="15" customWidth="1"/>
    <col min="1009" max="1009" width="9.69140625" style="15" customWidth="1"/>
    <col min="1010" max="1010" width="8.4609375" style="15" bestFit="1" customWidth="1"/>
    <col min="1011" max="1011" width="16.69140625" style="15" customWidth="1"/>
    <col min="1012" max="1039" width="12" style="15" customWidth="1"/>
    <col min="1040" max="1259" width="9.07421875" style="15"/>
    <col min="1260" max="1260" width="1.07421875" style="15" customWidth="1"/>
    <col min="1261" max="1261" width="8.07421875" style="15" customWidth="1"/>
    <col min="1262" max="1262" width="8.69140625" style="15" customWidth="1"/>
    <col min="1263" max="1263" width="24.53515625" style="15" customWidth="1"/>
    <col min="1264" max="1264" width="22.4609375" style="15" customWidth="1"/>
    <col min="1265" max="1265" width="9.69140625" style="15" customWidth="1"/>
    <col min="1266" max="1266" width="8.4609375" style="15" bestFit="1" customWidth="1"/>
    <col min="1267" max="1267" width="16.69140625" style="15" customWidth="1"/>
    <col min="1268" max="1295" width="12" style="15" customWidth="1"/>
    <col min="1296" max="1515" width="9.07421875" style="15"/>
    <col min="1516" max="1516" width="1.07421875" style="15" customWidth="1"/>
    <col min="1517" max="1517" width="8.07421875" style="15" customWidth="1"/>
    <col min="1518" max="1518" width="8.69140625" style="15" customWidth="1"/>
    <col min="1519" max="1519" width="24.53515625" style="15" customWidth="1"/>
    <col min="1520" max="1520" width="22.4609375" style="15" customWidth="1"/>
    <col min="1521" max="1521" width="9.69140625" style="15" customWidth="1"/>
    <col min="1522" max="1522" width="8.4609375" style="15" bestFit="1" customWidth="1"/>
    <col min="1523" max="1523" width="16.69140625" style="15" customWidth="1"/>
    <col min="1524" max="1551" width="12" style="15" customWidth="1"/>
    <col min="1552" max="1771" width="9.07421875" style="15"/>
    <col min="1772" max="1772" width="1.07421875" style="15" customWidth="1"/>
    <col min="1773" max="1773" width="8.07421875" style="15" customWidth="1"/>
    <col min="1774" max="1774" width="8.69140625" style="15" customWidth="1"/>
    <col min="1775" max="1775" width="24.53515625" style="15" customWidth="1"/>
    <col min="1776" max="1776" width="22.4609375" style="15" customWidth="1"/>
    <col min="1777" max="1777" width="9.69140625" style="15" customWidth="1"/>
    <col min="1778" max="1778" width="8.4609375" style="15" bestFit="1" customWidth="1"/>
    <col min="1779" max="1779" width="16.69140625" style="15" customWidth="1"/>
    <col min="1780" max="1807" width="12" style="15" customWidth="1"/>
    <col min="1808" max="2027" width="9.07421875" style="15"/>
    <col min="2028" max="2028" width="1.07421875" style="15" customWidth="1"/>
    <col min="2029" max="2029" width="8.07421875" style="15" customWidth="1"/>
    <col min="2030" max="2030" width="8.69140625" style="15" customWidth="1"/>
    <col min="2031" max="2031" width="24.53515625" style="15" customWidth="1"/>
    <col min="2032" max="2032" width="22.4609375" style="15" customWidth="1"/>
    <col min="2033" max="2033" width="9.69140625" style="15" customWidth="1"/>
    <col min="2034" max="2034" width="8.4609375" style="15" bestFit="1" customWidth="1"/>
    <col min="2035" max="2035" width="16.69140625" style="15" customWidth="1"/>
    <col min="2036" max="2063" width="12" style="15" customWidth="1"/>
    <col min="2064" max="2283" width="9.07421875" style="15"/>
    <col min="2284" max="2284" width="1.07421875" style="15" customWidth="1"/>
    <col min="2285" max="2285" width="8.07421875" style="15" customWidth="1"/>
    <col min="2286" max="2286" width="8.69140625" style="15" customWidth="1"/>
    <col min="2287" max="2287" width="24.53515625" style="15" customWidth="1"/>
    <col min="2288" max="2288" width="22.4609375" style="15" customWidth="1"/>
    <col min="2289" max="2289" width="9.69140625" style="15" customWidth="1"/>
    <col min="2290" max="2290" width="8.4609375" style="15" bestFit="1" customWidth="1"/>
    <col min="2291" max="2291" width="16.69140625" style="15" customWidth="1"/>
    <col min="2292" max="2319" width="12" style="15" customWidth="1"/>
    <col min="2320" max="2539" width="9.07421875" style="15"/>
    <col min="2540" max="2540" width="1.07421875" style="15" customWidth="1"/>
    <col min="2541" max="2541" width="8.07421875" style="15" customWidth="1"/>
    <col min="2542" max="2542" width="8.69140625" style="15" customWidth="1"/>
    <col min="2543" max="2543" width="24.53515625" style="15" customWidth="1"/>
    <col min="2544" max="2544" width="22.4609375" style="15" customWidth="1"/>
    <col min="2545" max="2545" width="9.69140625" style="15" customWidth="1"/>
    <col min="2546" max="2546" width="8.4609375" style="15" bestFit="1" customWidth="1"/>
    <col min="2547" max="2547" width="16.69140625" style="15" customWidth="1"/>
    <col min="2548" max="2575" width="12" style="15" customWidth="1"/>
    <col min="2576" max="2795" width="9.07421875" style="15"/>
    <col min="2796" max="2796" width="1.07421875" style="15" customWidth="1"/>
    <col min="2797" max="2797" width="8.07421875" style="15" customWidth="1"/>
    <col min="2798" max="2798" width="8.69140625" style="15" customWidth="1"/>
    <col min="2799" max="2799" width="24.53515625" style="15" customWidth="1"/>
    <col min="2800" max="2800" width="22.4609375" style="15" customWidth="1"/>
    <col min="2801" max="2801" width="9.69140625" style="15" customWidth="1"/>
    <col min="2802" max="2802" width="8.4609375" style="15" bestFit="1" customWidth="1"/>
    <col min="2803" max="2803" width="16.69140625" style="15" customWidth="1"/>
    <col min="2804" max="2831" width="12" style="15" customWidth="1"/>
    <col min="2832" max="3051" width="9.07421875" style="15"/>
    <col min="3052" max="3052" width="1.07421875" style="15" customWidth="1"/>
    <col min="3053" max="3053" width="8.07421875" style="15" customWidth="1"/>
    <col min="3054" max="3054" width="8.69140625" style="15" customWidth="1"/>
    <col min="3055" max="3055" width="24.53515625" style="15" customWidth="1"/>
    <col min="3056" max="3056" width="22.4609375" style="15" customWidth="1"/>
    <col min="3057" max="3057" width="9.69140625" style="15" customWidth="1"/>
    <col min="3058" max="3058" width="8.4609375" style="15" bestFit="1" customWidth="1"/>
    <col min="3059" max="3059" width="16.69140625" style="15" customWidth="1"/>
    <col min="3060" max="3087" width="12" style="15" customWidth="1"/>
    <col min="3088" max="3307" width="9.07421875" style="15"/>
    <col min="3308" max="3308" width="1.07421875" style="15" customWidth="1"/>
    <col min="3309" max="3309" width="8.07421875" style="15" customWidth="1"/>
    <col min="3310" max="3310" width="8.69140625" style="15" customWidth="1"/>
    <col min="3311" max="3311" width="24.53515625" style="15" customWidth="1"/>
    <col min="3312" max="3312" width="22.4609375" style="15" customWidth="1"/>
    <col min="3313" max="3313" width="9.69140625" style="15" customWidth="1"/>
    <col min="3314" max="3314" width="8.4609375" style="15" bestFit="1" customWidth="1"/>
    <col min="3315" max="3315" width="16.69140625" style="15" customWidth="1"/>
    <col min="3316" max="3343" width="12" style="15" customWidth="1"/>
    <col min="3344" max="3563" width="9.07421875" style="15"/>
    <col min="3564" max="3564" width="1.07421875" style="15" customWidth="1"/>
    <col min="3565" max="3565" width="8.07421875" style="15" customWidth="1"/>
    <col min="3566" max="3566" width="8.69140625" style="15" customWidth="1"/>
    <col min="3567" max="3567" width="24.53515625" style="15" customWidth="1"/>
    <col min="3568" max="3568" width="22.4609375" style="15" customWidth="1"/>
    <col min="3569" max="3569" width="9.69140625" style="15" customWidth="1"/>
    <col min="3570" max="3570" width="8.4609375" style="15" bestFit="1" customWidth="1"/>
    <col min="3571" max="3571" width="16.69140625" style="15" customWidth="1"/>
    <col min="3572" max="3599" width="12" style="15" customWidth="1"/>
    <col min="3600" max="3819" width="9.07421875" style="15"/>
    <col min="3820" max="3820" width="1.07421875" style="15" customWidth="1"/>
    <col min="3821" max="3821" width="8.07421875" style="15" customWidth="1"/>
    <col min="3822" max="3822" width="8.69140625" style="15" customWidth="1"/>
    <col min="3823" max="3823" width="24.53515625" style="15" customWidth="1"/>
    <col min="3824" max="3824" width="22.4609375" style="15" customWidth="1"/>
    <col min="3825" max="3825" width="9.69140625" style="15" customWidth="1"/>
    <col min="3826" max="3826" width="8.4609375" style="15" bestFit="1" customWidth="1"/>
    <col min="3827" max="3827" width="16.69140625" style="15" customWidth="1"/>
    <col min="3828" max="3855" width="12" style="15" customWidth="1"/>
    <col min="3856" max="4075" width="9.07421875" style="15"/>
    <col min="4076" max="4076" width="1.07421875" style="15" customWidth="1"/>
    <col min="4077" max="4077" width="8.07421875" style="15" customWidth="1"/>
    <col min="4078" max="4078" width="8.69140625" style="15" customWidth="1"/>
    <col min="4079" max="4079" width="24.53515625" style="15" customWidth="1"/>
    <col min="4080" max="4080" width="22.4609375" style="15" customWidth="1"/>
    <col min="4081" max="4081" width="9.69140625" style="15" customWidth="1"/>
    <col min="4082" max="4082" width="8.4609375" style="15" bestFit="1" customWidth="1"/>
    <col min="4083" max="4083" width="16.69140625" style="15" customWidth="1"/>
    <col min="4084" max="4111" width="12" style="15" customWidth="1"/>
    <col min="4112" max="4331" width="9.07421875" style="15"/>
    <col min="4332" max="4332" width="1.07421875" style="15" customWidth="1"/>
    <col min="4333" max="4333" width="8.07421875" style="15" customWidth="1"/>
    <col min="4334" max="4334" width="8.69140625" style="15" customWidth="1"/>
    <col min="4335" max="4335" width="24.53515625" style="15" customWidth="1"/>
    <col min="4336" max="4336" width="22.4609375" style="15" customWidth="1"/>
    <col min="4337" max="4337" width="9.69140625" style="15" customWidth="1"/>
    <col min="4338" max="4338" width="8.4609375" style="15" bestFit="1" customWidth="1"/>
    <col min="4339" max="4339" width="16.69140625" style="15" customWidth="1"/>
    <col min="4340" max="4367" width="12" style="15" customWidth="1"/>
    <col min="4368" max="4587" width="9.07421875" style="15"/>
    <col min="4588" max="4588" width="1.07421875" style="15" customWidth="1"/>
    <col min="4589" max="4589" width="8.07421875" style="15" customWidth="1"/>
    <col min="4590" max="4590" width="8.69140625" style="15" customWidth="1"/>
    <col min="4591" max="4591" width="24.53515625" style="15" customWidth="1"/>
    <col min="4592" max="4592" width="22.4609375" style="15" customWidth="1"/>
    <col min="4593" max="4593" width="9.69140625" style="15" customWidth="1"/>
    <col min="4594" max="4594" width="8.4609375" style="15" bestFit="1" customWidth="1"/>
    <col min="4595" max="4595" width="16.69140625" style="15" customWidth="1"/>
    <col min="4596" max="4623" width="12" style="15" customWidth="1"/>
    <col min="4624" max="4843" width="9.07421875" style="15"/>
    <col min="4844" max="4844" width="1.07421875" style="15" customWidth="1"/>
    <col min="4845" max="4845" width="8.07421875" style="15" customWidth="1"/>
    <col min="4846" max="4846" width="8.69140625" style="15" customWidth="1"/>
    <col min="4847" max="4847" width="24.53515625" style="15" customWidth="1"/>
    <col min="4848" max="4848" width="22.4609375" style="15" customWidth="1"/>
    <col min="4849" max="4849" width="9.69140625" style="15" customWidth="1"/>
    <col min="4850" max="4850" width="8.4609375" style="15" bestFit="1" customWidth="1"/>
    <col min="4851" max="4851" width="16.69140625" style="15" customWidth="1"/>
    <col min="4852" max="4879" width="12" style="15" customWidth="1"/>
    <col min="4880" max="5099" width="9.07421875" style="15"/>
    <col min="5100" max="5100" width="1.07421875" style="15" customWidth="1"/>
    <col min="5101" max="5101" width="8.07421875" style="15" customWidth="1"/>
    <col min="5102" max="5102" width="8.69140625" style="15" customWidth="1"/>
    <col min="5103" max="5103" width="24.53515625" style="15" customWidth="1"/>
    <col min="5104" max="5104" width="22.4609375" style="15" customWidth="1"/>
    <col min="5105" max="5105" width="9.69140625" style="15" customWidth="1"/>
    <col min="5106" max="5106" width="8.4609375" style="15" bestFit="1" customWidth="1"/>
    <col min="5107" max="5107" width="16.69140625" style="15" customWidth="1"/>
    <col min="5108" max="5135" width="12" style="15" customWidth="1"/>
    <col min="5136" max="5355" width="9.07421875" style="15"/>
    <col min="5356" max="5356" width="1.07421875" style="15" customWidth="1"/>
    <col min="5357" max="5357" width="8.07421875" style="15" customWidth="1"/>
    <col min="5358" max="5358" width="8.69140625" style="15" customWidth="1"/>
    <col min="5359" max="5359" width="24.53515625" style="15" customWidth="1"/>
    <col min="5360" max="5360" width="22.4609375" style="15" customWidth="1"/>
    <col min="5361" max="5361" width="9.69140625" style="15" customWidth="1"/>
    <col min="5362" max="5362" width="8.4609375" style="15" bestFit="1" customWidth="1"/>
    <col min="5363" max="5363" width="16.69140625" style="15" customWidth="1"/>
    <col min="5364" max="5391" width="12" style="15" customWidth="1"/>
    <col min="5392" max="5611" width="9.07421875" style="15"/>
    <col min="5612" max="5612" width="1.07421875" style="15" customWidth="1"/>
    <col min="5613" max="5613" width="8.07421875" style="15" customWidth="1"/>
    <col min="5614" max="5614" width="8.69140625" style="15" customWidth="1"/>
    <col min="5615" max="5615" width="24.53515625" style="15" customWidth="1"/>
    <col min="5616" max="5616" width="22.4609375" style="15" customWidth="1"/>
    <col min="5617" max="5617" width="9.69140625" style="15" customWidth="1"/>
    <col min="5618" max="5618" width="8.4609375" style="15" bestFit="1" customWidth="1"/>
    <col min="5619" max="5619" width="16.69140625" style="15" customWidth="1"/>
    <col min="5620" max="5647" width="12" style="15" customWidth="1"/>
    <col min="5648" max="5867" width="9.07421875" style="15"/>
    <col min="5868" max="5868" width="1.07421875" style="15" customWidth="1"/>
    <col min="5869" max="5869" width="8.07421875" style="15" customWidth="1"/>
    <col min="5870" max="5870" width="8.69140625" style="15" customWidth="1"/>
    <col min="5871" max="5871" width="24.53515625" style="15" customWidth="1"/>
    <col min="5872" max="5872" width="22.4609375" style="15" customWidth="1"/>
    <col min="5873" max="5873" width="9.69140625" style="15" customWidth="1"/>
    <col min="5874" max="5874" width="8.4609375" style="15" bestFit="1" customWidth="1"/>
    <col min="5875" max="5875" width="16.69140625" style="15" customWidth="1"/>
    <col min="5876" max="5903" width="12" style="15" customWidth="1"/>
    <col min="5904" max="6123" width="9.07421875" style="15"/>
    <col min="6124" max="6124" width="1.07421875" style="15" customWidth="1"/>
    <col min="6125" max="6125" width="8.07421875" style="15" customWidth="1"/>
    <col min="6126" max="6126" width="8.69140625" style="15" customWidth="1"/>
    <col min="6127" max="6127" width="24.53515625" style="15" customWidth="1"/>
    <col min="6128" max="6128" width="22.4609375" style="15" customWidth="1"/>
    <col min="6129" max="6129" width="9.69140625" style="15" customWidth="1"/>
    <col min="6130" max="6130" width="8.4609375" style="15" bestFit="1" customWidth="1"/>
    <col min="6131" max="6131" width="16.69140625" style="15" customWidth="1"/>
    <col min="6132" max="6159" width="12" style="15" customWidth="1"/>
    <col min="6160" max="6379" width="9.07421875" style="15"/>
    <col min="6380" max="6380" width="1.07421875" style="15" customWidth="1"/>
    <col min="6381" max="6381" width="8.07421875" style="15" customWidth="1"/>
    <col min="6382" max="6382" width="8.69140625" style="15" customWidth="1"/>
    <col min="6383" max="6383" width="24.53515625" style="15" customWidth="1"/>
    <col min="6384" max="6384" width="22.4609375" style="15" customWidth="1"/>
    <col min="6385" max="6385" width="9.69140625" style="15" customWidth="1"/>
    <col min="6386" max="6386" width="8.4609375" style="15" bestFit="1" customWidth="1"/>
    <col min="6387" max="6387" width="16.69140625" style="15" customWidth="1"/>
    <col min="6388" max="6415" width="12" style="15" customWidth="1"/>
    <col min="6416" max="6635" width="9.07421875" style="15"/>
    <col min="6636" max="6636" width="1.07421875" style="15" customWidth="1"/>
    <col min="6637" max="6637" width="8.07421875" style="15" customWidth="1"/>
    <col min="6638" max="6638" width="8.69140625" style="15" customWidth="1"/>
    <col min="6639" max="6639" width="24.53515625" style="15" customWidth="1"/>
    <col min="6640" max="6640" width="22.4609375" style="15" customWidth="1"/>
    <col min="6641" max="6641" width="9.69140625" style="15" customWidth="1"/>
    <col min="6642" max="6642" width="8.4609375" style="15" bestFit="1" customWidth="1"/>
    <col min="6643" max="6643" width="16.69140625" style="15" customWidth="1"/>
    <col min="6644" max="6671" width="12" style="15" customWidth="1"/>
    <col min="6672" max="6891" width="9.07421875" style="15"/>
    <col min="6892" max="6892" width="1.07421875" style="15" customWidth="1"/>
    <col min="6893" max="6893" width="8.07421875" style="15" customWidth="1"/>
    <col min="6894" max="6894" width="8.69140625" style="15" customWidth="1"/>
    <col min="6895" max="6895" width="24.53515625" style="15" customWidth="1"/>
    <col min="6896" max="6896" width="22.4609375" style="15" customWidth="1"/>
    <col min="6897" max="6897" width="9.69140625" style="15" customWidth="1"/>
    <col min="6898" max="6898" width="8.4609375" style="15" bestFit="1" customWidth="1"/>
    <col min="6899" max="6899" width="16.69140625" style="15" customWidth="1"/>
    <col min="6900" max="6927" width="12" style="15" customWidth="1"/>
    <col min="6928" max="7147" width="9.07421875" style="15"/>
    <col min="7148" max="7148" width="1.07421875" style="15" customWidth="1"/>
    <col min="7149" max="7149" width="8.07421875" style="15" customWidth="1"/>
    <col min="7150" max="7150" width="8.69140625" style="15" customWidth="1"/>
    <col min="7151" max="7151" width="24.53515625" style="15" customWidth="1"/>
    <col min="7152" max="7152" width="22.4609375" style="15" customWidth="1"/>
    <col min="7153" max="7153" width="9.69140625" style="15" customWidth="1"/>
    <col min="7154" max="7154" width="8.4609375" style="15" bestFit="1" customWidth="1"/>
    <col min="7155" max="7155" width="16.69140625" style="15" customWidth="1"/>
    <col min="7156" max="7183" width="12" style="15" customWidth="1"/>
    <col min="7184" max="7403" width="9.07421875" style="15"/>
    <col min="7404" max="7404" width="1.07421875" style="15" customWidth="1"/>
    <col min="7405" max="7405" width="8.07421875" style="15" customWidth="1"/>
    <col min="7406" max="7406" width="8.69140625" style="15" customWidth="1"/>
    <col min="7407" max="7407" width="24.53515625" style="15" customWidth="1"/>
    <col min="7408" max="7408" width="22.4609375" style="15" customWidth="1"/>
    <col min="7409" max="7409" width="9.69140625" style="15" customWidth="1"/>
    <col min="7410" max="7410" width="8.4609375" style="15" bestFit="1" customWidth="1"/>
    <col min="7411" max="7411" width="16.69140625" style="15" customWidth="1"/>
    <col min="7412" max="7439" width="12" style="15" customWidth="1"/>
    <col min="7440" max="7659" width="9.07421875" style="15"/>
    <col min="7660" max="7660" width="1.07421875" style="15" customWidth="1"/>
    <col min="7661" max="7661" width="8.07421875" style="15" customWidth="1"/>
    <col min="7662" max="7662" width="8.69140625" style="15" customWidth="1"/>
    <col min="7663" max="7663" width="24.53515625" style="15" customWidth="1"/>
    <col min="7664" max="7664" width="22.4609375" style="15" customWidth="1"/>
    <col min="7665" max="7665" width="9.69140625" style="15" customWidth="1"/>
    <col min="7666" max="7666" width="8.4609375" style="15" bestFit="1" customWidth="1"/>
    <col min="7667" max="7667" width="16.69140625" style="15" customWidth="1"/>
    <col min="7668" max="7695" width="12" style="15" customWidth="1"/>
    <col min="7696" max="7915" width="9.07421875" style="15"/>
    <col min="7916" max="7916" width="1.07421875" style="15" customWidth="1"/>
    <col min="7917" max="7917" width="8.07421875" style="15" customWidth="1"/>
    <col min="7918" max="7918" width="8.69140625" style="15" customWidth="1"/>
    <col min="7919" max="7919" width="24.53515625" style="15" customWidth="1"/>
    <col min="7920" max="7920" width="22.4609375" style="15" customWidth="1"/>
    <col min="7921" max="7921" width="9.69140625" style="15" customWidth="1"/>
    <col min="7922" max="7922" width="8.4609375" style="15" bestFit="1" customWidth="1"/>
    <col min="7923" max="7923" width="16.69140625" style="15" customWidth="1"/>
    <col min="7924" max="7951" width="12" style="15" customWidth="1"/>
    <col min="7952" max="8171" width="9.07421875" style="15"/>
    <col min="8172" max="8172" width="1.07421875" style="15" customWidth="1"/>
    <col min="8173" max="8173" width="8.07421875" style="15" customWidth="1"/>
    <col min="8174" max="8174" width="8.69140625" style="15" customWidth="1"/>
    <col min="8175" max="8175" width="24.53515625" style="15" customWidth="1"/>
    <col min="8176" max="8176" width="22.4609375" style="15" customWidth="1"/>
    <col min="8177" max="8177" width="9.69140625" style="15" customWidth="1"/>
    <col min="8178" max="8178" width="8.4609375" style="15" bestFit="1" customWidth="1"/>
    <col min="8179" max="8179" width="16.69140625" style="15" customWidth="1"/>
    <col min="8180" max="8207" width="12" style="15" customWidth="1"/>
    <col min="8208" max="8427" width="9.07421875" style="15"/>
    <col min="8428" max="8428" width="1.07421875" style="15" customWidth="1"/>
    <col min="8429" max="8429" width="8.07421875" style="15" customWidth="1"/>
    <col min="8430" max="8430" width="8.69140625" style="15" customWidth="1"/>
    <col min="8431" max="8431" width="24.53515625" style="15" customWidth="1"/>
    <col min="8432" max="8432" width="22.4609375" style="15" customWidth="1"/>
    <col min="8433" max="8433" width="9.69140625" style="15" customWidth="1"/>
    <col min="8434" max="8434" width="8.4609375" style="15" bestFit="1" customWidth="1"/>
    <col min="8435" max="8435" width="16.69140625" style="15" customWidth="1"/>
    <col min="8436" max="8463" width="12" style="15" customWidth="1"/>
    <col min="8464" max="8683" width="9.07421875" style="15"/>
    <col min="8684" max="8684" width="1.07421875" style="15" customWidth="1"/>
    <col min="8685" max="8685" width="8.07421875" style="15" customWidth="1"/>
    <col min="8686" max="8686" width="8.69140625" style="15" customWidth="1"/>
    <col min="8687" max="8687" width="24.53515625" style="15" customWidth="1"/>
    <col min="8688" max="8688" width="22.4609375" style="15" customWidth="1"/>
    <col min="8689" max="8689" width="9.69140625" style="15" customWidth="1"/>
    <col min="8690" max="8690" width="8.4609375" style="15" bestFit="1" customWidth="1"/>
    <col min="8691" max="8691" width="16.69140625" style="15" customWidth="1"/>
    <col min="8692" max="8719" width="12" style="15" customWidth="1"/>
    <col min="8720" max="8939" width="9.07421875" style="15"/>
    <col min="8940" max="8940" width="1.07421875" style="15" customWidth="1"/>
    <col min="8941" max="8941" width="8.07421875" style="15" customWidth="1"/>
    <col min="8942" max="8942" width="8.69140625" style="15" customWidth="1"/>
    <col min="8943" max="8943" width="24.53515625" style="15" customWidth="1"/>
    <col min="8944" max="8944" width="22.4609375" style="15" customWidth="1"/>
    <col min="8945" max="8945" width="9.69140625" style="15" customWidth="1"/>
    <col min="8946" max="8946" width="8.4609375" style="15" bestFit="1" customWidth="1"/>
    <col min="8947" max="8947" width="16.69140625" style="15" customWidth="1"/>
    <col min="8948" max="8975" width="12" style="15" customWidth="1"/>
    <col min="8976" max="9195" width="9.07421875" style="15"/>
    <col min="9196" max="9196" width="1.07421875" style="15" customWidth="1"/>
    <col min="9197" max="9197" width="8.07421875" style="15" customWidth="1"/>
    <col min="9198" max="9198" width="8.69140625" style="15" customWidth="1"/>
    <col min="9199" max="9199" width="24.53515625" style="15" customWidth="1"/>
    <col min="9200" max="9200" width="22.4609375" style="15" customWidth="1"/>
    <col min="9201" max="9201" width="9.69140625" style="15" customWidth="1"/>
    <col min="9202" max="9202" width="8.4609375" style="15" bestFit="1" customWidth="1"/>
    <col min="9203" max="9203" width="16.69140625" style="15" customWidth="1"/>
    <col min="9204" max="9231" width="12" style="15" customWidth="1"/>
    <col min="9232" max="9451" width="9.07421875" style="15"/>
    <col min="9452" max="9452" width="1.07421875" style="15" customWidth="1"/>
    <col min="9453" max="9453" width="8.07421875" style="15" customWidth="1"/>
    <col min="9454" max="9454" width="8.69140625" style="15" customWidth="1"/>
    <col min="9455" max="9455" width="24.53515625" style="15" customWidth="1"/>
    <col min="9456" max="9456" width="22.4609375" style="15" customWidth="1"/>
    <col min="9457" max="9457" width="9.69140625" style="15" customWidth="1"/>
    <col min="9458" max="9458" width="8.4609375" style="15" bestFit="1" customWidth="1"/>
    <col min="9459" max="9459" width="16.69140625" style="15" customWidth="1"/>
    <col min="9460" max="9487" width="12" style="15" customWidth="1"/>
    <col min="9488" max="9707" width="9.07421875" style="15"/>
    <col min="9708" max="9708" width="1.07421875" style="15" customWidth="1"/>
    <col min="9709" max="9709" width="8.07421875" style="15" customWidth="1"/>
    <col min="9710" max="9710" width="8.69140625" style="15" customWidth="1"/>
    <col min="9711" max="9711" width="24.53515625" style="15" customWidth="1"/>
    <col min="9712" max="9712" width="22.4609375" style="15" customWidth="1"/>
    <col min="9713" max="9713" width="9.69140625" style="15" customWidth="1"/>
    <col min="9714" max="9714" width="8.4609375" style="15" bestFit="1" customWidth="1"/>
    <col min="9715" max="9715" width="16.69140625" style="15" customWidth="1"/>
    <col min="9716" max="9743" width="12" style="15" customWidth="1"/>
    <col min="9744" max="9963" width="9.07421875" style="15"/>
    <col min="9964" max="9964" width="1.07421875" style="15" customWidth="1"/>
    <col min="9965" max="9965" width="8.07421875" style="15" customWidth="1"/>
    <col min="9966" max="9966" width="8.69140625" style="15" customWidth="1"/>
    <col min="9967" max="9967" width="24.53515625" style="15" customWidth="1"/>
    <col min="9968" max="9968" width="22.4609375" style="15" customWidth="1"/>
    <col min="9969" max="9969" width="9.69140625" style="15" customWidth="1"/>
    <col min="9970" max="9970" width="8.4609375" style="15" bestFit="1" customWidth="1"/>
    <col min="9971" max="9971" width="16.69140625" style="15" customWidth="1"/>
    <col min="9972" max="9999" width="12" style="15" customWidth="1"/>
    <col min="10000" max="10219" width="9.07421875" style="15"/>
    <col min="10220" max="10220" width="1.07421875" style="15" customWidth="1"/>
    <col min="10221" max="10221" width="8.07421875" style="15" customWidth="1"/>
    <col min="10222" max="10222" width="8.69140625" style="15" customWidth="1"/>
    <col min="10223" max="10223" width="24.53515625" style="15" customWidth="1"/>
    <col min="10224" max="10224" width="22.4609375" style="15" customWidth="1"/>
    <col min="10225" max="10225" width="9.69140625" style="15" customWidth="1"/>
    <col min="10226" max="10226" width="8.4609375" style="15" bestFit="1" customWidth="1"/>
    <col min="10227" max="10227" width="16.69140625" style="15" customWidth="1"/>
    <col min="10228" max="10255" width="12" style="15" customWidth="1"/>
    <col min="10256" max="10475" width="9.07421875" style="15"/>
    <col min="10476" max="10476" width="1.07421875" style="15" customWidth="1"/>
    <col min="10477" max="10477" width="8.07421875" style="15" customWidth="1"/>
    <col min="10478" max="10478" width="8.69140625" style="15" customWidth="1"/>
    <col min="10479" max="10479" width="24.53515625" style="15" customWidth="1"/>
    <col min="10480" max="10480" width="22.4609375" style="15" customWidth="1"/>
    <col min="10481" max="10481" width="9.69140625" style="15" customWidth="1"/>
    <col min="10482" max="10482" width="8.4609375" style="15" bestFit="1" customWidth="1"/>
    <col min="10483" max="10483" width="16.69140625" style="15" customWidth="1"/>
    <col min="10484" max="10511" width="12" style="15" customWidth="1"/>
    <col min="10512" max="10731" width="9.07421875" style="15"/>
    <col min="10732" max="10732" width="1.07421875" style="15" customWidth="1"/>
    <col min="10733" max="10733" width="8.07421875" style="15" customWidth="1"/>
    <col min="10734" max="10734" width="8.69140625" style="15" customWidth="1"/>
    <col min="10735" max="10735" width="24.53515625" style="15" customWidth="1"/>
    <col min="10736" max="10736" width="22.4609375" style="15" customWidth="1"/>
    <col min="10737" max="10737" width="9.69140625" style="15" customWidth="1"/>
    <col min="10738" max="10738" width="8.4609375" style="15" bestFit="1" customWidth="1"/>
    <col min="10739" max="10739" width="16.69140625" style="15" customWidth="1"/>
    <col min="10740" max="10767" width="12" style="15" customWidth="1"/>
    <col min="10768" max="10987" width="9.07421875" style="15"/>
    <col min="10988" max="10988" width="1.07421875" style="15" customWidth="1"/>
    <col min="10989" max="10989" width="8.07421875" style="15" customWidth="1"/>
    <col min="10990" max="10990" width="8.69140625" style="15" customWidth="1"/>
    <col min="10991" max="10991" width="24.53515625" style="15" customWidth="1"/>
    <col min="10992" max="10992" width="22.4609375" style="15" customWidth="1"/>
    <col min="10993" max="10993" width="9.69140625" style="15" customWidth="1"/>
    <col min="10994" max="10994" width="8.4609375" style="15" bestFit="1" customWidth="1"/>
    <col min="10995" max="10995" width="16.69140625" style="15" customWidth="1"/>
    <col min="10996" max="11023" width="12" style="15" customWidth="1"/>
    <col min="11024" max="11243" width="9.07421875" style="15"/>
    <col min="11244" max="11244" width="1.07421875" style="15" customWidth="1"/>
    <col min="11245" max="11245" width="8.07421875" style="15" customWidth="1"/>
    <col min="11246" max="11246" width="8.69140625" style="15" customWidth="1"/>
    <col min="11247" max="11247" width="24.53515625" style="15" customWidth="1"/>
    <col min="11248" max="11248" width="22.4609375" style="15" customWidth="1"/>
    <col min="11249" max="11249" width="9.69140625" style="15" customWidth="1"/>
    <col min="11250" max="11250" width="8.4609375" style="15" bestFit="1" customWidth="1"/>
    <col min="11251" max="11251" width="16.69140625" style="15" customWidth="1"/>
    <col min="11252" max="11279" width="12" style="15" customWidth="1"/>
    <col min="11280" max="11499" width="9.07421875" style="15"/>
    <col min="11500" max="11500" width="1.07421875" style="15" customWidth="1"/>
    <col min="11501" max="11501" width="8.07421875" style="15" customWidth="1"/>
    <col min="11502" max="11502" width="8.69140625" style="15" customWidth="1"/>
    <col min="11503" max="11503" width="24.53515625" style="15" customWidth="1"/>
    <col min="11504" max="11504" width="22.4609375" style="15" customWidth="1"/>
    <col min="11505" max="11505" width="9.69140625" style="15" customWidth="1"/>
    <col min="11506" max="11506" width="8.4609375" style="15" bestFit="1" customWidth="1"/>
    <col min="11507" max="11507" width="16.69140625" style="15" customWidth="1"/>
    <col min="11508" max="11535" width="12" style="15" customWidth="1"/>
    <col min="11536" max="11755" width="9.07421875" style="15"/>
    <col min="11756" max="11756" width="1.07421875" style="15" customWidth="1"/>
    <col min="11757" max="11757" width="8.07421875" style="15" customWidth="1"/>
    <col min="11758" max="11758" width="8.69140625" style="15" customWidth="1"/>
    <col min="11759" max="11759" width="24.53515625" style="15" customWidth="1"/>
    <col min="11760" max="11760" width="22.4609375" style="15" customWidth="1"/>
    <col min="11761" max="11761" width="9.69140625" style="15" customWidth="1"/>
    <col min="11762" max="11762" width="8.4609375" style="15" bestFit="1" customWidth="1"/>
    <col min="11763" max="11763" width="16.69140625" style="15" customWidth="1"/>
    <col min="11764" max="11791" width="12" style="15" customWidth="1"/>
    <col min="11792" max="12011" width="9.07421875" style="15"/>
    <col min="12012" max="12012" width="1.07421875" style="15" customWidth="1"/>
    <col min="12013" max="12013" width="8.07421875" style="15" customWidth="1"/>
    <col min="12014" max="12014" width="8.69140625" style="15" customWidth="1"/>
    <col min="12015" max="12015" width="24.53515625" style="15" customWidth="1"/>
    <col min="12016" max="12016" width="22.4609375" style="15" customWidth="1"/>
    <col min="12017" max="12017" width="9.69140625" style="15" customWidth="1"/>
    <col min="12018" max="12018" width="8.4609375" style="15" bestFit="1" customWidth="1"/>
    <col min="12019" max="12019" width="16.69140625" style="15" customWidth="1"/>
    <col min="12020" max="12047" width="12" style="15" customWidth="1"/>
    <col min="12048" max="12267" width="9.07421875" style="15"/>
    <col min="12268" max="12268" width="1.07421875" style="15" customWidth="1"/>
    <col min="12269" max="12269" width="8.07421875" style="15" customWidth="1"/>
    <col min="12270" max="12270" width="8.69140625" style="15" customWidth="1"/>
    <col min="12271" max="12271" width="24.53515625" style="15" customWidth="1"/>
    <col min="12272" max="12272" width="22.4609375" style="15" customWidth="1"/>
    <col min="12273" max="12273" width="9.69140625" style="15" customWidth="1"/>
    <col min="12274" max="12274" width="8.4609375" style="15" bestFit="1" customWidth="1"/>
    <col min="12275" max="12275" width="16.69140625" style="15" customWidth="1"/>
    <col min="12276" max="12303" width="12" style="15" customWidth="1"/>
    <col min="12304" max="12523" width="9.07421875" style="15"/>
    <col min="12524" max="12524" width="1.07421875" style="15" customWidth="1"/>
    <col min="12525" max="12525" width="8.07421875" style="15" customWidth="1"/>
    <col min="12526" max="12526" width="8.69140625" style="15" customWidth="1"/>
    <col min="12527" max="12527" width="24.53515625" style="15" customWidth="1"/>
    <col min="12528" max="12528" width="22.4609375" style="15" customWidth="1"/>
    <col min="12529" max="12529" width="9.69140625" style="15" customWidth="1"/>
    <col min="12530" max="12530" width="8.4609375" style="15" bestFit="1" customWidth="1"/>
    <col min="12531" max="12531" width="16.69140625" style="15" customWidth="1"/>
    <col min="12532" max="12559" width="12" style="15" customWidth="1"/>
    <col min="12560" max="12779" width="9.07421875" style="15"/>
    <col min="12780" max="12780" width="1.07421875" style="15" customWidth="1"/>
    <col min="12781" max="12781" width="8.07421875" style="15" customWidth="1"/>
    <col min="12782" max="12782" width="8.69140625" style="15" customWidth="1"/>
    <col min="12783" max="12783" width="24.53515625" style="15" customWidth="1"/>
    <col min="12784" max="12784" width="22.4609375" style="15" customWidth="1"/>
    <col min="12785" max="12785" width="9.69140625" style="15" customWidth="1"/>
    <col min="12786" max="12786" width="8.4609375" style="15" bestFit="1" customWidth="1"/>
    <col min="12787" max="12787" width="16.69140625" style="15" customWidth="1"/>
    <col min="12788" max="12815" width="12" style="15" customWidth="1"/>
    <col min="12816" max="13035" width="9.07421875" style="15"/>
    <col min="13036" max="13036" width="1.07421875" style="15" customWidth="1"/>
    <col min="13037" max="13037" width="8.07421875" style="15" customWidth="1"/>
    <col min="13038" max="13038" width="8.69140625" style="15" customWidth="1"/>
    <col min="13039" max="13039" width="24.53515625" style="15" customWidth="1"/>
    <col min="13040" max="13040" width="22.4609375" style="15" customWidth="1"/>
    <col min="13041" max="13041" width="9.69140625" style="15" customWidth="1"/>
    <col min="13042" max="13042" width="8.4609375" style="15" bestFit="1" customWidth="1"/>
    <col min="13043" max="13043" width="16.69140625" style="15" customWidth="1"/>
    <col min="13044" max="13071" width="12" style="15" customWidth="1"/>
    <col min="13072" max="13291" width="9.07421875" style="15"/>
    <col min="13292" max="13292" width="1.07421875" style="15" customWidth="1"/>
    <col min="13293" max="13293" width="8.07421875" style="15" customWidth="1"/>
    <col min="13294" max="13294" width="8.69140625" style="15" customWidth="1"/>
    <col min="13295" max="13295" width="24.53515625" style="15" customWidth="1"/>
    <col min="13296" max="13296" width="22.4609375" style="15" customWidth="1"/>
    <col min="13297" max="13297" width="9.69140625" style="15" customWidth="1"/>
    <col min="13298" max="13298" width="8.4609375" style="15" bestFit="1" customWidth="1"/>
    <col min="13299" max="13299" width="16.69140625" style="15" customWidth="1"/>
    <col min="13300" max="13327" width="12" style="15" customWidth="1"/>
    <col min="13328" max="13547" width="9.07421875" style="15"/>
    <col min="13548" max="13548" width="1.07421875" style="15" customWidth="1"/>
    <col min="13549" max="13549" width="8.07421875" style="15" customWidth="1"/>
    <col min="13550" max="13550" width="8.69140625" style="15" customWidth="1"/>
    <col min="13551" max="13551" width="24.53515625" style="15" customWidth="1"/>
    <col min="13552" max="13552" width="22.4609375" style="15" customWidth="1"/>
    <col min="13553" max="13553" width="9.69140625" style="15" customWidth="1"/>
    <col min="13554" max="13554" width="8.4609375" style="15" bestFit="1" customWidth="1"/>
    <col min="13555" max="13555" width="16.69140625" style="15" customWidth="1"/>
    <col min="13556" max="13583" width="12" style="15" customWidth="1"/>
    <col min="13584" max="13803" width="9.07421875" style="15"/>
    <col min="13804" max="13804" width="1.07421875" style="15" customWidth="1"/>
    <col min="13805" max="13805" width="8.07421875" style="15" customWidth="1"/>
    <col min="13806" max="13806" width="8.69140625" style="15" customWidth="1"/>
    <col min="13807" max="13807" width="24.53515625" style="15" customWidth="1"/>
    <col min="13808" max="13808" width="22.4609375" style="15" customWidth="1"/>
    <col min="13809" max="13809" width="9.69140625" style="15" customWidth="1"/>
    <col min="13810" max="13810" width="8.4609375" style="15" bestFit="1" customWidth="1"/>
    <col min="13811" max="13811" width="16.69140625" style="15" customWidth="1"/>
    <col min="13812" max="13839" width="12" style="15" customWidth="1"/>
    <col min="13840" max="14059" width="9.07421875" style="15"/>
    <col min="14060" max="14060" width="1.07421875" style="15" customWidth="1"/>
    <col min="14061" max="14061" width="8.07421875" style="15" customWidth="1"/>
    <col min="14062" max="14062" width="8.69140625" style="15" customWidth="1"/>
    <col min="14063" max="14063" width="24.53515625" style="15" customWidth="1"/>
    <col min="14064" max="14064" width="22.4609375" style="15" customWidth="1"/>
    <col min="14065" max="14065" width="9.69140625" style="15" customWidth="1"/>
    <col min="14066" max="14066" width="8.4609375" style="15" bestFit="1" customWidth="1"/>
    <col min="14067" max="14067" width="16.69140625" style="15" customWidth="1"/>
    <col min="14068" max="14095" width="12" style="15" customWidth="1"/>
    <col min="14096" max="14315" width="9.07421875" style="15"/>
    <col min="14316" max="14316" width="1.07421875" style="15" customWidth="1"/>
    <col min="14317" max="14317" width="8.07421875" style="15" customWidth="1"/>
    <col min="14318" max="14318" width="8.69140625" style="15" customWidth="1"/>
    <col min="14319" max="14319" width="24.53515625" style="15" customWidth="1"/>
    <col min="14320" max="14320" width="22.4609375" style="15" customWidth="1"/>
    <col min="14321" max="14321" width="9.69140625" style="15" customWidth="1"/>
    <col min="14322" max="14322" width="8.4609375" style="15" bestFit="1" customWidth="1"/>
    <col min="14323" max="14323" width="16.69140625" style="15" customWidth="1"/>
    <col min="14324" max="14351" width="12" style="15" customWidth="1"/>
    <col min="14352" max="14571" width="9.07421875" style="15"/>
    <col min="14572" max="14572" width="1.07421875" style="15" customWidth="1"/>
    <col min="14573" max="14573" width="8.07421875" style="15" customWidth="1"/>
    <col min="14574" max="14574" width="8.69140625" style="15" customWidth="1"/>
    <col min="14575" max="14575" width="24.53515625" style="15" customWidth="1"/>
    <col min="14576" max="14576" width="22.4609375" style="15" customWidth="1"/>
    <col min="14577" max="14577" width="9.69140625" style="15" customWidth="1"/>
    <col min="14578" max="14578" width="8.4609375" style="15" bestFit="1" customWidth="1"/>
    <col min="14579" max="14579" width="16.69140625" style="15" customWidth="1"/>
    <col min="14580" max="14607" width="12" style="15" customWidth="1"/>
    <col min="14608" max="14827" width="9.07421875" style="15"/>
    <col min="14828" max="14828" width="1.07421875" style="15" customWidth="1"/>
    <col min="14829" max="14829" width="8.07421875" style="15" customWidth="1"/>
    <col min="14830" max="14830" width="8.69140625" style="15" customWidth="1"/>
    <col min="14831" max="14831" width="24.53515625" style="15" customWidth="1"/>
    <col min="14832" max="14832" width="22.4609375" style="15" customWidth="1"/>
    <col min="14833" max="14833" width="9.69140625" style="15" customWidth="1"/>
    <col min="14834" max="14834" width="8.4609375" style="15" bestFit="1" customWidth="1"/>
    <col min="14835" max="14835" width="16.69140625" style="15" customWidth="1"/>
    <col min="14836" max="14863" width="12" style="15" customWidth="1"/>
    <col min="14864" max="15083" width="9.07421875" style="15"/>
    <col min="15084" max="15084" width="1.07421875" style="15" customWidth="1"/>
    <col min="15085" max="15085" width="8.07421875" style="15" customWidth="1"/>
    <col min="15086" max="15086" width="8.69140625" style="15" customWidth="1"/>
    <col min="15087" max="15087" width="24.53515625" style="15" customWidth="1"/>
    <col min="15088" max="15088" width="22.4609375" style="15" customWidth="1"/>
    <col min="15089" max="15089" width="9.69140625" style="15" customWidth="1"/>
    <col min="15090" max="15090" width="8.4609375" style="15" bestFit="1" customWidth="1"/>
    <col min="15091" max="15091" width="16.69140625" style="15" customWidth="1"/>
    <col min="15092" max="15119" width="12" style="15" customWidth="1"/>
    <col min="15120" max="15339" width="9.07421875" style="15"/>
    <col min="15340" max="15340" width="1.07421875" style="15" customWidth="1"/>
    <col min="15341" max="15341" width="8.07421875" style="15" customWidth="1"/>
    <col min="15342" max="15342" width="8.69140625" style="15" customWidth="1"/>
    <col min="15343" max="15343" width="24.53515625" style="15" customWidth="1"/>
    <col min="15344" max="15344" width="22.4609375" style="15" customWidth="1"/>
    <col min="15345" max="15345" width="9.69140625" style="15" customWidth="1"/>
    <col min="15346" max="15346" width="8.4609375" style="15" bestFit="1" customWidth="1"/>
    <col min="15347" max="15347" width="16.69140625" style="15" customWidth="1"/>
    <col min="15348" max="15375" width="12" style="15" customWidth="1"/>
    <col min="15376" max="15595" width="9.07421875" style="15"/>
    <col min="15596" max="15596" width="1.07421875" style="15" customWidth="1"/>
    <col min="15597" max="15597" width="8.07421875" style="15" customWidth="1"/>
    <col min="15598" max="15598" width="8.69140625" style="15" customWidth="1"/>
    <col min="15599" max="15599" width="24.53515625" style="15" customWidth="1"/>
    <col min="15600" max="15600" width="22.4609375" style="15" customWidth="1"/>
    <col min="15601" max="15601" width="9.69140625" style="15" customWidth="1"/>
    <col min="15602" max="15602" width="8.4609375" style="15" bestFit="1" customWidth="1"/>
    <col min="15603" max="15603" width="16.69140625" style="15" customWidth="1"/>
    <col min="15604" max="15631" width="12" style="15" customWidth="1"/>
    <col min="15632" max="15851" width="9.07421875" style="15"/>
    <col min="15852" max="15852" width="1.07421875" style="15" customWidth="1"/>
    <col min="15853" max="15853" width="8.07421875" style="15" customWidth="1"/>
    <col min="15854" max="15854" width="8.69140625" style="15" customWidth="1"/>
    <col min="15855" max="15855" width="24.53515625" style="15" customWidth="1"/>
    <col min="15856" max="15856" width="22.4609375" style="15" customWidth="1"/>
    <col min="15857" max="15857" width="9.69140625" style="15" customWidth="1"/>
    <col min="15858" max="15858" width="8.4609375" style="15" bestFit="1" customWidth="1"/>
    <col min="15859" max="15859" width="16.69140625" style="15" customWidth="1"/>
    <col min="15860" max="15887" width="12" style="15" customWidth="1"/>
    <col min="15888" max="16107" width="9.07421875" style="15"/>
    <col min="16108" max="16108" width="1.07421875" style="15" customWidth="1"/>
    <col min="16109" max="16109" width="8.07421875" style="15" customWidth="1"/>
    <col min="16110" max="16110" width="8.69140625" style="15" customWidth="1"/>
    <col min="16111" max="16111" width="24.53515625" style="15" customWidth="1"/>
    <col min="16112" max="16112" width="22.4609375" style="15" customWidth="1"/>
    <col min="16113" max="16113" width="9.69140625" style="15" customWidth="1"/>
    <col min="16114" max="16114" width="8.4609375" style="15" bestFit="1" customWidth="1"/>
    <col min="16115" max="16115" width="16.69140625" style="15" customWidth="1"/>
    <col min="16116" max="16143" width="12" style="15" customWidth="1"/>
    <col min="16144" max="16384" width="9.07421875" style="15"/>
  </cols>
  <sheetData>
    <row r="1" spans="2:5" ht="14.5" thickBot="1" x14ac:dyDescent="0.4">
      <c r="B1" s="1453"/>
      <c r="C1" s="1453"/>
      <c r="D1" s="1453"/>
      <c r="E1" s="1453"/>
    </row>
    <row r="2" spans="2:5" ht="14.5" thickBot="1" x14ac:dyDescent="0.4">
      <c r="B2" s="774" t="s">
        <v>61</v>
      </c>
      <c r="C2" s="1453"/>
      <c r="D2" s="1453"/>
      <c r="E2" s="1453"/>
    </row>
    <row r="3" spans="2:5" ht="35.15" customHeight="1" x14ac:dyDescent="0.35">
      <c r="B3" s="267"/>
      <c r="C3"/>
      <c r="D3"/>
      <c r="E3"/>
    </row>
    <row r="4" spans="2:5" ht="15.5" x14ac:dyDescent="0.35">
      <c r="B4" s="268"/>
      <c r="C4"/>
      <c r="D4"/>
      <c r="E4"/>
    </row>
    <row r="5" spans="2:5" customFormat="1" ht="15.5" x14ac:dyDescent="0.35"/>
    <row r="6" spans="2:5" customFormat="1" ht="15.5" x14ac:dyDescent="0.35">
      <c r="B6" s="267"/>
    </row>
    <row r="7" spans="2:5" customFormat="1" ht="15.5" x14ac:dyDescent="0.35">
      <c r="B7" s="268"/>
    </row>
    <row r="8" spans="2:5" customFormat="1" ht="15.5" x14ac:dyDescent="0.35">
      <c r="B8" s="268"/>
    </row>
    <row r="9" spans="2:5" customFormat="1" ht="15.5" x14ac:dyDescent="0.35">
      <c r="B9" s="268"/>
    </row>
    <row r="10" spans="2:5" customFormat="1" ht="15.5" x14ac:dyDescent="0.35">
      <c r="B10" s="268"/>
    </row>
    <row r="11" spans="2:5" customFormat="1" ht="15.5" x14ac:dyDescent="0.35">
      <c r="B11" s="268"/>
    </row>
    <row r="12" spans="2:5" customFormat="1" ht="16" thickBot="1" x14ac:dyDescent="0.4">
      <c r="B12" s="268"/>
    </row>
    <row r="13" spans="2:5" customFormat="1" ht="15.5" x14ac:dyDescent="0.35">
      <c r="B13" s="1454" t="s">
        <v>62</v>
      </c>
      <c r="C13" s="1455" t="s">
        <v>17</v>
      </c>
      <c r="D13" s="1454" t="s">
        <v>2</v>
      </c>
      <c r="E13" s="1456">
        <v>1</v>
      </c>
    </row>
    <row r="14" spans="2:5" customFormat="1" ht="16" thickBot="1" x14ac:dyDescent="0.4">
      <c r="B14" s="1457" t="s">
        <v>316</v>
      </c>
      <c r="C14" s="1458" t="str">
        <f ca="1">MID(CELL("filename",A12),FIND("]",CELL("filename",A12))+1,255)</f>
        <v>WXWWSX</v>
      </c>
      <c r="D14" s="1459" t="s">
        <v>78</v>
      </c>
      <c r="E14" s="1458" t="s">
        <v>121</v>
      </c>
    </row>
    <row r="15" spans="2:5" customFormat="1" ht="15.5" x14ac:dyDescent="0.35">
      <c r="B15" s="268"/>
    </row>
    <row r="16" spans="2:5" customFormat="1" ht="15.5" x14ac:dyDescent="0.35">
      <c r="B16" s="268"/>
    </row>
    <row r="17" spans="1:89" customFormat="1" ht="15.5" x14ac:dyDescent="0.35">
      <c r="B17" s="268"/>
    </row>
    <row r="18" spans="1:89" customFormat="1" ht="15.5" x14ac:dyDescent="0.35">
      <c r="B18" s="268"/>
    </row>
    <row r="19" spans="1:89" customFormat="1" ht="15.5" x14ac:dyDescent="0.35">
      <c r="B19" s="268"/>
    </row>
    <row r="20" spans="1:89" customFormat="1" ht="15.5" x14ac:dyDescent="0.35">
      <c r="B20" s="268"/>
    </row>
    <row r="21" spans="1:89" ht="14.5" thickBot="1" x14ac:dyDescent="0.4">
      <c r="A21" s="1453"/>
      <c r="B21" s="1453"/>
      <c r="C21" s="1453"/>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53"/>
      <c r="AW21" s="1453"/>
      <c r="AX21" s="1453"/>
      <c r="AY21" s="1453"/>
      <c r="AZ21" s="1453"/>
      <c r="BA21" s="1453"/>
      <c r="BB21" s="1453"/>
      <c r="BC21" s="1453"/>
      <c r="BD21" s="1453"/>
      <c r="BE21" s="1453"/>
      <c r="BF21" s="1453"/>
      <c r="BG21" s="1453"/>
      <c r="BH21" s="1453"/>
      <c r="BI21" s="1453"/>
      <c r="BJ21" s="1453"/>
      <c r="BK21" s="1453"/>
      <c r="BL21" s="1453"/>
      <c r="BM21" s="1453"/>
      <c r="BN21" s="1453"/>
      <c r="BO21" s="1453"/>
      <c r="BP21" s="1453"/>
      <c r="BQ21" s="1453"/>
      <c r="BR21" s="1453"/>
      <c r="BS21" s="1453"/>
      <c r="BT21" s="1453"/>
      <c r="BU21" s="1453"/>
      <c r="BV21" s="1453"/>
      <c r="BW21" s="1453"/>
      <c r="BX21" s="1453"/>
      <c r="BY21" s="1453"/>
      <c r="BZ21" s="1453"/>
      <c r="CA21" s="1453"/>
      <c r="CB21" s="1453"/>
      <c r="CC21" s="1453"/>
      <c r="CD21" s="1453"/>
      <c r="CE21" s="1453"/>
      <c r="CF21" s="1453"/>
      <c r="CG21" s="1453"/>
      <c r="CH21" s="1453"/>
      <c r="CI21" s="1453"/>
      <c r="CJ21" s="1453"/>
      <c r="CK21" s="1453"/>
    </row>
    <row r="22" spans="1:89" ht="14.5" thickBot="1" x14ac:dyDescent="0.4">
      <c r="A22" s="1453"/>
      <c r="B22" s="269" t="s">
        <v>317</v>
      </c>
      <c r="C22" s="270"/>
      <c r="D22" s="271"/>
      <c r="E22" s="271"/>
      <c r="F22" s="271"/>
      <c r="G22" s="271"/>
      <c r="H22" s="271"/>
      <c r="I22" s="271"/>
      <c r="J22" s="1245"/>
      <c r="K22" s="1245"/>
      <c r="L22" s="1245"/>
      <c r="M22" s="1245"/>
      <c r="N22" s="1245"/>
      <c r="O22" s="1245"/>
      <c r="P22" s="1245"/>
      <c r="Q22" s="1245"/>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1453"/>
    </row>
    <row r="23" spans="1:89" ht="14.5" thickBot="1" x14ac:dyDescent="0.4">
      <c r="A23" s="1453"/>
      <c r="B23" s="272" t="s">
        <v>318</v>
      </c>
      <c r="C23" s="273" t="s">
        <v>81</v>
      </c>
      <c r="D23" s="273" t="s">
        <v>66</v>
      </c>
      <c r="E23" s="273" t="s">
        <v>82</v>
      </c>
      <c r="F23" s="274" t="s">
        <v>83</v>
      </c>
      <c r="G23" s="272" t="s">
        <v>19</v>
      </c>
      <c r="H23" s="272" t="s">
        <v>84</v>
      </c>
      <c r="I23" s="272" t="s">
        <v>85</v>
      </c>
      <c r="J23" s="272" t="s">
        <v>86</v>
      </c>
      <c r="K23" s="272" t="s">
        <v>87</v>
      </c>
      <c r="L23" s="272" t="s">
        <v>88</v>
      </c>
      <c r="M23" s="273" t="s">
        <v>89</v>
      </c>
      <c r="N23" s="273" t="s">
        <v>90</v>
      </c>
      <c r="O23" s="273" t="s">
        <v>91</v>
      </c>
      <c r="P23" s="273" t="s">
        <v>92</v>
      </c>
      <c r="Q23" s="273" t="s">
        <v>93</v>
      </c>
      <c r="R23" s="273" t="s">
        <v>123</v>
      </c>
      <c r="S23" s="273" t="s">
        <v>124</v>
      </c>
      <c r="T23" s="273" t="s">
        <v>125</v>
      </c>
      <c r="U23" s="273" t="s">
        <v>126</v>
      </c>
      <c r="V23" s="273" t="s">
        <v>94</v>
      </c>
      <c r="W23" s="273" t="s">
        <v>127</v>
      </c>
      <c r="X23" s="273" t="s">
        <v>128</v>
      </c>
      <c r="Y23" s="273" t="s">
        <v>129</v>
      </c>
      <c r="Z23" s="273" t="s">
        <v>130</v>
      </c>
      <c r="AA23" s="273" t="s">
        <v>95</v>
      </c>
      <c r="AB23" s="273" t="s">
        <v>131</v>
      </c>
      <c r="AC23" s="273" t="s">
        <v>132</v>
      </c>
      <c r="AD23" s="273" t="s">
        <v>133</v>
      </c>
      <c r="AE23" s="273" t="s">
        <v>134</v>
      </c>
      <c r="AF23" s="273" t="s">
        <v>96</v>
      </c>
      <c r="AG23" s="273" t="s">
        <v>135</v>
      </c>
      <c r="AH23" s="273" t="s">
        <v>136</v>
      </c>
      <c r="AI23" s="273" t="s">
        <v>137</v>
      </c>
      <c r="AJ23" s="273" t="s">
        <v>138</v>
      </c>
      <c r="AK23" s="273" t="s">
        <v>97</v>
      </c>
      <c r="AL23" s="273" t="s">
        <v>139</v>
      </c>
      <c r="AM23" s="273" t="s">
        <v>140</v>
      </c>
      <c r="AN23" s="273" t="s">
        <v>141</v>
      </c>
      <c r="AO23" s="273" t="s">
        <v>142</v>
      </c>
      <c r="AP23" s="273" t="s">
        <v>98</v>
      </c>
      <c r="AQ23" s="273" t="s">
        <v>143</v>
      </c>
      <c r="AR23" s="273" t="s">
        <v>144</v>
      </c>
      <c r="AS23" s="273" t="s">
        <v>145</v>
      </c>
      <c r="AT23" s="273" t="s">
        <v>146</v>
      </c>
      <c r="AU23" s="273" t="s">
        <v>99</v>
      </c>
      <c r="AV23" s="273" t="s">
        <v>147</v>
      </c>
      <c r="AW23" s="273" t="s">
        <v>148</v>
      </c>
      <c r="AX23" s="273" t="s">
        <v>149</v>
      </c>
      <c r="AY23" s="273" t="s">
        <v>150</v>
      </c>
      <c r="AZ23" s="273" t="s">
        <v>100</v>
      </c>
      <c r="BA23" s="273" t="s">
        <v>151</v>
      </c>
      <c r="BB23" s="273" t="s">
        <v>152</v>
      </c>
      <c r="BC23" s="273" t="s">
        <v>153</v>
      </c>
      <c r="BD23" s="273" t="s">
        <v>154</v>
      </c>
      <c r="BE23" s="273" t="s">
        <v>101</v>
      </c>
      <c r="BF23" s="273" t="s">
        <v>155</v>
      </c>
      <c r="BG23" s="273" t="s">
        <v>156</v>
      </c>
      <c r="BH23" s="273" t="s">
        <v>157</v>
      </c>
      <c r="BI23" s="273" t="s">
        <v>158</v>
      </c>
      <c r="BJ23" s="273" t="s">
        <v>102</v>
      </c>
      <c r="BK23" s="273" t="s">
        <v>159</v>
      </c>
      <c r="BL23" s="273" t="s">
        <v>160</v>
      </c>
      <c r="BM23" s="273" t="s">
        <v>161</v>
      </c>
      <c r="BN23" s="273" t="s">
        <v>162</v>
      </c>
      <c r="BO23" s="273" t="s">
        <v>103</v>
      </c>
      <c r="BP23" s="273" t="s">
        <v>163</v>
      </c>
      <c r="BQ23" s="273" t="s">
        <v>164</v>
      </c>
      <c r="BR23" s="273" t="s">
        <v>165</v>
      </c>
      <c r="BS23" s="273" t="s">
        <v>166</v>
      </c>
      <c r="BT23" s="273" t="s">
        <v>104</v>
      </c>
      <c r="BU23" s="273" t="s">
        <v>167</v>
      </c>
      <c r="BV23" s="273" t="s">
        <v>168</v>
      </c>
      <c r="BW23" s="273" t="s">
        <v>169</v>
      </c>
      <c r="BX23" s="273" t="s">
        <v>170</v>
      </c>
      <c r="BY23" s="273" t="s">
        <v>105</v>
      </c>
      <c r="BZ23" s="273" t="s">
        <v>171</v>
      </c>
      <c r="CA23" s="273" t="s">
        <v>172</v>
      </c>
      <c r="CB23" s="273" t="s">
        <v>173</v>
      </c>
      <c r="CC23" s="273" t="s">
        <v>174</v>
      </c>
      <c r="CD23" s="273" t="s">
        <v>106</v>
      </c>
      <c r="CE23" s="273" t="s">
        <v>175</v>
      </c>
      <c r="CF23" s="273" t="s">
        <v>176</v>
      </c>
      <c r="CG23" s="273" t="s">
        <v>177</v>
      </c>
      <c r="CH23" s="273" t="s">
        <v>178</v>
      </c>
      <c r="CI23" s="274" t="s">
        <v>107</v>
      </c>
      <c r="CJ23" s="1453"/>
      <c r="CK23" s="1453"/>
    </row>
    <row r="24" spans="1:89" s="17" customFormat="1" x14ac:dyDescent="0.3">
      <c r="A24" s="1453"/>
      <c r="B24" s="689" t="s">
        <v>319</v>
      </c>
      <c r="C24" s="690" t="s">
        <v>320</v>
      </c>
      <c r="D24" s="691" t="s">
        <v>67</v>
      </c>
      <c r="E24" s="692" t="s">
        <v>111</v>
      </c>
      <c r="F24" s="902">
        <v>2</v>
      </c>
      <c r="G24" s="1165">
        <v>330.25720302758356</v>
      </c>
      <c r="H24" s="1166">
        <v>319.34823313879963</v>
      </c>
      <c r="I24" s="1166">
        <v>325.77821800476562</v>
      </c>
      <c r="J24" s="1166">
        <v>330.30547310048968</v>
      </c>
      <c r="K24" s="1166">
        <v>329.94213018551051</v>
      </c>
      <c r="L24" s="1166">
        <v>330.04714627270846</v>
      </c>
      <c r="M24" s="1167">
        <v>337.06344861584353</v>
      </c>
      <c r="N24" s="1167">
        <v>337.31532375164619</v>
      </c>
      <c r="O24" s="1167">
        <v>337.72302520338388</v>
      </c>
      <c r="P24" s="1167">
        <v>338.26741346550205</v>
      </c>
      <c r="Q24" s="1167">
        <v>338.77680950132219</v>
      </c>
      <c r="R24" s="1167">
        <v>339.30227346094279</v>
      </c>
      <c r="S24" s="1167">
        <v>339.9372384433309</v>
      </c>
      <c r="T24" s="1167">
        <v>340.45932746384966</v>
      </c>
      <c r="U24" s="1167">
        <v>341.11374867500746</v>
      </c>
      <c r="V24" s="1167">
        <v>341.76082572118577</v>
      </c>
      <c r="W24" s="1167">
        <v>340.02918767035345</v>
      </c>
      <c r="X24" s="1167">
        <v>340.55858789072767</v>
      </c>
      <c r="Y24" s="1167">
        <v>341.1190538326365</v>
      </c>
      <c r="Z24" s="1167">
        <v>341.74086560238476</v>
      </c>
      <c r="AA24" s="1167">
        <v>342.28372940114525</v>
      </c>
      <c r="AB24" s="1167">
        <v>342.81275420553476</v>
      </c>
      <c r="AC24" s="1167">
        <v>343.33279625244342</v>
      </c>
      <c r="AD24" s="1167">
        <v>343.80180577085679</v>
      </c>
      <c r="AE24" s="1167">
        <v>344.38257092344423</v>
      </c>
      <c r="AF24" s="1167">
        <v>344.96818102287978</v>
      </c>
      <c r="AG24" s="1167">
        <v>345.59029523822437</v>
      </c>
      <c r="AH24" s="1167">
        <v>346.43101275074929</v>
      </c>
      <c r="AI24" s="1167">
        <v>347.27209781740339</v>
      </c>
      <c r="AJ24" s="1167">
        <v>348.1127743332089</v>
      </c>
      <c r="AK24" s="1167">
        <v>348.95393319270602</v>
      </c>
      <c r="AL24" s="1167">
        <v>349.79430631164581</v>
      </c>
      <c r="AM24" s="1167">
        <v>350.63422427429276</v>
      </c>
      <c r="AN24" s="1167">
        <v>351.47352533643874</v>
      </c>
      <c r="AO24" s="1167">
        <v>352.31203839932937</v>
      </c>
      <c r="AP24" s="1167">
        <v>353.1811900004887</v>
      </c>
      <c r="AQ24" s="1167">
        <v>354.11239696829284</v>
      </c>
      <c r="AR24" s="1167">
        <v>355.04358113776169</v>
      </c>
      <c r="AS24" s="1167">
        <v>355.97516107261521</v>
      </c>
      <c r="AT24" s="1167">
        <v>356.90596709354116</v>
      </c>
      <c r="AU24" s="1167">
        <v>357.83700232132804</v>
      </c>
      <c r="AV24" s="1167">
        <v>358.76709724243159</v>
      </c>
      <c r="AW24" s="1167">
        <v>359.69724964626334</v>
      </c>
      <c r="AX24" s="1167">
        <v>360.62633209784462</v>
      </c>
      <c r="AY24" s="1167">
        <v>361.55534475159374</v>
      </c>
      <c r="AZ24" s="1167">
        <v>362.48368552973369</v>
      </c>
      <c r="BA24" s="1167">
        <v>363.4112988839882</v>
      </c>
      <c r="BB24" s="1167">
        <v>364.33813896376068</v>
      </c>
      <c r="BC24" s="1167">
        <v>365.26415285812061</v>
      </c>
      <c r="BD24" s="1167">
        <v>366.18929665634272</v>
      </c>
      <c r="BE24" s="1167">
        <v>367.11353957650732</v>
      </c>
      <c r="BF24" s="1167">
        <v>368.03683070794392</v>
      </c>
      <c r="BG24" s="1167">
        <v>368.95915339563152</v>
      </c>
      <c r="BH24" s="1167">
        <v>369.88098354219869</v>
      </c>
      <c r="BI24" s="1167">
        <v>370.80125467650367</v>
      </c>
      <c r="BJ24" s="1167">
        <v>371.72046034701776</v>
      </c>
      <c r="BK24" s="1167">
        <v>372.63909669762876</v>
      </c>
      <c r="BL24" s="1167">
        <v>373.5560980497346</v>
      </c>
      <c r="BM24" s="1167">
        <v>374.47247932323546</v>
      </c>
      <c r="BN24" s="1167">
        <v>375.38771436068964</v>
      </c>
      <c r="BO24" s="1167">
        <v>376.33855570804565</v>
      </c>
      <c r="BP24" s="279"/>
      <c r="BQ24" s="996"/>
      <c r="BR24" s="996"/>
      <c r="BS24" s="996"/>
      <c r="BT24" s="996"/>
      <c r="BU24" s="996"/>
      <c r="BV24" s="996"/>
      <c r="BW24" s="996"/>
      <c r="BX24" s="996"/>
      <c r="BY24" s="996"/>
      <c r="BZ24" s="996"/>
      <c r="CA24" s="996"/>
      <c r="CB24" s="996"/>
      <c r="CC24" s="996"/>
      <c r="CD24" s="996"/>
      <c r="CE24" s="996"/>
      <c r="CF24" s="996"/>
      <c r="CG24" s="996"/>
      <c r="CH24" s="996"/>
      <c r="CI24" s="997"/>
      <c r="CJ24" s="1460"/>
      <c r="CK24" s="1461"/>
    </row>
    <row r="25" spans="1:89" s="17" customFormat="1" x14ac:dyDescent="0.3">
      <c r="A25" s="1453"/>
      <c r="B25" s="685" t="s">
        <v>321</v>
      </c>
      <c r="C25" s="686" t="s">
        <v>322</v>
      </c>
      <c r="D25" s="687" t="s">
        <v>67</v>
      </c>
      <c r="E25" s="688" t="s">
        <v>111</v>
      </c>
      <c r="F25" s="903">
        <v>2</v>
      </c>
      <c r="G25" s="932">
        <v>0</v>
      </c>
      <c r="H25" s="924">
        <v>0</v>
      </c>
      <c r="I25" s="924">
        <v>0</v>
      </c>
      <c r="J25" s="924">
        <v>0</v>
      </c>
      <c r="K25" s="924">
        <v>0</v>
      </c>
      <c r="L25" s="924">
        <v>0</v>
      </c>
      <c r="M25" s="1145">
        <v>0</v>
      </c>
      <c r="N25" s="1145">
        <v>0</v>
      </c>
      <c r="O25" s="1145">
        <v>0</v>
      </c>
      <c r="P25" s="1145">
        <v>0</v>
      </c>
      <c r="Q25" s="1145">
        <v>0</v>
      </c>
      <c r="R25" s="1145">
        <v>0</v>
      </c>
      <c r="S25" s="1145">
        <v>0</v>
      </c>
      <c r="T25" s="1145">
        <v>0</v>
      </c>
      <c r="U25" s="1145">
        <v>0</v>
      </c>
      <c r="V25" s="1145">
        <v>0</v>
      </c>
      <c r="W25" s="1145">
        <v>0</v>
      </c>
      <c r="X25" s="1145">
        <v>0</v>
      </c>
      <c r="Y25" s="1145">
        <v>0</v>
      </c>
      <c r="Z25" s="1145">
        <v>0</v>
      </c>
      <c r="AA25" s="1145">
        <v>0</v>
      </c>
      <c r="AB25" s="1145">
        <v>0</v>
      </c>
      <c r="AC25" s="1145">
        <v>0</v>
      </c>
      <c r="AD25" s="1145">
        <v>0</v>
      </c>
      <c r="AE25" s="1145">
        <v>0</v>
      </c>
      <c r="AF25" s="1145">
        <v>0</v>
      </c>
      <c r="AG25" s="1145">
        <v>0</v>
      </c>
      <c r="AH25" s="1145">
        <v>0</v>
      </c>
      <c r="AI25" s="1145">
        <v>0</v>
      </c>
      <c r="AJ25" s="1145">
        <v>0</v>
      </c>
      <c r="AK25" s="1145">
        <v>0</v>
      </c>
      <c r="AL25" s="1145">
        <v>0</v>
      </c>
      <c r="AM25" s="1145">
        <v>0</v>
      </c>
      <c r="AN25" s="1145">
        <v>0</v>
      </c>
      <c r="AO25" s="1145">
        <v>0</v>
      </c>
      <c r="AP25" s="1145">
        <v>0</v>
      </c>
      <c r="AQ25" s="1145">
        <v>0</v>
      </c>
      <c r="AR25" s="1145">
        <v>0</v>
      </c>
      <c r="AS25" s="1145">
        <v>0</v>
      </c>
      <c r="AT25" s="1145">
        <v>0</v>
      </c>
      <c r="AU25" s="1145">
        <v>0</v>
      </c>
      <c r="AV25" s="1145">
        <v>0</v>
      </c>
      <c r="AW25" s="1145">
        <v>0</v>
      </c>
      <c r="AX25" s="1145">
        <v>0</v>
      </c>
      <c r="AY25" s="1145">
        <v>0</v>
      </c>
      <c r="AZ25" s="1145">
        <v>0</v>
      </c>
      <c r="BA25" s="1145">
        <v>0</v>
      </c>
      <c r="BB25" s="1145">
        <v>0</v>
      </c>
      <c r="BC25" s="1145">
        <v>0</v>
      </c>
      <c r="BD25" s="1145">
        <v>0</v>
      </c>
      <c r="BE25" s="1145">
        <v>0</v>
      </c>
      <c r="BF25" s="1145">
        <v>0</v>
      </c>
      <c r="BG25" s="1145">
        <v>0</v>
      </c>
      <c r="BH25" s="1145">
        <v>1</v>
      </c>
      <c r="BI25" s="1145">
        <v>2</v>
      </c>
      <c r="BJ25" s="1145">
        <v>3</v>
      </c>
      <c r="BK25" s="1145">
        <v>4</v>
      </c>
      <c r="BL25" s="1145">
        <v>5</v>
      </c>
      <c r="BM25" s="1145">
        <v>6</v>
      </c>
      <c r="BN25" s="1145">
        <v>7</v>
      </c>
      <c r="BO25" s="1145">
        <v>8</v>
      </c>
      <c r="BP25" s="284"/>
      <c r="BQ25" s="295"/>
      <c r="BR25" s="295"/>
      <c r="BS25" s="295"/>
      <c r="BT25" s="295"/>
      <c r="BU25" s="295"/>
      <c r="BV25" s="295"/>
      <c r="BW25" s="295"/>
      <c r="BX25" s="295"/>
      <c r="BY25" s="295"/>
      <c r="BZ25" s="295"/>
      <c r="CA25" s="295"/>
      <c r="CB25" s="295"/>
      <c r="CC25" s="295"/>
      <c r="CD25" s="295"/>
      <c r="CE25" s="295"/>
      <c r="CF25" s="295"/>
      <c r="CG25" s="295"/>
      <c r="CH25" s="295"/>
      <c r="CI25" s="296"/>
      <c r="CJ25" s="1460"/>
      <c r="CK25" s="1461"/>
    </row>
    <row r="26" spans="1:89" s="17" customFormat="1" x14ac:dyDescent="0.3">
      <c r="A26" s="1453"/>
      <c r="B26" s="684" t="s">
        <v>323</v>
      </c>
      <c r="C26" s="680" t="s">
        <v>324</v>
      </c>
      <c r="D26" s="681" t="s">
        <v>67</v>
      </c>
      <c r="E26" s="682" t="s">
        <v>111</v>
      </c>
      <c r="F26" s="904">
        <v>2</v>
      </c>
      <c r="G26" s="932">
        <v>0</v>
      </c>
      <c r="H26" s="924">
        <v>0</v>
      </c>
      <c r="I26" s="924">
        <v>0</v>
      </c>
      <c r="J26" s="924">
        <v>0</v>
      </c>
      <c r="K26" s="924">
        <v>0</v>
      </c>
      <c r="L26" s="924">
        <v>0</v>
      </c>
      <c r="M26" s="1145">
        <v>0</v>
      </c>
      <c r="N26" s="1145">
        <v>0</v>
      </c>
      <c r="O26" s="1145">
        <v>0</v>
      </c>
      <c r="P26" s="1145">
        <v>0</v>
      </c>
      <c r="Q26" s="1145">
        <v>0</v>
      </c>
      <c r="R26" s="1145">
        <v>0</v>
      </c>
      <c r="S26" s="1145">
        <v>0</v>
      </c>
      <c r="T26" s="1145">
        <v>0</v>
      </c>
      <c r="U26" s="1145">
        <v>0</v>
      </c>
      <c r="V26" s="1145">
        <v>0</v>
      </c>
      <c r="W26" s="1145">
        <v>0</v>
      </c>
      <c r="X26" s="1145">
        <v>0</v>
      </c>
      <c r="Y26" s="1145">
        <v>0</v>
      </c>
      <c r="Z26" s="1145">
        <v>0</v>
      </c>
      <c r="AA26" s="1145">
        <v>0</v>
      </c>
      <c r="AB26" s="1145">
        <v>0</v>
      </c>
      <c r="AC26" s="1145">
        <v>0</v>
      </c>
      <c r="AD26" s="1145">
        <v>0</v>
      </c>
      <c r="AE26" s="1145">
        <v>0</v>
      </c>
      <c r="AF26" s="1145">
        <v>0</v>
      </c>
      <c r="AG26" s="1145">
        <v>0</v>
      </c>
      <c r="AH26" s="1145">
        <v>0</v>
      </c>
      <c r="AI26" s="1145">
        <v>0</v>
      </c>
      <c r="AJ26" s="1145">
        <v>0</v>
      </c>
      <c r="AK26" s="1145">
        <v>0</v>
      </c>
      <c r="AL26" s="1145">
        <v>0</v>
      </c>
      <c r="AM26" s="1145">
        <v>0</v>
      </c>
      <c r="AN26" s="1145">
        <v>0</v>
      </c>
      <c r="AO26" s="1145">
        <v>0</v>
      </c>
      <c r="AP26" s="1145">
        <v>0</v>
      </c>
      <c r="AQ26" s="1145">
        <v>0</v>
      </c>
      <c r="AR26" s="1145">
        <v>0</v>
      </c>
      <c r="AS26" s="1145">
        <v>0</v>
      </c>
      <c r="AT26" s="1145">
        <v>0</v>
      </c>
      <c r="AU26" s="1145">
        <v>0</v>
      </c>
      <c r="AV26" s="1145">
        <v>0</v>
      </c>
      <c r="AW26" s="1145">
        <v>0</v>
      </c>
      <c r="AX26" s="1145">
        <v>0</v>
      </c>
      <c r="AY26" s="1145">
        <v>0</v>
      </c>
      <c r="AZ26" s="1145">
        <v>0</v>
      </c>
      <c r="BA26" s="1145">
        <v>0</v>
      </c>
      <c r="BB26" s="1145">
        <v>0</v>
      </c>
      <c r="BC26" s="1145">
        <v>0</v>
      </c>
      <c r="BD26" s="1145">
        <v>0</v>
      </c>
      <c r="BE26" s="1145">
        <v>0</v>
      </c>
      <c r="BF26" s="1145">
        <v>0</v>
      </c>
      <c r="BG26" s="1145">
        <v>0</v>
      </c>
      <c r="BH26" s="1145">
        <v>0</v>
      </c>
      <c r="BI26" s="1145">
        <v>0</v>
      </c>
      <c r="BJ26" s="1145">
        <v>0</v>
      </c>
      <c r="BK26" s="1145">
        <v>0</v>
      </c>
      <c r="BL26" s="1145">
        <v>0</v>
      </c>
      <c r="BM26" s="1145">
        <v>0</v>
      </c>
      <c r="BN26" s="1145">
        <v>0</v>
      </c>
      <c r="BO26" s="1145">
        <v>0</v>
      </c>
      <c r="BP26" s="284"/>
      <c r="BQ26" s="295"/>
      <c r="BR26" s="295"/>
      <c r="BS26" s="295"/>
      <c r="BT26" s="295"/>
      <c r="BU26" s="295"/>
      <c r="BV26" s="295"/>
      <c r="BW26" s="295"/>
      <c r="BX26" s="295"/>
      <c r="BY26" s="295"/>
      <c r="BZ26" s="295"/>
      <c r="CA26" s="295"/>
      <c r="CB26" s="295"/>
      <c r="CC26" s="295"/>
      <c r="CD26" s="295"/>
      <c r="CE26" s="295"/>
      <c r="CF26" s="295"/>
      <c r="CG26" s="295"/>
      <c r="CH26" s="295"/>
      <c r="CI26" s="296"/>
      <c r="CJ26" s="1460"/>
      <c r="CK26" s="1461"/>
    </row>
    <row r="27" spans="1:89" s="17" customFormat="1" x14ac:dyDescent="0.3">
      <c r="A27" s="1453"/>
      <c r="B27" s="280" t="s">
        <v>325</v>
      </c>
      <c r="C27" s="281" t="s">
        <v>326</v>
      </c>
      <c r="D27" s="282" t="s">
        <v>67</v>
      </c>
      <c r="E27" s="283" t="s">
        <v>111</v>
      </c>
      <c r="F27" s="905">
        <v>2</v>
      </c>
      <c r="G27" s="932">
        <v>15.039999999999997</v>
      </c>
      <c r="H27" s="924">
        <v>15.039999999999997</v>
      </c>
      <c r="I27" s="924">
        <v>15.039999999999997</v>
      </c>
      <c r="J27" s="924">
        <v>15.039999999999997</v>
      </c>
      <c r="K27" s="924">
        <v>15.039999999999997</v>
      </c>
      <c r="L27" s="924">
        <v>15.039999999999997</v>
      </c>
      <c r="M27" s="1145">
        <v>8.07</v>
      </c>
      <c r="N27" s="1145">
        <v>8.07</v>
      </c>
      <c r="O27" s="1145">
        <v>8.07</v>
      </c>
      <c r="P27" s="1145">
        <v>8.07</v>
      </c>
      <c r="Q27" s="1145">
        <v>8.07</v>
      </c>
      <c r="R27" s="1145">
        <v>8.07</v>
      </c>
      <c r="S27" s="1145">
        <v>8.07</v>
      </c>
      <c r="T27" s="1145">
        <v>8.07</v>
      </c>
      <c r="U27" s="1145">
        <v>8.07</v>
      </c>
      <c r="V27" s="1145">
        <v>8.07</v>
      </c>
      <c r="W27" s="1145">
        <v>8.07</v>
      </c>
      <c r="X27" s="1145">
        <v>8.07</v>
      </c>
      <c r="Y27" s="1145">
        <v>8.07</v>
      </c>
      <c r="Z27" s="1145">
        <v>8.07</v>
      </c>
      <c r="AA27" s="1145">
        <v>8.07</v>
      </c>
      <c r="AB27" s="1145">
        <v>8.07</v>
      </c>
      <c r="AC27" s="1145">
        <v>8.07</v>
      </c>
      <c r="AD27" s="1145">
        <v>8.07</v>
      </c>
      <c r="AE27" s="1145">
        <v>8.07</v>
      </c>
      <c r="AF27" s="1145">
        <v>8.07</v>
      </c>
      <c r="AG27" s="1145">
        <v>8.07</v>
      </c>
      <c r="AH27" s="1145">
        <v>8.07</v>
      </c>
      <c r="AI27" s="1145">
        <v>8.07</v>
      </c>
      <c r="AJ27" s="1145">
        <v>8.07</v>
      </c>
      <c r="AK27" s="1145">
        <v>8.07</v>
      </c>
      <c r="AL27" s="1145">
        <v>8.07</v>
      </c>
      <c r="AM27" s="1145">
        <v>8.07</v>
      </c>
      <c r="AN27" s="1145">
        <v>8.07</v>
      </c>
      <c r="AO27" s="1145">
        <v>8.07</v>
      </c>
      <c r="AP27" s="1145">
        <v>8.07</v>
      </c>
      <c r="AQ27" s="1145">
        <v>8.07</v>
      </c>
      <c r="AR27" s="1145">
        <v>8.07</v>
      </c>
      <c r="AS27" s="1145">
        <v>8.07</v>
      </c>
      <c r="AT27" s="1145">
        <v>8.07</v>
      </c>
      <c r="AU27" s="1145">
        <v>8.07</v>
      </c>
      <c r="AV27" s="1145">
        <v>8.07</v>
      </c>
      <c r="AW27" s="1145">
        <v>8.07</v>
      </c>
      <c r="AX27" s="1145">
        <v>8.07</v>
      </c>
      <c r="AY27" s="1145">
        <v>8.07</v>
      </c>
      <c r="AZ27" s="1145">
        <v>8.07</v>
      </c>
      <c r="BA27" s="1145">
        <v>8.07</v>
      </c>
      <c r="BB27" s="1145">
        <v>8.07</v>
      </c>
      <c r="BC27" s="1145">
        <v>8.07</v>
      </c>
      <c r="BD27" s="1145">
        <v>8.07</v>
      </c>
      <c r="BE27" s="1145">
        <v>8.07</v>
      </c>
      <c r="BF27" s="1145">
        <v>8.07</v>
      </c>
      <c r="BG27" s="1145">
        <v>8.07</v>
      </c>
      <c r="BH27" s="1145">
        <v>8.07</v>
      </c>
      <c r="BI27" s="1145">
        <v>8.07</v>
      </c>
      <c r="BJ27" s="1145">
        <v>8.07</v>
      </c>
      <c r="BK27" s="1145">
        <v>8.07</v>
      </c>
      <c r="BL27" s="1145">
        <v>8.07</v>
      </c>
      <c r="BM27" s="1145">
        <v>8.07</v>
      </c>
      <c r="BN27" s="1145">
        <v>8.07</v>
      </c>
      <c r="BO27" s="1145">
        <v>8.07</v>
      </c>
      <c r="BP27" s="284"/>
      <c r="BQ27" s="295"/>
      <c r="BR27" s="295"/>
      <c r="BS27" s="295"/>
      <c r="BT27" s="295"/>
      <c r="BU27" s="295"/>
      <c r="BV27" s="295"/>
      <c r="BW27" s="295"/>
      <c r="BX27" s="295"/>
      <c r="BY27" s="295"/>
      <c r="BZ27" s="295"/>
      <c r="CA27" s="295"/>
      <c r="CB27" s="295"/>
      <c r="CC27" s="295"/>
      <c r="CD27" s="295"/>
      <c r="CE27" s="295"/>
      <c r="CF27" s="295"/>
      <c r="CG27" s="295"/>
      <c r="CH27" s="295"/>
      <c r="CI27" s="296"/>
      <c r="CJ27" s="1460"/>
      <c r="CK27" s="1461"/>
    </row>
    <row r="28" spans="1:89" s="17" customFormat="1" x14ac:dyDescent="0.3">
      <c r="A28" s="1453"/>
      <c r="B28" s="287" t="s">
        <v>327</v>
      </c>
      <c r="C28" s="281" t="s">
        <v>328</v>
      </c>
      <c r="D28" s="282" t="s">
        <v>67</v>
      </c>
      <c r="E28" s="283" t="s">
        <v>111</v>
      </c>
      <c r="F28" s="905">
        <v>2</v>
      </c>
      <c r="G28" s="932">
        <v>-1.06</v>
      </c>
      <c r="H28" s="924">
        <v>-1.06</v>
      </c>
      <c r="I28" s="924">
        <v>-1.06</v>
      </c>
      <c r="J28" s="924">
        <v>-1.06</v>
      </c>
      <c r="K28" s="924">
        <v>-1.06</v>
      </c>
      <c r="L28" s="924">
        <v>-1.06</v>
      </c>
      <c r="M28" s="1145">
        <v>-1.06</v>
      </c>
      <c r="N28" s="1145">
        <v>-1.06</v>
      </c>
      <c r="O28" s="1145">
        <v>-1.06</v>
      </c>
      <c r="P28" s="1145">
        <v>-1.06</v>
      </c>
      <c r="Q28" s="1145">
        <v>-1.06</v>
      </c>
      <c r="R28" s="1145">
        <v>-1.06</v>
      </c>
      <c r="S28" s="1145">
        <v>-1.06</v>
      </c>
      <c r="T28" s="1145">
        <v>-1.06</v>
      </c>
      <c r="U28" s="1145">
        <v>-1.06</v>
      </c>
      <c r="V28" s="1145">
        <v>-1.06</v>
      </c>
      <c r="W28" s="1145">
        <v>-1.06</v>
      </c>
      <c r="X28" s="1145">
        <v>-1.06</v>
      </c>
      <c r="Y28" s="1145">
        <v>-1.06</v>
      </c>
      <c r="Z28" s="1145">
        <v>-1.06</v>
      </c>
      <c r="AA28" s="1145">
        <v>-1.06</v>
      </c>
      <c r="AB28" s="1145">
        <v>-1.06</v>
      </c>
      <c r="AC28" s="1145">
        <v>-1.06</v>
      </c>
      <c r="AD28" s="1145">
        <v>-1.06</v>
      </c>
      <c r="AE28" s="1145">
        <v>-1.06</v>
      </c>
      <c r="AF28" s="1145">
        <v>-1.06</v>
      </c>
      <c r="AG28" s="1145">
        <v>-1.06</v>
      </c>
      <c r="AH28" s="1145">
        <v>-1.06</v>
      </c>
      <c r="AI28" s="1145">
        <v>-1.06</v>
      </c>
      <c r="AJ28" s="1145">
        <v>-1.06</v>
      </c>
      <c r="AK28" s="1145">
        <v>-1.06</v>
      </c>
      <c r="AL28" s="1145">
        <v>-1.06</v>
      </c>
      <c r="AM28" s="1145">
        <v>-1.06</v>
      </c>
      <c r="AN28" s="1145">
        <v>-1.06</v>
      </c>
      <c r="AO28" s="1145">
        <v>-1.06</v>
      </c>
      <c r="AP28" s="1145">
        <v>-1.06</v>
      </c>
      <c r="AQ28" s="1145">
        <v>-1.06</v>
      </c>
      <c r="AR28" s="1145">
        <v>-1.06</v>
      </c>
      <c r="AS28" s="1145">
        <v>-1.06</v>
      </c>
      <c r="AT28" s="1145">
        <v>-1.06</v>
      </c>
      <c r="AU28" s="1145">
        <v>-1.06</v>
      </c>
      <c r="AV28" s="1145">
        <v>-1.06</v>
      </c>
      <c r="AW28" s="1145">
        <v>-1.06</v>
      </c>
      <c r="AX28" s="1145">
        <v>-1.06</v>
      </c>
      <c r="AY28" s="1145">
        <v>-1.06</v>
      </c>
      <c r="AZ28" s="1145">
        <v>-1.06</v>
      </c>
      <c r="BA28" s="1145">
        <v>-1.06</v>
      </c>
      <c r="BB28" s="1145">
        <v>-1.06</v>
      </c>
      <c r="BC28" s="1145">
        <v>-1.06</v>
      </c>
      <c r="BD28" s="1145">
        <v>-1.06</v>
      </c>
      <c r="BE28" s="1145">
        <v>-1.06</v>
      </c>
      <c r="BF28" s="1145">
        <v>-1.06</v>
      </c>
      <c r="BG28" s="1145">
        <v>-1.06</v>
      </c>
      <c r="BH28" s="1145">
        <v>-1.06</v>
      </c>
      <c r="BI28" s="1145">
        <v>-1.06</v>
      </c>
      <c r="BJ28" s="1145">
        <v>-1.06</v>
      </c>
      <c r="BK28" s="1145">
        <v>-1.06</v>
      </c>
      <c r="BL28" s="1145">
        <v>-1.06</v>
      </c>
      <c r="BM28" s="1145">
        <v>-1.06</v>
      </c>
      <c r="BN28" s="1145">
        <v>-1.06</v>
      </c>
      <c r="BO28" s="1145">
        <v>-1.06</v>
      </c>
      <c r="BP28" s="284"/>
      <c r="BQ28" s="295"/>
      <c r="BR28" s="295"/>
      <c r="BS28" s="295"/>
      <c r="BT28" s="295"/>
      <c r="BU28" s="295"/>
      <c r="BV28" s="295"/>
      <c r="BW28" s="295"/>
      <c r="BX28" s="295"/>
      <c r="BY28" s="295"/>
      <c r="BZ28" s="295"/>
      <c r="CA28" s="295"/>
      <c r="CB28" s="295"/>
      <c r="CC28" s="295"/>
      <c r="CD28" s="295"/>
      <c r="CE28" s="295"/>
      <c r="CF28" s="295"/>
      <c r="CG28" s="295"/>
      <c r="CH28" s="295"/>
      <c r="CI28" s="296"/>
      <c r="CJ28" s="1460"/>
      <c r="CK28" s="1461"/>
    </row>
    <row r="29" spans="1:89" s="17" customFormat="1" x14ac:dyDescent="0.3">
      <c r="A29" s="1453"/>
      <c r="B29" s="287" t="s">
        <v>329</v>
      </c>
      <c r="C29" s="281" t="s">
        <v>330</v>
      </c>
      <c r="D29" s="282" t="s">
        <v>67</v>
      </c>
      <c r="E29" s="283" t="s">
        <v>111</v>
      </c>
      <c r="F29" s="905">
        <v>2</v>
      </c>
      <c r="G29" s="1168">
        <v>-1.1539700000000002</v>
      </c>
      <c r="H29" s="1126">
        <v>-1.1539700000000002</v>
      </c>
      <c r="I29" s="1126">
        <v>-1.1539700000000002</v>
      </c>
      <c r="J29" s="1126">
        <v>-1.2687227555974125</v>
      </c>
      <c r="K29" s="1126">
        <v>-1.6028464027775999</v>
      </c>
      <c r="L29" s="1126">
        <v>-2.1591720503331784</v>
      </c>
      <c r="M29" s="1146">
        <v>-2.6821396695030302</v>
      </c>
      <c r="N29" s="1146">
        <v>-3.0215284058465453</v>
      </c>
      <c r="O29" s="1146">
        <v>-3.2655164489182518</v>
      </c>
      <c r="P29" s="1146">
        <v>-3.4964630252265398</v>
      </c>
      <c r="Q29" s="1146">
        <v>-3.7144386049270572</v>
      </c>
      <c r="R29" s="1146">
        <v>-3.922921743989308</v>
      </c>
      <c r="S29" s="1146">
        <v>-4.0796048857687737</v>
      </c>
      <c r="T29" s="1146">
        <v>-4.190698152066</v>
      </c>
      <c r="U29" s="1146">
        <v>-4.2944729852006249</v>
      </c>
      <c r="V29" s="1146">
        <v>-4.3981978919977465</v>
      </c>
      <c r="W29" s="1146">
        <v>-6.7514375147994805</v>
      </c>
      <c r="X29" s="1146">
        <v>-6.8291930402182075</v>
      </c>
      <c r="Y29" s="1146">
        <v>-6.9071125891137806</v>
      </c>
      <c r="Z29" s="1146">
        <v>-6.968101483591389</v>
      </c>
      <c r="AA29" s="1146">
        <v>-7.0281174706692457</v>
      </c>
      <c r="AB29" s="1146">
        <v>-7.1073111498848967</v>
      </c>
      <c r="AC29" s="1146">
        <v>-7.128846635376612</v>
      </c>
      <c r="AD29" s="1146">
        <v>-7.1502084437595599</v>
      </c>
      <c r="AE29" s="1146">
        <v>-7.1721540885160469</v>
      </c>
      <c r="AF29" s="1146">
        <v>-7.1863464003039121</v>
      </c>
      <c r="AG29" s="1146">
        <v>-7.197903443561656</v>
      </c>
      <c r="AH29" s="1146">
        <v>-7.2097049570988538</v>
      </c>
      <c r="AI29" s="1146">
        <v>-7.2215105924045249</v>
      </c>
      <c r="AJ29" s="1146">
        <v>-7.2333178233299256</v>
      </c>
      <c r="AK29" s="1146">
        <v>-7.2383300170023075</v>
      </c>
      <c r="AL29" s="1146">
        <v>-7.2438604253842387</v>
      </c>
      <c r="AM29" s="1146">
        <v>-7.2493984455150029</v>
      </c>
      <c r="AN29" s="1146">
        <v>-7.2549431485567455</v>
      </c>
      <c r="AO29" s="1146">
        <v>-7.2604935355726044</v>
      </c>
      <c r="AP29" s="1146">
        <v>-7.2660524317589372</v>
      </c>
      <c r="AQ29" s="1146">
        <v>-7.2716118031992254</v>
      </c>
      <c r="AR29" s="1146">
        <v>-7.27717459915461</v>
      </c>
      <c r="AS29" s="1146">
        <v>-7.2827435663620355</v>
      </c>
      <c r="AT29" s="1146">
        <v>-7.2883109826429715</v>
      </c>
      <c r="AU29" s="1146">
        <v>-7.2938834489027426</v>
      </c>
      <c r="AV29" s="1146">
        <v>-7.2994532448285616</v>
      </c>
      <c r="AW29" s="1146">
        <v>-7.3050269368590373</v>
      </c>
      <c r="AX29" s="1146">
        <v>-7.3105970826472157</v>
      </c>
      <c r="AY29" s="1146">
        <v>-7.3161702647395037</v>
      </c>
      <c r="AZ29" s="1146">
        <v>-7.3217425042936837</v>
      </c>
      <c r="BA29" s="1146">
        <v>-7.3273134252675964</v>
      </c>
      <c r="BB29" s="1146">
        <v>-7.3328827157058845</v>
      </c>
      <c r="BC29" s="1146">
        <v>-7.3384500172541118</v>
      </c>
      <c r="BD29" s="1146">
        <v>-7.344015031008845</v>
      </c>
      <c r="BE29" s="1146">
        <v>-7.3495775447170191</v>
      </c>
      <c r="BF29" s="1146">
        <v>-7.3551372135350297</v>
      </c>
      <c r="BG29" s="1146">
        <v>-7.3606939185081588</v>
      </c>
      <c r="BH29" s="1146">
        <v>-7.3662507875970116</v>
      </c>
      <c r="BI29" s="1146">
        <v>-7.3718007818001121</v>
      </c>
      <c r="BJ29" s="1146">
        <v>-7.377347145514114</v>
      </c>
      <c r="BK29" s="1146">
        <v>-7.3828931402924747</v>
      </c>
      <c r="BL29" s="1146">
        <v>-7.3884317325038262</v>
      </c>
      <c r="BM29" s="1146">
        <v>-7.3939696034509099</v>
      </c>
      <c r="BN29" s="1146">
        <v>-7.3995032759900221</v>
      </c>
      <c r="BO29" s="1146">
        <v>-7.4050291759252511</v>
      </c>
      <c r="BP29" s="284"/>
      <c r="BQ29" s="295"/>
      <c r="BR29" s="295"/>
      <c r="BS29" s="295"/>
      <c r="BT29" s="295"/>
      <c r="BU29" s="295"/>
      <c r="BV29" s="295"/>
      <c r="BW29" s="295"/>
      <c r="BX29" s="295"/>
      <c r="BY29" s="295"/>
      <c r="BZ29" s="295"/>
      <c r="CA29" s="295"/>
      <c r="CB29" s="295"/>
      <c r="CC29" s="295"/>
      <c r="CD29" s="295"/>
      <c r="CE29" s="295"/>
      <c r="CF29" s="295"/>
      <c r="CG29" s="295"/>
      <c r="CH29" s="295"/>
      <c r="CI29" s="296"/>
      <c r="CJ29" s="1460"/>
      <c r="CK29" s="1461"/>
    </row>
    <row r="30" spans="1:89" s="17" customFormat="1" x14ac:dyDescent="0.3">
      <c r="A30" s="1453"/>
      <c r="B30" s="287" t="s">
        <v>331</v>
      </c>
      <c r="C30" s="281" t="s">
        <v>332</v>
      </c>
      <c r="D30" s="282" t="s">
        <v>67</v>
      </c>
      <c r="E30" s="283" t="s">
        <v>111</v>
      </c>
      <c r="F30" s="905">
        <v>2</v>
      </c>
      <c r="G30" s="932">
        <v>393.65</v>
      </c>
      <c r="H30" s="924">
        <v>393.65</v>
      </c>
      <c r="I30" s="924">
        <v>393.65</v>
      </c>
      <c r="J30" s="924">
        <v>393.65</v>
      </c>
      <c r="K30" s="924">
        <v>393.65</v>
      </c>
      <c r="L30" s="924">
        <v>393.65</v>
      </c>
      <c r="M30" s="1145">
        <v>393.65</v>
      </c>
      <c r="N30" s="1145">
        <v>393.65</v>
      </c>
      <c r="O30" s="1145">
        <v>393.65</v>
      </c>
      <c r="P30" s="1145">
        <v>393.65</v>
      </c>
      <c r="Q30" s="1145">
        <v>393.65</v>
      </c>
      <c r="R30" s="1145">
        <v>393.65</v>
      </c>
      <c r="S30" s="1145">
        <v>393.65</v>
      </c>
      <c r="T30" s="1145">
        <v>393.65</v>
      </c>
      <c r="U30" s="1145">
        <v>393.65</v>
      </c>
      <c r="V30" s="1145">
        <v>393.65</v>
      </c>
      <c r="W30" s="1145">
        <v>393.65</v>
      </c>
      <c r="X30" s="1145">
        <v>393.65</v>
      </c>
      <c r="Y30" s="1145">
        <v>393.65</v>
      </c>
      <c r="Z30" s="1145">
        <v>393.65</v>
      </c>
      <c r="AA30" s="1145">
        <v>393.65</v>
      </c>
      <c r="AB30" s="1145">
        <v>393.65</v>
      </c>
      <c r="AC30" s="1145">
        <v>393.65</v>
      </c>
      <c r="AD30" s="1145">
        <v>393.65</v>
      </c>
      <c r="AE30" s="1145">
        <v>393.65</v>
      </c>
      <c r="AF30" s="1145">
        <v>393.65</v>
      </c>
      <c r="AG30" s="1145">
        <v>393.65</v>
      </c>
      <c r="AH30" s="1145">
        <v>393.65</v>
      </c>
      <c r="AI30" s="1145">
        <v>393.65</v>
      </c>
      <c r="AJ30" s="1145">
        <v>393.65</v>
      </c>
      <c r="AK30" s="1145">
        <v>393.65</v>
      </c>
      <c r="AL30" s="1145">
        <v>393.65</v>
      </c>
      <c r="AM30" s="1145">
        <v>393.65</v>
      </c>
      <c r="AN30" s="1145">
        <v>393.65</v>
      </c>
      <c r="AO30" s="1145">
        <v>393.65</v>
      </c>
      <c r="AP30" s="1145">
        <v>393.65</v>
      </c>
      <c r="AQ30" s="1145">
        <v>393.65</v>
      </c>
      <c r="AR30" s="1145">
        <v>393.65</v>
      </c>
      <c r="AS30" s="1145">
        <v>393.65</v>
      </c>
      <c r="AT30" s="1145">
        <v>393.65</v>
      </c>
      <c r="AU30" s="1145">
        <v>393.65</v>
      </c>
      <c r="AV30" s="1145">
        <v>393.65</v>
      </c>
      <c r="AW30" s="1145">
        <v>393.65</v>
      </c>
      <c r="AX30" s="1145">
        <v>393.65</v>
      </c>
      <c r="AY30" s="1145">
        <v>393.65</v>
      </c>
      <c r="AZ30" s="1145">
        <v>393.65</v>
      </c>
      <c r="BA30" s="1145">
        <v>393.65</v>
      </c>
      <c r="BB30" s="1145">
        <v>393.65</v>
      </c>
      <c r="BC30" s="1145">
        <v>393.65</v>
      </c>
      <c r="BD30" s="1145">
        <v>393.65</v>
      </c>
      <c r="BE30" s="1145">
        <v>393.65</v>
      </c>
      <c r="BF30" s="1145">
        <v>393.65</v>
      </c>
      <c r="BG30" s="1145">
        <v>393.65</v>
      </c>
      <c r="BH30" s="1145">
        <v>393.65</v>
      </c>
      <c r="BI30" s="1145">
        <v>393.65</v>
      </c>
      <c r="BJ30" s="1145">
        <v>393.65</v>
      </c>
      <c r="BK30" s="1145">
        <v>393.65</v>
      </c>
      <c r="BL30" s="1145">
        <v>393.65</v>
      </c>
      <c r="BM30" s="1145">
        <v>393.65</v>
      </c>
      <c r="BN30" s="1145">
        <v>393.65</v>
      </c>
      <c r="BO30" s="1145">
        <v>393.65</v>
      </c>
      <c r="BP30" s="284"/>
      <c r="BQ30" s="295"/>
      <c r="BR30" s="295"/>
      <c r="BS30" s="295"/>
      <c r="BT30" s="295"/>
      <c r="BU30" s="295"/>
      <c r="BV30" s="295"/>
      <c r="BW30" s="295"/>
      <c r="BX30" s="295"/>
      <c r="BY30" s="295"/>
      <c r="BZ30" s="295"/>
      <c r="CA30" s="295"/>
      <c r="CB30" s="295"/>
      <c r="CC30" s="295"/>
      <c r="CD30" s="295"/>
      <c r="CE30" s="295"/>
      <c r="CF30" s="295"/>
      <c r="CG30" s="295"/>
      <c r="CH30" s="295"/>
      <c r="CI30" s="296"/>
      <c r="CJ30" s="1460"/>
      <c r="CK30" s="1461"/>
    </row>
    <row r="31" spans="1:89" s="17" customFormat="1" x14ac:dyDescent="0.35">
      <c r="A31" s="1453"/>
      <c r="B31" s="287" t="s">
        <v>333</v>
      </c>
      <c r="C31" s="288" t="s">
        <v>334</v>
      </c>
      <c r="D31" s="282" t="s">
        <v>335</v>
      </c>
      <c r="E31" s="283" t="s">
        <v>111</v>
      </c>
      <c r="F31" s="905">
        <v>2</v>
      </c>
      <c r="G31" s="974">
        <f>G30+G32</f>
        <v>392.13</v>
      </c>
      <c r="H31" s="962">
        <f t="shared" ref="H31:AL31" si="0">H30+H32</f>
        <v>392.07</v>
      </c>
      <c r="I31" s="962">
        <f t="shared" si="0"/>
        <v>392.02</v>
      </c>
      <c r="J31" s="962">
        <f t="shared" si="0"/>
        <v>391.96999999999997</v>
      </c>
      <c r="K31" s="962">
        <f t="shared" si="0"/>
        <v>391.91999999999996</v>
      </c>
      <c r="L31" s="962">
        <f t="shared" si="0"/>
        <v>391.87</v>
      </c>
      <c r="M31" s="962">
        <f t="shared" si="0"/>
        <v>391.82</v>
      </c>
      <c r="N31" s="962">
        <f t="shared" si="0"/>
        <v>391.77</v>
      </c>
      <c r="O31" s="962">
        <f t="shared" si="0"/>
        <v>391.71999999999997</v>
      </c>
      <c r="P31" s="962">
        <f t="shared" si="0"/>
        <v>391.66999999999996</v>
      </c>
      <c r="Q31" s="962">
        <f t="shared" si="0"/>
        <v>391.62</v>
      </c>
      <c r="R31" s="962">
        <f t="shared" si="0"/>
        <v>384.57</v>
      </c>
      <c r="S31" s="962">
        <f t="shared" si="0"/>
        <v>384.52</v>
      </c>
      <c r="T31" s="962">
        <f t="shared" si="0"/>
        <v>384.46</v>
      </c>
      <c r="U31" s="962">
        <f t="shared" si="0"/>
        <v>384.40999999999997</v>
      </c>
      <c r="V31" s="962">
        <f t="shared" si="0"/>
        <v>384.35999999999996</v>
      </c>
      <c r="W31" s="962">
        <f t="shared" si="0"/>
        <v>337.61728717021452</v>
      </c>
      <c r="X31" s="962">
        <f t="shared" si="0"/>
        <v>337.56728717021451</v>
      </c>
      <c r="Y31" s="962">
        <f t="shared" si="0"/>
        <v>337.51728717021456</v>
      </c>
      <c r="Z31" s="962">
        <f t="shared" si="0"/>
        <v>337.46728717021455</v>
      </c>
      <c r="AA31" s="962">
        <f t="shared" si="0"/>
        <v>337.41728717021454</v>
      </c>
      <c r="AB31" s="962">
        <f t="shared" si="0"/>
        <v>335.65989431258151</v>
      </c>
      <c r="AC31" s="962">
        <f t="shared" si="0"/>
        <v>335.6098943125815</v>
      </c>
      <c r="AD31" s="962">
        <f t="shared" si="0"/>
        <v>332.7776390594347</v>
      </c>
      <c r="AE31" s="962">
        <f t="shared" si="0"/>
        <v>332.72763905943469</v>
      </c>
      <c r="AF31" s="962">
        <f t="shared" si="0"/>
        <v>332.66763905943469</v>
      </c>
      <c r="AG31" s="962">
        <f t="shared" si="0"/>
        <v>332.61763905943468</v>
      </c>
      <c r="AH31" s="962">
        <f t="shared" si="0"/>
        <v>332.56763905943467</v>
      </c>
      <c r="AI31" s="962">
        <f t="shared" si="0"/>
        <v>332.51763905943466</v>
      </c>
      <c r="AJ31" s="962">
        <f t="shared" si="0"/>
        <v>332.46763905943465</v>
      </c>
      <c r="AK31" s="962">
        <f t="shared" si="0"/>
        <v>332.41763905943469</v>
      </c>
      <c r="AL31" s="962">
        <f t="shared" si="0"/>
        <v>330.41663905943466</v>
      </c>
      <c r="AM31" s="962">
        <f t="shared" ref="AM31:BO31" si="1">AM30+AM32</f>
        <v>330.36663905943465</v>
      </c>
      <c r="AN31" s="962">
        <f t="shared" si="1"/>
        <v>330.31663905943469</v>
      </c>
      <c r="AO31" s="962">
        <f t="shared" si="1"/>
        <v>330.26663905943468</v>
      </c>
      <c r="AP31" s="962">
        <f t="shared" si="1"/>
        <v>330.21663905943467</v>
      </c>
      <c r="AQ31" s="962">
        <f t="shared" si="1"/>
        <v>330.16663905943466</v>
      </c>
      <c r="AR31" s="962">
        <f t="shared" si="1"/>
        <v>330.10663905943466</v>
      </c>
      <c r="AS31" s="962">
        <f t="shared" si="1"/>
        <v>330.0566390594347</v>
      </c>
      <c r="AT31" s="962">
        <f t="shared" si="1"/>
        <v>330.00663905943469</v>
      </c>
      <c r="AU31" s="962">
        <f t="shared" si="1"/>
        <v>329.95663905943468</v>
      </c>
      <c r="AV31" s="962">
        <f t="shared" si="1"/>
        <v>329.90663905943467</v>
      </c>
      <c r="AW31" s="962">
        <f t="shared" si="1"/>
        <v>329.85663905943466</v>
      </c>
      <c r="AX31" s="962">
        <f t="shared" si="1"/>
        <v>329.8066390594347</v>
      </c>
      <c r="AY31" s="962">
        <f t="shared" si="1"/>
        <v>329.75663905943469</v>
      </c>
      <c r="AZ31" s="962">
        <f t="shared" si="1"/>
        <v>329.70663905943468</v>
      </c>
      <c r="BA31" s="962">
        <f t="shared" si="1"/>
        <v>329.65663905943467</v>
      </c>
      <c r="BB31" s="962">
        <f t="shared" si="1"/>
        <v>329.60663905943466</v>
      </c>
      <c r="BC31" s="962">
        <f t="shared" si="1"/>
        <v>329.5566390594347</v>
      </c>
      <c r="BD31" s="962">
        <f t="shared" si="1"/>
        <v>329.49663905943464</v>
      </c>
      <c r="BE31" s="962">
        <f t="shared" si="1"/>
        <v>329.44663905943469</v>
      </c>
      <c r="BF31" s="962">
        <f t="shared" si="1"/>
        <v>329.39663905943468</v>
      </c>
      <c r="BG31" s="962">
        <f t="shared" si="1"/>
        <v>329.34663905943466</v>
      </c>
      <c r="BH31" s="962">
        <f t="shared" si="1"/>
        <v>329.29663905943465</v>
      </c>
      <c r="BI31" s="962">
        <f t="shared" si="1"/>
        <v>329.24663905943464</v>
      </c>
      <c r="BJ31" s="962">
        <f t="shared" si="1"/>
        <v>329.19663905943469</v>
      </c>
      <c r="BK31" s="962">
        <f t="shared" si="1"/>
        <v>329.14663905943468</v>
      </c>
      <c r="BL31" s="962">
        <f t="shared" si="1"/>
        <v>329.09663905943466</v>
      </c>
      <c r="BM31" s="962">
        <f t="shared" si="1"/>
        <v>329.04663905943465</v>
      </c>
      <c r="BN31" s="962">
        <f t="shared" si="1"/>
        <v>328.99663905943464</v>
      </c>
      <c r="BO31" s="962">
        <f t="shared" si="1"/>
        <v>328.94663905943469</v>
      </c>
      <c r="BP31" s="289"/>
      <c r="BQ31" s="289"/>
      <c r="BR31" s="289"/>
      <c r="BS31" s="289"/>
      <c r="BT31" s="289"/>
      <c r="BU31" s="289"/>
      <c r="BV31" s="289"/>
      <c r="BW31" s="289"/>
      <c r="BX31" s="289"/>
      <c r="BY31" s="289"/>
      <c r="BZ31" s="289"/>
      <c r="CA31" s="289"/>
      <c r="CB31" s="289"/>
      <c r="CC31" s="289"/>
      <c r="CD31" s="289"/>
      <c r="CE31" s="289"/>
      <c r="CF31" s="289"/>
      <c r="CG31" s="289"/>
      <c r="CH31" s="289"/>
      <c r="CI31" s="290"/>
      <c r="CJ31" s="1460"/>
      <c r="CK31" s="1461"/>
    </row>
    <row r="32" spans="1:89" s="17" customFormat="1" ht="28" x14ac:dyDescent="0.35">
      <c r="A32" s="1453"/>
      <c r="B32" s="291" t="s">
        <v>336</v>
      </c>
      <c r="C32" s="292" t="s">
        <v>337</v>
      </c>
      <c r="D32" s="292" t="s">
        <v>338</v>
      </c>
      <c r="E32" s="293" t="s">
        <v>111</v>
      </c>
      <c r="F32" s="905">
        <v>2</v>
      </c>
      <c r="G32" s="910">
        <f>SUM(G33:G38)</f>
        <v>-1.52</v>
      </c>
      <c r="H32" s="289">
        <f t="shared" ref="H32:BO32" si="2">SUM(H33:H38)</f>
        <v>-1.58</v>
      </c>
      <c r="I32" s="289">
        <f t="shared" si="2"/>
        <v>-1.63</v>
      </c>
      <c r="J32" s="289">
        <f t="shared" si="2"/>
        <v>-1.68</v>
      </c>
      <c r="K32" s="289">
        <f t="shared" si="2"/>
        <v>-1.73</v>
      </c>
      <c r="L32" s="289">
        <f t="shared" si="2"/>
        <v>-1.78</v>
      </c>
      <c r="M32" s="294">
        <f t="shared" si="2"/>
        <v>-1.83</v>
      </c>
      <c r="N32" s="294">
        <f t="shared" si="2"/>
        <v>-1.88</v>
      </c>
      <c r="O32" s="294">
        <f t="shared" si="2"/>
        <v>-1.93</v>
      </c>
      <c r="P32" s="294">
        <f t="shared" si="2"/>
        <v>-1.98</v>
      </c>
      <c r="Q32" s="294">
        <f t="shared" si="2"/>
        <v>-2.0299999999999998</v>
      </c>
      <c r="R32" s="294">
        <f t="shared" si="2"/>
        <v>-9.08</v>
      </c>
      <c r="S32" s="294">
        <f t="shared" si="2"/>
        <v>-9.129999999999999</v>
      </c>
      <c r="T32" s="294">
        <f t="shared" si="2"/>
        <v>-9.19</v>
      </c>
      <c r="U32" s="294">
        <f t="shared" si="2"/>
        <v>-9.24</v>
      </c>
      <c r="V32" s="294">
        <f t="shared" si="2"/>
        <v>-9.2899999999999991</v>
      </c>
      <c r="W32" s="294">
        <f t="shared" si="2"/>
        <v>-56.032712829785453</v>
      </c>
      <c r="X32" s="294">
        <f t="shared" si="2"/>
        <v>-56.08271282978545</v>
      </c>
      <c r="Y32" s="294">
        <f t="shared" si="2"/>
        <v>-56.132712829785447</v>
      </c>
      <c r="Z32" s="294">
        <f t="shared" si="2"/>
        <v>-56.182712829785451</v>
      </c>
      <c r="AA32" s="294">
        <f t="shared" si="2"/>
        <v>-56.232712829785449</v>
      </c>
      <c r="AB32" s="294">
        <f t="shared" si="2"/>
        <v>-57.990105687418477</v>
      </c>
      <c r="AC32" s="294">
        <f t="shared" si="2"/>
        <v>-58.040105687418482</v>
      </c>
      <c r="AD32" s="294">
        <f t="shared" si="2"/>
        <v>-60.872360940565301</v>
      </c>
      <c r="AE32" s="294">
        <f t="shared" si="2"/>
        <v>-60.922360940565305</v>
      </c>
      <c r="AF32" s="294">
        <f t="shared" si="2"/>
        <v>-60.9823609405653</v>
      </c>
      <c r="AG32" s="294">
        <f t="shared" si="2"/>
        <v>-61.032360940565304</v>
      </c>
      <c r="AH32" s="294">
        <f t="shared" si="2"/>
        <v>-61.082360940565302</v>
      </c>
      <c r="AI32" s="294">
        <f t="shared" si="2"/>
        <v>-61.132360940565306</v>
      </c>
      <c r="AJ32" s="294">
        <f t="shared" si="2"/>
        <v>-61.182360940565303</v>
      </c>
      <c r="AK32" s="294">
        <f t="shared" si="2"/>
        <v>-61.2323609405653</v>
      </c>
      <c r="AL32" s="294">
        <f t="shared" si="2"/>
        <v>-63.233360940565305</v>
      </c>
      <c r="AM32" s="294">
        <f t="shared" si="2"/>
        <v>-63.283360940565302</v>
      </c>
      <c r="AN32" s="294">
        <f t="shared" si="2"/>
        <v>-63.333360940565306</v>
      </c>
      <c r="AO32" s="294">
        <f t="shared" si="2"/>
        <v>-63.383360940565304</v>
      </c>
      <c r="AP32" s="294">
        <f t="shared" si="2"/>
        <v>-63.433360940565308</v>
      </c>
      <c r="AQ32" s="294">
        <f t="shared" si="2"/>
        <v>-63.483360940565305</v>
      </c>
      <c r="AR32" s="294">
        <f t="shared" si="2"/>
        <v>-63.543360940565307</v>
      </c>
      <c r="AS32" s="294">
        <f t="shared" si="2"/>
        <v>-63.593360940565304</v>
      </c>
      <c r="AT32" s="294">
        <f t="shared" si="2"/>
        <v>-63.643360940565302</v>
      </c>
      <c r="AU32" s="294">
        <f t="shared" si="2"/>
        <v>-63.693360940565306</v>
      </c>
      <c r="AV32" s="294">
        <f t="shared" si="2"/>
        <v>-63.743360940565303</v>
      </c>
      <c r="AW32" s="294">
        <f t="shared" si="2"/>
        <v>-63.793360940565307</v>
      </c>
      <c r="AX32" s="294">
        <f t="shared" si="2"/>
        <v>-63.843360940565304</v>
      </c>
      <c r="AY32" s="294">
        <f t="shared" si="2"/>
        <v>-63.893360940565302</v>
      </c>
      <c r="AZ32" s="294">
        <f t="shared" si="2"/>
        <v>-63.943360940565306</v>
      </c>
      <c r="BA32" s="294">
        <f t="shared" si="2"/>
        <v>-63.993360940565303</v>
      </c>
      <c r="BB32" s="294">
        <f t="shared" si="2"/>
        <v>-64.043360940565307</v>
      </c>
      <c r="BC32" s="294">
        <f t="shared" si="2"/>
        <v>-64.093360940565304</v>
      </c>
      <c r="BD32" s="294">
        <f t="shared" si="2"/>
        <v>-64.153360940565307</v>
      </c>
      <c r="BE32" s="294">
        <f t="shared" si="2"/>
        <v>-64.203360940565304</v>
      </c>
      <c r="BF32" s="294">
        <f t="shared" si="2"/>
        <v>-64.253360940565301</v>
      </c>
      <c r="BG32" s="294">
        <f t="shared" si="2"/>
        <v>-64.303360940565312</v>
      </c>
      <c r="BH32" s="294">
        <f t="shared" si="2"/>
        <v>-64.35336094056531</v>
      </c>
      <c r="BI32" s="294">
        <f t="shared" si="2"/>
        <v>-64.403360940565307</v>
      </c>
      <c r="BJ32" s="294">
        <f t="shared" si="2"/>
        <v>-64.453360940565304</v>
      </c>
      <c r="BK32" s="294">
        <f t="shared" si="2"/>
        <v>-64.503360940565301</v>
      </c>
      <c r="BL32" s="294">
        <f t="shared" si="2"/>
        <v>-64.553360940565312</v>
      </c>
      <c r="BM32" s="294">
        <f t="shared" si="2"/>
        <v>-64.60336094056531</v>
      </c>
      <c r="BN32" s="294">
        <f t="shared" si="2"/>
        <v>-64.653360940565307</v>
      </c>
      <c r="BO32" s="294">
        <f t="shared" si="2"/>
        <v>-64.703360940565304</v>
      </c>
      <c r="BP32" s="294"/>
      <c r="BQ32" s="294"/>
      <c r="BR32" s="294"/>
      <c r="BS32" s="294"/>
      <c r="BT32" s="294"/>
      <c r="BU32" s="294"/>
      <c r="BV32" s="294"/>
      <c r="BW32" s="294"/>
      <c r="BX32" s="294"/>
      <c r="BY32" s="294"/>
      <c r="BZ32" s="294"/>
      <c r="CA32" s="294"/>
      <c r="CB32" s="294"/>
      <c r="CC32" s="294"/>
      <c r="CD32" s="294"/>
      <c r="CE32" s="294"/>
      <c r="CF32" s="294"/>
      <c r="CG32" s="294"/>
      <c r="CH32" s="294"/>
      <c r="CI32" s="290"/>
      <c r="CJ32" s="1460"/>
      <c r="CK32" s="1461"/>
    </row>
    <row r="33" spans="1:89" s="17" customFormat="1" x14ac:dyDescent="0.3">
      <c r="A33" s="1453"/>
      <c r="B33" s="287" t="s">
        <v>339</v>
      </c>
      <c r="C33" s="288" t="s">
        <v>340</v>
      </c>
      <c r="D33" s="282" t="s">
        <v>67</v>
      </c>
      <c r="E33" s="283" t="s">
        <v>111</v>
      </c>
      <c r="F33" s="905">
        <v>2</v>
      </c>
      <c r="G33" s="932">
        <v>-1.52</v>
      </c>
      <c r="H33" s="924">
        <v>-1.58</v>
      </c>
      <c r="I33" s="924">
        <v>-1.63</v>
      </c>
      <c r="J33" s="924">
        <v>-1.68</v>
      </c>
      <c r="K33" s="924">
        <v>-1.73</v>
      </c>
      <c r="L33" s="924">
        <v>-1.78</v>
      </c>
      <c r="M33" s="1145">
        <v>-1.83</v>
      </c>
      <c r="N33" s="1145">
        <v>-1.88</v>
      </c>
      <c r="O33" s="1145">
        <v>-1.93</v>
      </c>
      <c r="P33" s="1145">
        <v>-1.98</v>
      </c>
      <c r="Q33" s="1145">
        <v>-2.0299999999999998</v>
      </c>
      <c r="R33" s="1145">
        <v>-2.08</v>
      </c>
      <c r="S33" s="1145">
        <v>-2.13</v>
      </c>
      <c r="T33" s="1145">
        <v>-2.19</v>
      </c>
      <c r="U33" s="1145">
        <v>-2.2400000000000002</v>
      </c>
      <c r="V33" s="1145">
        <v>-2.29</v>
      </c>
      <c r="W33" s="1145">
        <v>-2.34</v>
      </c>
      <c r="X33" s="1145">
        <v>-2.39</v>
      </c>
      <c r="Y33" s="1145">
        <v>-2.44</v>
      </c>
      <c r="Z33" s="1145">
        <v>-2.4900000000000002</v>
      </c>
      <c r="AA33" s="1145">
        <v>-2.54</v>
      </c>
      <c r="AB33" s="1145">
        <v>-2.59</v>
      </c>
      <c r="AC33" s="1145">
        <v>-2.64</v>
      </c>
      <c r="AD33" s="1145">
        <v>-2.69</v>
      </c>
      <c r="AE33" s="1145">
        <v>-2.74</v>
      </c>
      <c r="AF33" s="1145">
        <v>-2.8</v>
      </c>
      <c r="AG33" s="1145">
        <v>-2.85</v>
      </c>
      <c r="AH33" s="1145">
        <v>-2.9</v>
      </c>
      <c r="AI33" s="1145">
        <v>-2.95</v>
      </c>
      <c r="AJ33" s="1145">
        <v>-3</v>
      </c>
      <c r="AK33" s="1145">
        <v>-3.05</v>
      </c>
      <c r="AL33" s="1145">
        <v>-3.1</v>
      </c>
      <c r="AM33" s="1145">
        <v>-3.15</v>
      </c>
      <c r="AN33" s="1145">
        <v>-3.2</v>
      </c>
      <c r="AO33" s="1145">
        <v>-3.25</v>
      </c>
      <c r="AP33" s="1145">
        <v>-3.3</v>
      </c>
      <c r="AQ33" s="1145">
        <v>-3.35</v>
      </c>
      <c r="AR33" s="1145">
        <v>-3.41</v>
      </c>
      <c r="AS33" s="1145">
        <v>-3.46</v>
      </c>
      <c r="AT33" s="1145">
        <v>-3.51</v>
      </c>
      <c r="AU33" s="1145">
        <v>-3.56</v>
      </c>
      <c r="AV33" s="1145">
        <v>-3.61</v>
      </c>
      <c r="AW33" s="1145">
        <v>-3.66</v>
      </c>
      <c r="AX33" s="1145">
        <v>-3.71</v>
      </c>
      <c r="AY33" s="1145">
        <v>-3.76</v>
      </c>
      <c r="AZ33" s="1145">
        <v>-3.81</v>
      </c>
      <c r="BA33" s="1145">
        <v>-3.86</v>
      </c>
      <c r="BB33" s="1145">
        <v>-3.91</v>
      </c>
      <c r="BC33" s="1145">
        <v>-3.96</v>
      </c>
      <c r="BD33" s="1145">
        <v>-4.0199999999999996</v>
      </c>
      <c r="BE33" s="1145">
        <v>-4.07</v>
      </c>
      <c r="BF33" s="1145">
        <v>-4.12</v>
      </c>
      <c r="BG33" s="1145">
        <v>-4.17</v>
      </c>
      <c r="BH33" s="1145">
        <v>-4.22</v>
      </c>
      <c r="BI33" s="1145">
        <v>-4.2699999999999996</v>
      </c>
      <c r="BJ33" s="1145">
        <v>-4.32</v>
      </c>
      <c r="BK33" s="1145">
        <v>-4.37</v>
      </c>
      <c r="BL33" s="1145">
        <v>-4.42</v>
      </c>
      <c r="BM33" s="1145">
        <v>-4.47</v>
      </c>
      <c r="BN33" s="1145">
        <v>-4.5199999999999996</v>
      </c>
      <c r="BO33" s="1145">
        <v>-4.57</v>
      </c>
      <c r="BP33" s="284"/>
      <c r="BQ33" s="295"/>
      <c r="BR33" s="295"/>
      <c r="BS33" s="295"/>
      <c r="BT33" s="295"/>
      <c r="BU33" s="295"/>
      <c r="BV33" s="295"/>
      <c r="BW33" s="295"/>
      <c r="BX33" s="295"/>
      <c r="BY33" s="295"/>
      <c r="BZ33" s="295"/>
      <c r="CA33" s="295"/>
      <c r="CB33" s="295"/>
      <c r="CC33" s="295"/>
      <c r="CD33" s="295"/>
      <c r="CE33" s="295"/>
      <c r="CF33" s="295"/>
      <c r="CG33" s="295"/>
      <c r="CH33" s="295"/>
      <c r="CI33" s="296"/>
      <c r="CJ33" s="1460"/>
      <c r="CK33" s="1461"/>
    </row>
    <row r="34" spans="1:89" s="17" customFormat="1" ht="28" x14ac:dyDescent="0.3">
      <c r="A34" s="1453"/>
      <c r="B34" s="287" t="s">
        <v>341</v>
      </c>
      <c r="C34" s="288" t="s">
        <v>342</v>
      </c>
      <c r="D34" s="282" t="s">
        <v>67</v>
      </c>
      <c r="E34" s="283" t="s">
        <v>111</v>
      </c>
      <c r="F34" s="905">
        <v>2</v>
      </c>
      <c r="G34" s="932">
        <v>0</v>
      </c>
      <c r="H34" s="924">
        <v>0</v>
      </c>
      <c r="I34" s="924">
        <v>0</v>
      </c>
      <c r="J34" s="924">
        <v>0</v>
      </c>
      <c r="K34" s="924">
        <v>0</v>
      </c>
      <c r="L34" s="924">
        <v>0</v>
      </c>
      <c r="M34" s="1145">
        <v>0</v>
      </c>
      <c r="N34" s="1145">
        <v>0</v>
      </c>
      <c r="O34" s="1145">
        <v>0</v>
      </c>
      <c r="P34" s="1145">
        <v>0</v>
      </c>
      <c r="Q34" s="1145">
        <v>0</v>
      </c>
      <c r="R34" s="1145">
        <v>0</v>
      </c>
      <c r="S34" s="1145">
        <v>0</v>
      </c>
      <c r="T34" s="1145">
        <v>0</v>
      </c>
      <c r="U34" s="1145">
        <v>0</v>
      </c>
      <c r="V34" s="1145">
        <v>0</v>
      </c>
      <c r="W34" s="1145">
        <v>-7.6742173870808097</v>
      </c>
      <c r="X34" s="1145">
        <v>-7.6742173870808097</v>
      </c>
      <c r="Y34" s="1145">
        <v>-7.6742173870808097</v>
      </c>
      <c r="Z34" s="1145">
        <v>-7.6742173870808097</v>
      </c>
      <c r="AA34" s="1145">
        <v>-7.6742173870808097</v>
      </c>
      <c r="AB34" s="1145">
        <v>-7.6742173870808097</v>
      </c>
      <c r="AC34" s="1145">
        <v>-7.6742173870808097</v>
      </c>
      <c r="AD34" s="1145">
        <v>-7.6742173870808097</v>
      </c>
      <c r="AE34" s="1145">
        <v>-7.6742173870808097</v>
      </c>
      <c r="AF34" s="1145">
        <v>-7.6742173870808097</v>
      </c>
      <c r="AG34" s="1145">
        <v>-7.6742173870808097</v>
      </c>
      <c r="AH34" s="1145">
        <v>-7.6742173870808097</v>
      </c>
      <c r="AI34" s="1145">
        <v>-7.6742173870808097</v>
      </c>
      <c r="AJ34" s="1145">
        <v>-7.6742173870808097</v>
      </c>
      <c r="AK34" s="1145">
        <v>-7.6742173870808097</v>
      </c>
      <c r="AL34" s="1145">
        <v>-7.6742173870808097</v>
      </c>
      <c r="AM34" s="1145">
        <v>-7.6742173870808097</v>
      </c>
      <c r="AN34" s="1145">
        <v>-7.6742173870808097</v>
      </c>
      <c r="AO34" s="1145">
        <v>-7.6742173870808097</v>
      </c>
      <c r="AP34" s="1145">
        <v>-7.6742173870808097</v>
      </c>
      <c r="AQ34" s="1145">
        <v>-7.6742173870808097</v>
      </c>
      <c r="AR34" s="1145">
        <v>-7.6742173870808097</v>
      </c>
      <c r="AS34" s="1145">
        <v>-7.6742173870808097</v>
      </c>
      <c r="AT34" s="1145">
        <v>-7.6742173870808097</v>
      </c>
      <c r="AU34" s="1145">
        <v>-7.6742173870808097</v>
      </c>
      <c r="AV34" s="1145">
        <v>-7.6742173870808097</v>
      </c>
      <c r="AW34" s="1145">
        <v>-7.6742173870808097</v>
      </c>
      <c r="AX34" s="1145">
        <v>-7.6742173870808097</v>
      </c>
      <c r="AY34" s="1145">
        <v>-7.6742173870808097</v>
      </c>
      <c r="AZ34" s="1145">
        <v>-7.6742173870808097</v>
      </c>
      <c r="BA34" s="1145">
        <v>-7.6742173870808097</v>
      </c>
      <c r="BB34" s="1145">
        <v>-7.6742173870808097</v>
      </c>
      <c r="BC34" s="1145">
        <v>-7.6742173870808097</v>
      </c>
      <c r="BD34" s="1145">
        <v>-7.6742173870808097</v>
      </c>
      <c r="BE34" s="1145">
        <v>-7.6742173870808097</v>
      </c>
      <c r="BF34" s="1145">
        <v>-7.6742173870808097</v>
      </c>
      <c r="BG34" s="1145">
        <v>-7.6742173870808097</v>
      </c>
      <c r="BH34" s="1145">
        <v>-7.6742173870808097</v>
      </c>
      <c r="BI34" s="1145">
        <v>-7.6742173870808097</v>
      </c>
      <c r="BJ34" s="1145">
        <v>-7.6742173870808097</v>
      </c>
      <c r="BK34" s="1145">
        <v>-7.6742173870808097</v>
      </c>
      <c r="BL34" s="1145">
        <v>-7.6742173870808097</v>
      </c>
      <c r="BM34" s="1145">
        <v>-7.6742173870808097</v>
      </c>
      <c r="BN34" s="1145">
        <v>-7.6742173870808097</v>
      </c>
      <c r="BO34" s="1145">
        <v>-7.6742173870808097</v>
      </c>
      <c r="BP34" s="284"/>
      <c r="BQ34" s="284"/>
      <c r="BR34" s="284"/>
      <c r="BS34" s="284"/>
      <c r="BT34" s="284"/>
      <c r="BU34" s="284"/>
      <c r="BV34" s="284"/>
      <c r="BW34" s="284"/>
      <c r="BX34" s="284"/>
      <c r="BY34" s="284"/>
      <c r="BZ34" s="284"/>
      <c r="CA34" s="284"/>
      <c r="CB34" s="284"/>
      <c r="CC34" s="284"/>
      <c r="CD34" s="284"/>
      <c r="CE34" s="284"/>
      <c r="CF34" s="284"/>
      <c r="CG34" s="284"/>
      <c r="CH34" s="284"/>
      <c r="CI34" s="897"/>
      <c r="CJ34" s="1460"/>
      <c r="CK34" s="1461"/>
    </row>
    <row r="35" spans="1:89" s="17" customFormat="1" ht="42" x14ac:dyDescent="0.3">
      <c r="A35" s="1453"/>
      <c r="B35" s="287" t="s">
        <v>343</v>
      </c>
      <c r="C35" s="288" t="s">
        <v>344</v>
      </c>
      <c r="D35" s="282" t="s">
        <v>67</v>
      </c>
      <c r="E35" s="283" t="s">
        <v>111</v>
      </c>
      <c r="F35" s="905">
        <v>2</v>
      </c>
      <c r="G35" s="932">
        <v>0</v>
      </c>
      <c r="H35" s="924">
        <v>0</v>
      </c>
      <c r="I35" s="924">
        <v>0</v>
      </c>
      <c r="J35" s="924">
        <v>0</v>
      </c>
      <c r="K35" s="924">
        <v>0</v>
      </c>
      <c r="L35" s="924">
        <v>0</v>
      </c>
      <c r="M35" s="1145">
        <v>0</v>
      </c>
      <c r="N35" s="1145">
        <v>0</v>
      </c>
      <c r="O35" s="1145">
        <v>0</v>
      </c>
      <c r="P35" s="1145">
        <v>0</v>
      </c>
      <c r="Q35" s="1145">
        <v>0</v>
      </c>
      <c r="R35" s="1145">
        <v>-7</v>
      </c>
      <c r="S35" s="1145">
        <v>-7</v>
      </c>
      <c r="T35" s="1145">
        <v>-7</v>
      </c>
      <c r="U35" s="1145">
        <v>-7</v>
      </c>
      <c r="V35" s="1145">
        <v>-7</v>
      </c>
      <c r="W35" s="1145">
        <v>-46.018495442704641</v>
      </c>
      <c r="X35" s="1145">
        <v>-46.018495442704641</v>
      </c>
      <c r="Y35" s="1145">
        <v>-46.018495442704641</v>
      </c>
      <c r="Z35" s="1145">
        <v>-46.018495442704641</v>
      </c>
      <c r="AA35" s="1145">
        <v>-46.018495442704641</v>
      </c>
      <c r="AB35" s="1145">
        <v>-47.725888300337672</v>
      </c>
      <c r="AC35" s="1145">
        <v>-47.725888300337672</v>
      </c>
      <c r="AD35" s="1145">
        <v>-50.508143553484494</v>
      </c>
      <c r="AE35" s="1145">
        <v>-50.508143553484494</v>
      </c>
      <c r="AF35" s="1145">
        <v>-50.508143553484494</v>
      </c>
      <c r="AG35" s="1145">
        <v>-50.508143553484494</v>
      </c>
      <c r="AH35" s="1145">
        <v>-50.508143553484494</v>
      </c>
      <c r="AI35" s="1145">
        <v>-50.508143553484494</v>
      </c>
      <c r="AJ35" s="1145">
        <v>-50.508143553484494</v>
      </c>
      <c r="AK35" s="1145">
        <v>-50.508143553484494</v>
      </c>
      <c r="AL35" s="1145">
        <v>-52.459143553484495</v>
      </c>
      <c r="AM35" s="1145">
        <v>-52.459143553484495</v>
      </c>
      <c r="AN35" s="1145">
        <v>-52.459143553484495</v>
      </c>
      <c r="AO35" s="1145">
        <v>-52.459143553484495</v>
      </c>
      <c r="AP35" s="1145">
        <v>-52.459143553484495</v>
      </c>
      <c r="AQ35" s="1145">
        <v>-52.459143553484495</v>
      </c>
      <c r="AR35" s="1145">
        <v>-52.459143553484495</v>
      </c>
      <c r="AS35" s="1145">
        <v>-52.459143553484495</v>
      </c>
      <c r="AT35" s="1145">
        <v>-52.459143553484495</v>
      </c>
      <c r="AU35" s="1145">
        <v>-52.459143553484495</v>
      </c>
      <c r="AV35" s="1145">
        <v>-52.459143553484495</v>
      </c>
      <c r="AW35" s="1145">
        <v>-52.459143553484495</v>
      </c>
      <c r="AX35" s="1145">
        <v>-52.459143553484495</v>
      </c>
      <c r="AY35" s="1145">
        <v>-52.459143553484495</v>
      </c>
      <c r="AZ35" s="1145">
        <v>-52.459143553484495</v>
      </c>
      <c r="BA35" s="1145">
        <v>-52.459143553484495</v>
      </c>
      <c r="BB35" s="1145">
        <v>-52.459143553484495</v>
      </c>
      <c r="BC35" s="1145">
        <v>-52.459143553484495</v>
      </c>
      <c r="BD35" s="1145">
        <v>-52.459143553484495</v>
      </c>
      <c r="BE35" s="1145">
        <v>-52.459143553484495</v>
      </c>
      <c r="BF35" s="1145">
        <v>-52.459143553484495</v>
      </c>
      <c r="BG35" s="1145">
        <v>-52.459143553484495</v>
      </c>
      <c r="BH35" s="1145">
        <v>-52.459143553484495</v>
      </c>
      <c r="BI35" s="1145">
        <v>-52.459143553484495</v>
      </c>
      <c r="BJ35" s="1145">
        <v>-52.459143553484495</v>
      </c>
      <c r="BK35" s="1145">
        <v>-52.459143553484495</v>
      </c>
      <c r="BL35" s="1145">
        <v>-52.459143553484495</v>
      </c>
      <c r="BM35" s="1145">
        <v>-52.459143553484495</v>
      </c>
      <c r="BN35" s="1145">
        <v>-52.459143553484495</v>
      </c>
      <c r="BO35" s="1145">
        <v>-52.459143553484495</v>
      </c>
      <c r="BP35" s="284"/>
      <c r="BQ35" s="284"/>
      <c r="BR35" s="284"/>
      <c r="BS35" s="284"/>
      <c r="BT35" s="284"/>
      <c r="BU35" s="284"/>
      <c r="BV35" s="284"/>
      <c r="BW35" s="284"/>
      <c r="BX35" s="284"/>
      <c r="BY35" s="284"/>
      <c r="BZ35" s="284"/>
      <c r="CA35" s="284"/>
      <c r="CB35" s="284"/>
      <c r="CC35" s="284"/>
      <c r="CD35" s="284"/>
      <c r="CE35" s="284"/>
      <c r="CF35" s="284"/>
      <c r="CG35" s="284"/>
      <c r="CH35" s="284"/>
      <c r="CI35" s="897"/>
      <c r="CJ35" s="1460"/>
      <c r="CK35" s="1461"/>
    </row>
    <row r="36" spans="1:89" s="17" customFormat="1" ht="28" x14ac:dyDescent="0.3">
      <c r="A36" s="1453"/>
      <c r="B36" s="287" t="s">
        <v>345</v>
      </c>
      <c r="C36" s="288" t="s">
        <v>346</v>
      </c>
      <c r="D36" s="282" t="s">
        <v>67</v>
      </c>
      <c r="E36" s="283" t="s">
        <v>111</v>
      </c>
      <c r="F36" s="905">
        <v>2</v>
      </c>
      <c r="G36" s="932">
        <v>0</v>
      </c>
      <c r="H36" s="924">
        <v>0</v>
      </c>
      <c r="I36" s="924">
        <v>0</v>
      </c>
      <c r="J36" s="924">
        <v>0</v>
      </c>
      <c r="K36" s="924">
        <v>0</v>
      </c>
      <c r="L36" s="924">
        <v>0</v>
      </c>
      <c r="M36" s="1145">
        <v>0</v>
      </c>
      <c r="N36" s="1145">
        <v>0</v>
      </c>
      <c r="O36" s="1145">
        <v>0</v>
      </c>
      <c r="P36" s="1145">
        <v>0</v>
      </c>
      <c r="Q36" s="1145">
        <v>0</v>
      </c>
      <c r="R36" s="1145">
        <v>0</v>
      </c>
      <c r="S36" s="1145">
        <v>0</v>
      </c>
      <c r="T36" s="1145">
        <v>0</v>
      </c>
      <c r="U36" s="1145">
        <v>0</v>
      </c>
      <c r="V36" s="1145">
        <v>0</v>
      </c>
      <c r="W36" s="1145">
        <v>0</v>
      </c>
      <c r="X36" s="1145">
        <v>0</v>
      </c>
      <c r="Y36" s="1145">
        <v>0</v>
      </c>
      <c r="Z36" s="1145">
        <v>0</v>
      </c>
      <c r="AA36" s="1145">
        <v>0</v>
      </c>
      <c r="AB36" s="1145">
        <v>0</v>
      </c>
      <c r="AC36" s="1145">
        <v>0</v>
      </c>
      <c r="AD36" s="1145">
        <v>0</v>
      </c>
      <c r="AE36" s="1145">
        <v>0</v>
      </c>
      <c r="AF36" s="1145">
        <v>0</v>
      </c>
      <c r="AG36" s="1145">
        <v>0</v>
      </c>
      <c r="AH36" s="1145">
        <v>0</v>
      </c>
      <c r="AI36" s="1145">
        <v>0</v>
      </c>
      <c r="AJ36" s="1145">
        <v>0</v>
      </c>
      <c r="AK36" s="1145">
        <v>0</v>
      </c>
      <c r="AL36" s="1145">
        <v>0</v>
      </c>
      <c r="AM36" s="1145">
        <v>0</v>
      </c>
      <c r="AN36" s="1145">
        <v>0</v>
      </c>
      <c r="AO36" s="1145">
        <v>0</v>
      </c>
      <c r="AP36" s="1145">
        <v>0</v>
      </c>
      <c r="AQ36" s="1145">
        <v>0</v>
      </c>
      <c r="AR36" s="1145">
        <v>0</v>
      </c>
      <c r="AS36" s="1145">
        <v>0</v>
      </c>
      <c r="AT36" s="1145">
        <v>0</v>
      </c>
      <c r="AU36" s="1145">
        <v>0</v>
      </c>
      <c r="AV36" s="1145">
        <v>0</v>
      </c>
      <c r="AW36" s="1145">
        <v>0</v>
      </c>
      <c r="AX36" s="1145">
        <v>0</v>
      </c>
      <c r="AY36" s="1145">
        <v>0</v>
      </c>
      <c r="AZ36" s="1145">
        <v>0</v>
      </c>
      <c r="BA36" s="1145">
        <v>0</v>
      </c>
      <c r="BB36" s="1145">
        <v>0</v>
      </c>
      <c r="BC36" s="1145">
        <v>0</v>
      </c>
      <c r="BD36" s="1145">
        <v>0</v>
      </c>
      <c r="BE36" s="1145">
        <v>0</v>
      </c>
      <c r="BF36" s="1145">
        <v>0</v>
      </c>
      <c r="BG36" s="1145">
        <v>0</v>
      </c>
      <c r="BH36" s="1145">
        <v>0</v>
      </c>
      <c r="BI36" s="1145">
        <v>0</v>
      </c>
      <c r="BJ36" s="1145">
        <v>0</v>
      </c>
      <c r="BK36" s="1145">
        <v>0</v>
      </c>
      <c r="BL36" s="1145">
        <v>0</v>
      </c>
      <c r="BM36" s="1145">
        <v>0</v>
      </c>
      <c r="BN36" s="1145">
        <v>0</v>
      </c>
      <c r="BO36" s="1145">
        <v>0</v>
      </c>
      <c r="BP36" s="284"/>
      <c r="BQ36" s="284"/>
      <c r="BR36" s="284"/>
      <c r="BS36" s="284"/>
      <c r="BT36" s="284"/>
      <c r="BU36" s="284"/>
      <c r="BV36" s="284"/>
      <c r="BW36" s="284"/>
      <c r="BX36" s="284"/>
      <c r="BY36" s="284"/>
      <c r="BZ36" s="284"/>
      <c r="CA36" s="284"/>
      <c r="CB36" s="284"/>
      <c r="CC36" s="284"/>
      <c r="CD36" s="284"/>
      <c r="CE36" s="284"/>
      <c r="CF36" s="284"/>
      <c r="CG36" s="284"/>
      <c r="CH36" s="284"/>
      <c r="CI36" s="897"/>
      <c r="CJ36" s="1460"/>
      <c r="CK36" s="1461"/>
    </row>
    <row r="37" spans="1:89" s="17" customFormat="1" x14ac:dyDescent="0.3">
      <c r="A37" s="1453"/>
      <c r="B37" s="287" t="s">
        <v>347</v>
      </c>
      <c r="C37" s="288" t="s">
        <v>348</v>
      </c>
      <c r="D37" s="282" t="s">
        <v>349</v>
      </c>
      <c r="E37" s="283" t="s">
        <v>111</v>
      </c>
      <c r="F37" s="905">
        <v>2</v>
      </c>
      <c r="G37" s="932">
        <v>0</v>
      </c>
      <c r="H37" s="924">
        <v>0</v>
      </c>
      <c r="I37" s="924">
        <v>0</v>
      </c>
      <c r="J37" s="924">
        <v>0</v>
      </c>
      <c r="K37" s="924">
        <v>0</v>
      </c>
      <c r="L37" s="924">
        <v>0</v>
      </c>
      <c r="M37" s="924">
        <v>0</v>
      </c>
      <c r="N37" s="924">
        <v>0</v>
      </c>
      <c r="O37" s="924">
        <v>0</v>
      </c>
      <c r="P37" s="924">
        <v>0</v>
      </c>
      <c r="Q37" s="924">
        <v>0</v>
      </c>
      <c r="R37" s="924">
        <v>0</v>
      </c>
      <c r="S37" s="924">
        <v>0</v>
      </c>
      <c r="T37" s="924">
        <v>0</v>
      </c>
      <c r="U37" s="924">
        <v>0</v>
      </c>
      <c r="V37" s="924">
        <v>0</v>
      </c>
      <c r="W37" s="924">
        <v>0</v>
      </c>
      <c r="X37" s="924">
        <v>0</v>
      </c>
      <c r="Y37" s="924">
        <v>0</v>
      </c>
      <c r="Z37" s="924">
        <v>0</v>
      </c>
      <c r="AA37" s="924">
        <v>0</v>
      </c>
      <c r="AB37" s="924">
        <v>0</v>
      </c>
      <c r="AC37" s="924">
        <v>0</v>
      </c>
      <c r="AD37" s="924">
        <v>0</v>
      </c>
      <c r="AE37" s="924">
        <v>0</v>
      </c>
      <c r="AF37" s="924">
        <v>0</v>
      </c>
      <c r="AG37" s="924">
        <v>0</v>
      </c>
      <c r="AH37" s="924">
        <v>0</v>
      </c>
      <c r="AI37" s="924">
        <v>0</v>
      </c>
      <c r="AJ37" s="924">
        <v>0</v>
      </c>
      <c r="AK37" s="924">
        <v>0</v>
      </c>
      <c r="AL37" s="924">
        <v>0</v>
      </c>
      <c r="AM37" s="924">
        <v>0</v>
      </c>
      <c r="AN37" s="924">
        <v>0</v>
      </c>
      <c r="AO37" s="924">
        <v>0</v>
      </c>
      <c r="AP37" s="924">
        <v>0</v>
      </c>
      <c r="AQ37" s="924">
        <v>0</v>
      </c>
      <c r="AR37" s="924">
        <v>0</v>
      </c>
      <c r="AS37" s="924">
        <v>0</v>
      </c>
      <c r="AT37" s="924">
        <v>0</v>
      </c>
      <c r="AU37" s="924">
        <v>0</v>
      </c>
      <c r="AV37" s="924">
        <v>0</v>
      </c>
      <c r="AW37" s="924">
        <v>0</v>
      </c>
      <c r="AX37" s="924">
        <v>0</v>
      </c>
      <c r="AY37" s="924">
        <v>0</v>
      </c>
      <c r="AZ37" s="924">
        <v>0</v>
      </c>
      <c r="BA37" s="924">
        <v>0</v>
      </c>
      <c r="BB37" s="924">
        <v>0</v>
      </c>
      <c r="BC37" s="924">
        <v>0</v>
      </c>
      <c r="BD37" s="924">
        <v>0</v>
      </c>
      <c r="BE37" s="924">
        <v>0</v>
      </c>
      <c r="BF37" s="924">
        <v>0</v>
      </c>
      <c r="BG37" s="924">
        <v>0</v>
      </c>
      <c r="BH37" s="924">
        <v>0</v>
      </c>
      <c r="BI37" s="924">
        <v>0</v>
      </c>
      <c r="BJ37" s="924">
        <v>0</v>
      </c>
      <c r="BK37" s="924">
        <v>0</v>
      </c>
      <c r="BL37" s="924">
        <v>0</v>
      </c>
      <c r="BM37" s="924">
        <v>0</v>
      </c>
      <c r="BN37" s="924">
        <v>0</v>
      </c>
      <c r="BO37" s="924">
        <v>0</v>
      </c>
      <c r="BP37" s="284"/>
      <c r="BQ37" s="284"/>
      <c r="BR37" s="284"/>
      <c r="BS37" s="284"/>
      <c r="BT37" s="284"/>
      <c r="BU37" s="284"/>
      <c r="BV37" s="284"/>
      <c r="BW37" s="284"/>
      <c r="BX37" s="284"/>
      <c r="BY37" s="284"/>
      <c r="BZ37" s="284"/>
      <c r="CA37" s="284"/>
      <c r="CB37" s="284"/>
      <c r="CC37" s="284"/>
      <c r="CD37" s="284"/>
      <c r="CE37" s="284"/>
      <c r="CF37" s="284"/>
      <c r="CG37" s="284"/>
      <c r="CH37" s="284"/>
      <c r="CI37" s="897"/>
      <c r="CJ37" s="1460"/>
      <c r="CK37" s="1461"/>
    </row>
    <row r="38" spans="1:89" s="17" customFormat="1" ht="28" x14ac:dyDescent="0.3">
      <c r="A38" s="1453"/>
      <c r="B38" s="287" t="s">
        <v>350</v>
      </c>
      <c r="C38" s="288" t="s">
        <v>351</v>
      </c>
      <c r="D38" s="282" t="s">
        <v>67</v>
      </c>
      <c r="E38" s="283" t="s">
        <v>111</v>
      </c>
      <c r="F38" s="905">
        <v>2</v>
      </c>
      <c r="G38" s="932">
        <v>0</v>
      </c>
      <c r="H38" s="924">
        <v>0</v>
      </c>
      <c r="I38" s="924">
        <v>0</v>
      </c>
      <c r="J38" s="924">
        <v>0</v>
      </c>
      <c r="K38" s="924">
        <v>0</v>
      </c>
      <c r="L38" s="924">
        <v>0</v>
      </c>
      <c r="M38" s="1145">
        <v>0</v>
      </c>
      <c r="N38" s="1145">
        <v>0</v>
      </c>
      <c r="O38" s="1145">
        <v>0</v>
      </c>
      <c r="P38" s="1145">
        <v>0</v>
      </c>
      <c r="Q38" s="1145">
        <v>0</v>
      </c>
      <c r="R38" s="1145">
        <v>0</v>
      </c>
      <c r="S38" s="1145">
        <v>0</v>
      </c>
      <c r="T38" s="1145">
        <v>0</v>
      </c>
      <c r="U38" s="1145">
        <v>0</v>
      </c>
      <c r="V38" s="1145">
        <v>0</v>
      </c>
      <c r="W38" s="1145">
        <v>0</v>
      </c>
      <c r="X38" s="1145">
        <v>0</v>
      </c>
      <c r="Y38" s="1145">
        <v>0</v>
      </c>
      <c r="Z38" s="1145">
        <v>0</v>
      </c>
      <c r="AA38" s="1145">
        <v>0</v>
      </c>
      <c r="AB38" s="1145">
        <v>0</v>
      </c>
      <c r="AC38" s="1145">
        <v>0</v>
      </c>
      <c r="AD38" s="1145">
        <v>0</v>
      </c>
      <c r="AE38" s="1145">
        <v>0</v>
      </c>
      <c r="AF38" s="1145">
        <v>0</v>
      </c>
      <c r="AG38" s="1145">
        <v>0</v>
      </c>
      <c r="AH38" s="1145">
        <v>0</v>
      </c>
      <c r="AI38" s="1145">
        <v>0</v>
      </c>
      <c r="AJ38" s="1145">
        <v>0</v>
      </c>
      <c r="AK38" s="1145">
        <v>0</v>
      </c>
      <c r="AL38" s="1145">
        <v>0</v>
      </c>
      <c r="AM38" s="1145">
        <v>0</v>
      </c>
      <c r="AN38" s="1145">
        <v>0</v>
      </c>
      <c r="AO38" s="1145">
        <v>0</v>
      </c>
      <c r="AP38" s="1145">
        <v>0</v>
      </c>
      <c r="AQ38" s="1145">
        <v>0</v>
      </c>
      <c r="AR38" s="1145">
        <v>0</v>
      </c>
      <c r="AS38" s="1145">
        <v>0</v>
      </c>
      <c r="AT38" s="1145">
        <v>0</v>
      </c>
      <c r="AU38" s="1145">
        <v>0</v>
      </c>
      <c r="AV38" s="1145">
        <v>0</v>
      </c>
      <c r="AW38" s="1145">
        <v>0</v>
      </c>
      <c r="AX38" s="1145">
        <v>0</v>
      </c>
      <c r="AY38" s="1145">
        <v>0</v>
      </c>
      <c r="AZ38" s="1145">
        <v>0</v>
      </c>
      <c r="BA38" s="1145">
        <v>0</v>
      </c>
      <c r="BB38" s="1145">
        <v>0</v>
      </c>
      <c r="BC38" s="1145">
        <v>0</v>
      </c>
      <c r="BD38" s="1145">
        <v>0</v>
      </c>
      <c r="BE38" s="1145">
        <v>0</v>
      </c>
      <c r="BF38" s="1145">
        <v>0</v>
      </c>
      <c r="BG38" s="1145">
        <v>0</v>
      </c>
      <c r="BH38" s="1145">
        <v>0</v>
      </c>
      <c r="BI38" s="1145">
        <v>0</v>
      </c>
      <c r="BJ38" s="1145">
        <v>0</v>
      </c>
      <c r="BK38" s="1145">
        <v>0</v>
      </c>
      <c r="BL38" s="1145">
        <v>0</v>
      </c>
      <c r="BM38" s="1145">
        <v>0</v>
      </c>
      <c r="BN38" s="1145">
        <v>0</v>
      </c>
      <c r="BO38" s="1145">
        <v>0</v>
      </c>
      <c r="BP38" s="284"/>
      <c r="BQ38" s="284"/>
      <c r="BR38" s="284"/>
      <c r="BS38" s="284"/>
      <c r="BT38" s="284"/>
      <c r="BU38" s="284"/>
      <c r="BV38" s="284"/>
      <c r="BW38" s="284"/>
      <c r="BX38" s="284"/>
      <c r="BY38" s="284"/>
      <c r="BZ38" s="284"/>
      <c r="CA38" s="284"/>
      <c r="CB38" s="284"/>
      <c r="CC38" s="284"/>
      <c r="CD38" s="284"/>
      <c r="CE38" s="284"/>
      <c r="CF38" s="284"/>
      <c r="CG38" s="284"/>
      <c r="CH38" s="284"/>
      <c r="CI38" s="897"/>
      <c r="CJ38" s="1460"/>
      <c r="CK38" s="1461"/>
    </row>
    <row r="39" spans="1:89" s="17" customFormat="1" ht="28" x14ac:dyDescent="0.3">
      <c r="A39" s="1453"/>
      <c r="B39" s="287" t="s">
        <v>352</v>
      </c>
      <c r="C39" s="288" t="s">
        <v>353</v>
      </c>
      <c r="D39" s="282" t="s">
        <v>67</v>
      </c>
      <c r="E39" s="283" t="s">
        <v>111</v>
      </c>
      <c r="F39" s="905">
        <v>2</v>
      </c>
      <c r="G39" s="932">
        <v>2.9569999999999999</v>
      </c>
      <c r="H39" s="924">
        <v>3.0089999999999999</v>
      </c>
      <c r="I39" s="924">
        <v>3.0089999999999999</v>
      </c>
      <c r="J39" s="924">
        <v>3.0089999999999999</v>
      </c>
      <c r="K39" s="924">
        <v>3.0089999999999999</v>
      </c>
      <c r="L39" s="924">
        <v>3.0089999999999999</v>
      </c>
      <c r="M39" s="1145">
        <v>3.0089999999999999</v>
      </c>
      <c r="N39" s="1145">
        <v>3.0089999999999999</v>
      </c>
      <c r="O39" s="1145">
        <v>3.0089999999999999</v>
      </c>
      <c r="P39" s="1145">
        <v>3.0089999999999999</v>
      </c>
      <c r="Q39" s="1145">
        <v>3.0089999999999999</v>
      </c>
      <c r="R39" s="1145">
        <v>3.0089999999999999</v>
      </c>
      <c r="S39" s="1145">
        <v>3.0089999999999999</v>
      </c>
      <c r="T39" s="1145">
        <v>3.0089999999999999</v>
      </c>
      <c r="U39" s="1145">
        <v>3.0089999999999999</v>
      </c>
      <c r="V39" s="1145">
        <v>3.0089999999999999</v>
      </c>
      <c r="W39" s="1145">
        <v>3.0089999999999999</v>
      </c>
      <c r="X39" s="1145">
        <v>3.0089999999999999</v>
      </c>
      <c r="Y39" s="1145">
        <v>3.0089999999999999</v>
      </c>
      <c r="Z39" s="1145">
        <v>3.0089999999999999</v>
      </c>
      <c r="AA39" s="1145">
        <v>3.0089999999999999</v>
      </c>
      <c r="AB39" s="1145">
        <v>3.0089999999999999</v>
      </c>
      <c r="AC39" s="1145">
        <v>3.0089999999999999</v>
      </c>
      <c r="AD39" s="1145">
        <v>3.0089999999999999</v>
      </c>
      <c r="AE39" s="1145">
        <v>3.0089999999999999</v>
      </c>
      <c r="AF39" s="1145">
        <v>3.0089999999999999</v>
      </c>
      <c r="AG39" s="1145">
        <v>3.0089999999999999</v>
      </c>
      <c r="AH39" s="1145">
        <v>3.0089999999999999</v>
      </c>
      <c r="AI39" s="1145">
        <v>3.0089999999999999</v>
      </c>
      <c r="AJ39" s="1145">
        <v>3.0089999999999999</v>
      </c>
      <c r="AK39" s="1145">
        <v>3.0089999999999999</v>
      </c>
      <c r="AL39" s="1145">
        <v>3.0089999999999999</v>
      </c>
      <c r="AM39" s="1145">
        <v>3.0089999999999999</v>
      </c>
      <c r="AN39" s="1145">
        <v>3.0089999999999999</v>
      </c>
      <c r="AO39" s="1145">
        <v>3.0089999999999999</v>
      </c>
      <c r="AP39" s="1145">
        <v>3.0089999999999999</v>
      </c>
      <c r="AQ39" s="1145">
        <v>3.0089999999999999</v>
      </c>
      <c r="AR39" s="1145">
        <v>3.0089999999999999</v>
      </c>
      <c r="AS39" s="1145">
        <v>3.0089999999999999</v>
      </c>
      <c r="AT39" s="1145">
        <v>3.0089999999999999</v>
      </c>
      <c r="AU39" s="1145">
        <v>3.0089999999999999</v>
      </c>
      <c r="AV39" s="1145">
        <v>3.0089999999999999</v>
      </c>
      <c r="AW39" s="1145">
        <v>3.0089999999999999</v>
      </c>
      <c r="AX39" s="1145">
        <v>3.0089999999999999</v>
      </c>
      <c r="AY39" s="1145">
        <v>3.0089999999999999</v>
      </c>
      <c r="AZ39" s="1145">
        <v>3.0089999999999999</v>
      </c>
      <c r="BA39" s="1145">
        <v>3.0089999999999999</v>
      </c>
      <c r="BB39" s="1145">
        <v>3.0089999999999999</v>
      </c>
      <c r="BC39" s="1145">
        <v>3.0089999999999999</v>
      </c>
      <c r="BD39" s="1145">
        <v>3.0089999999999999</v>
      </c>
      <c r="BE39" s="1145">
        <v>3.0089999999999999</v>
      </c>
      <c r="BF39" s="1145">
        <v>3.0089999999999999</v>
      </c>
      <c r="BG39" s="1145">
        <v>3.0089999999999999</v>
      </c>
      <c r="BH39" s="1145">
        <v>3.0089999999999999</v>
      </c>
      <c r="BI39" s="1145">
        <v>3.0089999999999999</v>
      </c>
      <c r="BJ39" s="1145">
        <v>3.0089999999999999</v>
      </c>
      <c r="BK39" s="1145">
        <v>3.0089999999999999</v>
      </c>
      <c r="BL39" s="1145">
        <v>3.0089999999999999</v>
      </c>
      <c r="BM39" s="1145">
        <v>3.0089999999999999</v>
      </c>
      <c r="BN39" s="1145">
        <v>3.0089999999999999</v>
      </c>
      <c r="BO39" s="1145">
        <v>3.0089999999999999</v>
      </c>
      <c r="BP39" s="284"/>
      <c r="BQ39" s="284"/>
      <c r="BR39" s="284"/>
      <c r="BS39" s="284"/>
      <c r="BT39" s="284"/>
      <c r="BU39" s="284"/>
      <c r="BV39" s="284"/>
      <c r="BW39" s="284"/>
      <c r="BX39" s="284"/>
      <c r="BY39" s="284"/>
      <c r="BZ39" s="284"/>
      <c r="CA39" s="284"/>
      <c r="CB39" s="284"/>
      <c r="CC39" s="284"/>
      <c r="CD39" s="284"/>
      <c r="CE39" s="284"/>
      <c r="CF39" s="284"/>
      <c r="CG39" s="284"/>
      <c r="CH39" s="284"/>
      <c r="CI39" s="897"/>
      <c r="CJ39" s="1460"/>
      <c r="CK39" s="1461"/>
    </row>
    <row r="40" spans="1:89" s="17" customFormat="1" x14ac:dyDescent="0.3">
      <c r="A40" s="1453"/>
      <c r="B40" s="287" t="s">
        <v>354</v>
      </c>
      <c r="C40" s="288" t="s">
        <v>355</v>
      </c>
      <c r="D40" s="282" t="s">
        <v>67</v>
      </c>
      <c r="E40" s="283" t="s">
        <v>111</v>
      </c>
      <c r="F40" s="905">
        <v>2</v>
      </c>
      <c r="G40" s="932">
        <v>17.78</v>
      </c>
      <c r="H40" s="924">
        <v>17.78</v>
      </c>
      <c r="I40" s="924">
        <v>17.78</v>
      </c>
      <c r="J40" s="924">
        <v>17.78</v>
      </c>
      <c r="K40" s="924">
        <v>17.78</v>
      </c>
      <c r="L40" s="924">
        <v>17.78</v>
      </c>
      <c r="M40" s="1145">
        <v>17.78</v>
      </c>
      <c r="N40" s="1145">
        <v>17.78</v>
      </c>
      <c r="O40" s="1145">
        <v>17.78</v>
      </c>
      <c r="P40" s="1145">
        <v>17.78</v>
      </c>
      <c r="Q40" s="1145">
        <v>17.78</v>
      </c>
      <c r="R40" s="1145">
        <v>17.78</v>
      </c>
      <c r="S40" s="1145">
        <v>17.78</v>
      </c>
      <c r="T40" s="1145">
        <v>17.78</v>
      </c>
      <c r="U40" s="1145">
        <v>17.78</v>
      </c>
      <c r="V40" s="1145">
        <v>17.78</v>
      </c>
      <c r="W40" s="1145">
        <v>17.78</v>
      </c>
      <c r="X40" s="1145">
        <v>17.78</v>
      </c>
      <c r="Y40" s="1145">
        <v>17.78</v>
      </c>
      <c r="Z40" s="1145">
        <v>17.78</v>
      </c>
      <c r="AA40" s="1145">
        <v>17.78</v>
      </c>
      <c r="AB40" s="1145">
        <v>17.78</v>
      </c>
      <c r="AC40" s="1145">
        <v>17.78</v>
      </c>
      <c r="AD40" s="1145">
        <v>17.78</v>
      </c>
      <c r="AE40" s="1145">
        <v>17.78</v>
      </c>
      <c r="AF40" s="1145">
        <v>17.78</v>
      </c>
      <c r="AG40" s="1145">
        <v>17.78</v>
      </c>
      <c r="AH40" s="1145">
        <v>17.78</v>
      </c>
      <c r="AI40" s="1145">
        <v>17.78</v>
      </c>
      <c r="AJ40" s="1145">
        <v>17.78</v>
      </c>
      <c r="AK40" s="1145">
        <v>17.78</v>
      </c>
      <c r="AL40" s="1145">
        <v>17.78</v>
      </c>
      <c r="AM40" s="1145">
        <v>17.78</v>
      </c>
      <c r="AN40" s="1145">
        <v>17.78</v>
      </c>
      <c r="AO40" s="1145">
        <v>17.78</v>
      </c>
      <c r="AP40" s="1145">
        <v>17.78</v>
      </c>
      <c r="AQ40" s="1145">
        <v>17.78</v>
      </c>
      <c r="AR40" s="1145">
        <v>17.78</v>
      </c>
      <c r="AS40" s="1145">
        <v>17.78</v>
      </c>
      <c r="AT40" s="1145">
        <v>17.78</v>
      </c>
      <c r="AU40" s="1145">
        <v>17.78</v>
      </c>
      <c r="AV40" s="1145">
        <v>17.78</v>
      </c>
      <c r="AW40" s="1145">
        <v>17.78</v>
      </c>
      <c r="AX40" s="1145">
        <v>17.78</v>
      </c>
      <c r="AY40" s="1145">
        <v>17.78</v>
      </c>
      <c r="AZ40" s="1145">
        <v>17.78</v>
      </c>
      <c r="BA40" s="1145">
        <v>17.78</v>
      </c>
      <c r="BB40" s="1145">
        <v>17.78</v>
      </c>
      <c r="BC40" s="1145">
        <v>17.78</v>
      </c>
      <c r="BD40" s="1145">
        <v>17.78</v>
      </c>
      <c r="BE40" s="1145">
        <v>17.78</v>
      </c>
      <c r="BF40" s="1145">
        <v>17.78</v>
      </c>
      <c r="BG40" s="1145">
        <v>17.78</v>
      </c>
      <c r="BH40" s="1145">
        <v>17.78</v>
      </c>
      <c r="BI40" s="1145">
        <v>17.78</v>
      </c>
      <c r="BJ40" s="1145">
        <v>17.78</v>
      </c>
      <c r="BK40" s="1145">
        <v>17.78</v>
      </c>
      <c r="BL40" s="1145">
        <v>17.78</v>
      </c>
      <c r="BM40" s="1145">
        <v>17.78</v>
      </c>
      <c r="BN40" s="1145">
        <v>17.78</v>
      </c>
      <c r="BO40" s="1145">
        <v>17.78</v>
      </c>
      <c r="BP40" s="284"/>
      <c r="BQ40" s="284"/>
      <c r="BR40" s="284"/>
      <c r="BS40" s="284"/>
      <c r="BT40" s="284"/>
      <c r="BU40" s="284"/>
      <c r="BV40" s="284"/>
      <c r="BW40" s="284"/>
      <c r="BX40" s="284"/>
      <c r="BY40" s="284"/>
      <c r="BZ40" s="284"/>
      <c r="CA40" s="284"/>
      <c r="CB40" s="284"/>
      <c r="CC40" s="284"/>
      <c r="CD40" s="284"/>
      <c r="CE40" s="284"/>
      <c r="CF40" s="284"/>
      <c r="CG40" s="284"/>
      <c r="CH40" s="284"/>
      <c r="CI40" s="897"/>
      <c r="CJ40" s="1460"/>
      <c r="CK40" s="1461"/>
    </row>
    <row r="41" spans="1:89" s="17" customFormat="1" x14ac:dyDescent="0.35">
      <c r="A41" s="1453"/>
      <c r="B41" s="291" t="s">
        <v>356</v>
      </c>
      <c r="C41" s="292" t="s">
        <v>264</v>
      </c>
      <c r="D41" s="292" t="s">
        <v>357</v>
      </c>
      <c r="E41" s="293" t="s">
        <v>111</v>
      </c>
      <c r="F41" s="905">
        <v>2</v>
      </c>
      <c r="G41" s="910">
        <f>(G30+G32)-(G39+G40)</f>
        <v>371.39299999999997</v>
      </c>
      <c r="H41" s="289">
        <f t="shared" ref="H41:AL41" si="3">(H30+H32)-(H39+H40)</f>
        <v>371.28100000000001</v>
      </c>
      <c r="I41" s="289">
        <f t="shared" si="3"/>
        <v>371.23099999999999</v>
      </c>
      <c r="J41" s="289">
        <f t="shared" si="3"/>
        <v>371.18099999999998</v>
      </c>
      <c r="K41" s="289">
        <f t="shared" si="3"/>
        <v>371.13099999999997</v>
      </c>
      <c r="L41" s="289">
        <f t="shared" si="3"/>
        <v>371.08100000000002</v>
      </c>
      <c r="M41" s="294">
        <f t="shared" si="3"/>
        <v>371.03100000000001</v>
      </c>
      <c r="N41" s="294">
        <f t="shared" si="3"/>
        <v>370.98099999999999</v>
      </c>
      <c r="O41" s="294">
        <f t="shared" si="3"/>
        <v>370.93099999999998</v>
      </c>
      <c r="P41" s="294">
        <f t="shared" si="3"/>
        <v>370.88099999999997</v>
      </c>
      <c r="Q41" s="294">
        <f t="shared" si="3"/>
        <v>370.83100000000002</v>
      </c>
      <c r="R41" s="294">
        <f t="shared" si="3"/>
        <v>363.78100000000001</v>
      </c>
      <c r="S41" s="294">
        <f t="shared" si="3"/>
        <v>363.73099999999999</v>
      </c>
      <c r="T41" s="294">
        <f t="shared" si="3"/>
        <v>363.67099999999999</v>
      </c>
      <c r="U41" s="294">
        <f t="shared" si="3"/>
        <v>363.62099999999998</v>
      </c>
      <c r="V41" s="294">
        <f t="shared" si="3"/>
        <v>363.57099999999997</v>
      </c>
      <c r="W41" s="294">
        <f t="shared" si="3"/>
        <v>316.82828717021454</v>
      </c>
      <c r="X41" s="294">
        <f t="shared" si="3"/>
        <v>316.77828717021453</v>
      </c>
      <c r="Y41" s="294">
        <f t="shared" si="3"/>
        <v>316.72828717021457</v>
      </c>
      <c r="Z41" s="294">
        <f t="shared" si="3"/>
        <v>316.67828717021456</v>
      </c>
      <c r="AA41" s="294">
        <f t="shared" si="3"/>
        <v>316.62828717021455</v>
      </c>
      <c r="AB41" s="294">
        <f t="shared" si="3"/>
        <v>314.87089431258153</v>
      </c>
      <c r="AC41" s="294">
        <f t="shared" si="3"/>
        <v>314.82089431258152</v>
      </c>
      <c r="AD41" s="294">
        <f t="shared" si="3"/>
        <v>311.98863905943472</v>
      </c>
      <c r="AE41" s="294">
        <f t="shared" si="3"/>
        <v>311.93863905943471</v>
      </c>
      <c r="AF41" s="294">
        <f t="shared" si="3"/>
        <v>311.8786390594347</v>
      </c>
      <c r="AG41" s="294">
        <f t="shared" si="3"/>
        <v>311.82863905943469</v>
      </c>
      <c r="AH41" s="294">
        <f t="shared" si="3"/>
        <v>311.77863905943468</v>
      </c>
      <c r="AI41" s="294">
        <f t="shared" si="3"/>
        <v>311.72863905943467</v>
      </c>
      <c r="AJ41" s="294">
        <f t="shared" si="3"/>
        <v>311.67863905943466</v>
      </c>
      <c r="AK41" s="294">
        <f t="shared" si="3"/>
        <v>311.6286390594347</v>
      </c>
      <c r="AL41" s="294">
        <f t="shared" si="3"/>
        <v>309.62763905943467</v>
      </c>
      <c r="AM41" s="294">
        <f t="shared" ref="AM41:BO41" si="4">(AM30+AM32)-(AM39+AM40)</f>
        <v>309.57763905943466</v>
      </c>
      <c r="AN41" s="294">
        <f t="shared" si="4"/>
        <v>309.5276390594347</v>
      </c>
      <c r="AO41" s="294">
        <f t="shared" si="4"/>
        <v>309.47763905943469</v>
      </c>
      <c r="AP41" s="294">
        <f t="shared" si="4"/>
        <v>309.42763905943468</v>
      </c>
      <c r="AQ41" s="294">
        <f t="shared" si="4"/>
        <v>309.37763905943467</v>
      </c>
      <c r="AR41" s="294">
        <f t="shared" si="4"/>
        <v>309.31763905943467</v>
      </c>
      <c r="AS41" s="294">
        <f t="shared" si="4"/>
        <v>309.26763905943471</v>
      </c>
      <c r="AT41" s="294">
        <f t="shared" si="4"/>
        <v>309.2176390594347</v>
      </c>
      <c r="AU41" s="294">
        <f t="shared" si="4"/>
        <v>309.16763905943469</v>
      </c>
      <c r="AV41" s="294">
        <f t="shared" si="4"/>
        <v>309.11763905943468</v>
      </c>
      <c r="AW41" s="294">
        <f t="shared" si="4"/>
        <v>309.06763905943467</v>
      </c>
      <c r="AX41" s="294">
        <f t="shared" si="4"/>
        <v>309.01763905943471</v>
      </c>
      <c r="AY41" s="294">
        <f t="shared" si="4"/>
        <v>308.9676390594347</v>
      </c>
      <c r="AZ41" s="294">
        <f t="shared" si="4"/>
        <v>308.91763905943469</v>
      </c>
      <c r="BA41" s="294">
        <f t="shared" si="4"/>
        <v>308.86763905943468</v>
      </c>
      <c r="BB41" s="294">
        <f t="shared" si="4"/>
        <v>308.81763905943467</v>
      </c>
      <c r="BC41" s="294">
        <f t="shared" si="4"/>
        <v>308.76763905943471</v>
      </c>
      <c r="BD41" s="294">
        <f t="shared" si="4"/>
        <v>308.70763905943465</v>
      </c>
      <c r="BE41" s="294">
        <f t="shared" si="4"/>
        <v>308.6576390594347</v>
      </c>
      <c r="BF41" s="294">
        <f t="shared" si="4"/>
        <v>308.60763905943469</v>
      </c>
      <c r="BG41" s="294">
        <f t="shared" si="4"/>
        <v>308.55763905943468</v>
      </c>
      <c r="BH41" s="294">
        <f t="shared" si="4"/>
        <v>308.50763905943467</v>
      </c>
      <c r="BI41" s="294">
        <f t="shared" si="4"/>
        <v>308.45763905943465</v>
      </c>
      <c r="BJ41" s="294">
        <f t="shared" si="4"/>
        <v>308.4076390594347</v>
      </c>
      <c r="BK41" s="294">
        <f t="shared" si="4"/>
        <v>308.35763905943469</v>
      </c>
      <c r="BL41" s="294">
        <f t="shared" si="4"/>
        <v>308.30763905943468</v>
      </c>
      <c r="BM41" s="294">
        <f t="shared" si="4"/>
        <v>308.25763905943467</v>
      </c>
      <c r="BN41" s="294">
        <f t="shared" si="4"/>
        <v>308.20763905943465</v>
      </c>
      <c r="BO41" s="294">
        <f t="shared" si="4"/>
        <v>308.1576390594347</v>
      </c>
      <c r="BP41" s="294"/>
      <c r="BQ41" s="294"/>
      <c r="BR41" s="294"/>
      <c r="BS41" s="294"/>
      <c r="BT41" s="294"/>
      <c r="BU41" s="294"/>
      <c r="BV41" s="294"/>
      <c r="BW41" s="294"/>
      <c r="BX41" s="294"/>
      <c r="BY41" s="294"/>
      <c r="BZ41" s="294"/>
      <c r="CA41" s="294"/>
      <c r="CB41" s="294"/>
      <c r="CC41" s="294"/>
      <c r="CD41" s="294"/>
      <c r="CE41" s="294"/>
      <c r="CF41" s="294"/>
      <c r="CG41" s="294"/>
      <c r="CH41" s="294"/>
      <c r="CI41" s="290"/>
      <c r="CJ41" s="1460"/>
      <c r="CK41" s="1461"/>
    </row>
    <row r="42" spans="1:89" s="17" customFormat="1" ht="14.5" thickBot="1" x14ac:dyDescent="0.4">
      <c r="A42" s="1453"/>
      <c r="B42" s="297" t="s">
        <v>358</v>
      </c>
      <c r="C42" s="298" t="s">
        <v>267</v>
      </c>
      <c r="D42" s="298" t="s">
        <v>359</v>
      </c>
      <c r="E42" s="299" t="s">
        <v>111</v>
      </c>
      <c r="F42" s="909">
        <v>2</v>
      </c>
      <c r="G42" s="1169">
        <f t="shared" ref="G42:AL42" si="5">G41+SUM(G26:G29)</f>
        <v>384.21902999999998</v>
      </c>
      <c r="H42" s="300">
        <f t="shared" si="5"/>
        <v>384.10703000000001</v>
      </c>
      <c r="I42" s="300">
        <f t="shared" si="5"/>
        <v>384.05703</v>
      </c>
      <c r="J42" s="300">
        <f t="shared" si="5"/>
        <v>383.89227724440258</v>
      </c>
      <c r="K42" s="300">
        <f t="shared" si="5"/>
        <v>383.50815359722236</v>
      </c>
      <c r="L42" s="300">
        <f t="shared" si="5"/>
        <v>382.90182794966682</v>
      </c>
      <c r="M42" s="300">
        <f t="shared" si="5"/>
        <v>375.35886033049695</v>
      </c>
      <c r="N42" s="300">
        <f t="shared" si="5"/>
        <v>374.96947159415345</v>
      </c>
      <c r="O42" s="300">
        <f t="shared" si="5"/>
        <v>374.67548355108175</v>
      </c>
      <c r="P42" s="300">
        <f t="shared" si="5"/>
        <v>374.39453697477342</v>
      </c>
      <c r="Q42" s="300">
        <f t="shared" si="5"/>
        <v>374.12656139507294</v>
      </c>
      <c r="R42" s="300">
        <f t="shared" si="5"/>
        <v>366.86807825601068</v>
      </c>
      <c r="S42" s="300">
        <f t="shared" si="5"/>
        <v>366.6613951142312</v>
      </c>
      <c r="T42" s="300">
        <f t="shared" si="5"/>
        <v>366.49030184793401</v>
      </c>
      <c r="U42" s="300">
        <f t="shared" si="5"/>
        <v>366.33652701479934</v>
      </c>
      <c r="V42" s="300">
        <f t="shared" si="5"/>
        <v>366.18280210800225</v>
      </c>
      <c r="W42" s="300">
        <f t="shared" si="5"/>
        <v>317.08684965541505</v>
      </c>
      <c r="X42" s="300">
        <f t="shared" si="5"/>
        <v>316.95909412999634</v>
      </c>
      <c r="Y42" s="300">
        <f t="shared" si="5"/>
        <v>316.83117458110081</v>
      </c>
      <c r="Z42" s="300">
        <f t="shared" si="5"/>
        <v>316.72018568662315</v>
      </c>
      <c r="AA42" s="300">
        <f t="shared" si="5"/>
        <v>316.61016969954528</v>
      </c>
      <c r="AB42" s="300">
        <f t="shared" si="5"/>
        <v>314.77358316269664</v>
      </c>
      <c r="AC42" s="300">
        <f t="shared" si="5"/>
        <v>314.70204767720492</v>
      </c>
      <c r="AD42" s="300">
        <f t="shared" si="5"/>
        <v>311.84843061567517</v>
      </c>
      <c r="AE42" s="300">
        <f t="shared" si="5"/>
        <v>311.77648497091866</v>
      </c>
      <c r="AF42" s="300">
        <f t="shared" si="5"/>
        <v>311.70229265913082</v>
      </c>
      <c r="AG42" s="300">
        <f t="shared" si="5"/>
        <v>311.64073561587304</v>
      </c>
      <c r="AH42" s="300">
        <f t="shared" si="5"/>
        <v>311.57893410233584</v>
      </c>
      <c r="AI42" s="300">
        <f t="shared" si="5"/>
        <v>311.51712846703015</v>
      </c>
      <c r="AJ42" s="300">
        <f t="shared" si="5"/>
        <v>311.45532123610474</v>
      </c>
      <c r="AK42" s="300">
        <f t="shared" si="5"/>
        <v>311.40030904243241</v>
      </c>
      <c r="AL42" s="300">
        <f t="shared" si="5"/>
        <v>309.39377863405042</v>
      </c>
      <c r="AM42" s="300">
        <f t="shared" ref="AM42:BO42" si="6">AM41+SUM(AM26:AM29)</f>
        <v>309.33824061391965</v>
      </c>
      <c r="AN42" s="300">
        <f t="shared" si="6"/>
        <v>309.28269591087798</v>
      </c>
      <c r="AO42" s="300">
        <f t="shared" si="6"/>
        <v>309.22714552386208</v>
      </c>
      <c r="AP42" s="300">
        <f t="shared" si="6"/>
        <v>309.17158662767577</v>
      </c>
      <c r="AQ42" s="300">
        <f t="shared" si="6"/>
        <v>309.11602725623544</v>
      </c>
      <c r="AR42" s="300">
        <f t="shared" si="6"/>
        <v>309.05046446028007</v>
      </c>
      <c r="AS42" s="300">
        <f t="shared" si="6"/>
        <v>308.9948954930727</v>
      </c>
      <c r="AT42" s="300">
        <f t="shared" si="6"/>
        <v>308.93932807679175</v>
      </c>
      <c r="AU42" s="300">
        <f t="shared" si="6"/>
        <v>308.88375561053192</v>
      </c>
      <c r="AV42" s="300">
        <f t="shared" si="6"/>
        <v>308.82818581460612</v>
      </c>
      <c r="AW42" s="300">
        <f t="shared" si="6"/>
        <v>308.77261212257565</v>
      </c>
      <c r="AX42" s="300">
        <f t="shared" si="6"/>
        <v>308.71704197678747</v>
      </c>
      <c r="AY42" s="300">
        <f t="shared" si="6"/>
        <v>308.66146879469522</v>
      </c>
      <c r="AZ42" s="300">
        <f t="shared" si="6"/>
        <v>308.60589655514099</v>
      </c>
      <c r="BA42" s="300">
        <f t="shared" si="6"/>
        <v>308.55032563416711</v>
      </c>
      <c r="BB42" s="300">
        <f t="shared" si="6"/>
        <v>308.4947563437288</v>
      </c>
      <c r="BC42" s="300">
        <f t="shared" si="6"/>
        <v>308.4391890421806</v>
      </c>
      <c r="BD42" s="300">
        <f t="shared" si="6"/>
        <v>308.37362402842581</v>
      </c>
      <c r="BE42" s="300">
        <f t="shared" si="6"/>
        <v>308.31806151471767</v>
      </c>
      <c r="BF42" s="300">
        <f t="shared" si="6"/>
        <v>308.26250184589964</v>
      </c>
      <c r="BG42" s="300">
        <f t="shared" si="6"/>
        <v>308.20694514092651</v>
      </c>
      <c r="BH42" s="300">
        <f t="shared" si="6"/>
        <v>308.15138827183767</v>
      </c>
      <c r="BI42" s="300">
        <f t="shared" si="6"/>
        <v>308.09583827763453</v>
      </c>
      <c r="BJ42" s="300">
        <f t="shared" si="6"/>
        <v>308.04029191392061</v>
      </c>
      <c r="BK42" s="300">
        <f t="shared" si="6"/>
        <v>307.9847459191422</v>
      </c>
      <c r="BL42" s="300">
        <f t="shared" si="6"/>
        <v>307.92920732693085</v>
      </c>
      <c r="BM42" s="300">
        <f t="shared" si="6"/>
        <v>307.87366945598376</v>
      </c>
      <c r="BN42" s="300">
        <f t="shared" si="6"/>
        <v>307.81813578344463</v>
      </c>
      <c r="BO42" s="300">
        <f t="shared" si="6"/>
        <v>307.76260988350947</v>
      </c>
      <c r="BP42" s="300"/>
      <c r="BQ42" s="300"/>
      <c r="BR42" s="300"/>
      <c r="BS42" s="300"/>
      <c r="BT42" s="300"/>
      <c r="BU42" s="300"/>
      <c r="BV42" s="300"/>
      <c r="BW42" s="300"/>
      <c r="BX42" s="300"/>
      <c r="BY42" s="300"/>
      <c r="BZ42" s="300"/>
      <c r="CA42" s="300"/>
      <c r="CB42" s="300"/>
      <c r="CC42" s="300"/>
      <c r="CD42" s="300"/>
      <c r="CE42" s="300"/>
      <c r="CF42" s="300"/>
      <c r="CG42" s="300"/>
      <c r="CH42" s="300"/>
      <c r="CI42" s="301"/>
      <c r="CJ42" s="1460"/>
      <c r="CK42" s="1461"/>
    </row>
    <row r="43" spans="1:89" s="17" customFormat="1" x14ac:dyDescent="0.3">
      <c r="A43" s="1453"/>
      <c r="B43" s="695" t="s">
        <v>360</v>
      </c>
      <c r="C43" s="696" t="s">
        <v>361</v>
      </c>
      <c r="D43" s="697" t="s">
        <v>67</v>
      </c>
      <c r="E43" s="698" t="s">
        <v>111</v>
      </c>
      <c r="F43" s="890">
        <v>2</v>
      </c>
      <c r="G43" s="1011">
        <v>79.147054549608953</v>
      </c>
      <c r="H43" s="1012">
        <v>70.115909474532728</v>
      </c>
      <c r="I43" s="1012">
        <v>74.965312018707323</v>
      </c>
      <c r="J43" s="1012">
        <v>78.203970649344598</v>
      </c>
      <c r="K43" s="1012">
        <v>78.222078331463109</v>
      </c>
      <c r="L43" s="1012">
        <v>78.183698863417348</v>
      </c>
      <c r="M43" s="1152">
        <v>78.063315734843997</v>
      </c>
      <c r="N43" s="1152">
        <v>77.915133875802638</v>
      </c>
      <c r="O43" s="1152">
        <v>77.714105990699181</v>
      </c>
      <c r="P43" s="1152">
        <v>77.665436128593768</v>
      </c>
      <c r="Q43" s="1152">
        <v>77.614706731837785</v>
      </c>
      <c r="R43" s="1152">
        <v>77.61283527625568</v>
      </c>
      <c r="S43" s="1152">
        <v>77.568766744308647</v>
      </c>
      <c r="T43" s="1152">
        <v>77.423802119655377</v>
      </c>
      <c r="U43" s="1152">
        <v>77.37117823272844</v>
      </c>
      <c r="V43" s="1152">
        <v>77.354832014982591</v>
      </c>
      <c r="W43" s="1152">
        <v>77.288283153311582</v>
      </c>
      <c r="X43" s="1152">
        <v>77.213978962246074</v>
      </c>
      <c r="Y43" s="1152">
        <v>77.216052396016536</v>
      </c>
      <c r="Z43" s="1152">
        <v>77.300373058595241</v>
      </c>
      <c r="AA43" s="1152">
        <v>77.301022198507738</v>
      </c>
      <c r="AB43" s="1152">
        <v>77.314234964258802</v>
      </c>
      <c r="AC43" s="1152">
        <v>77.300105624495032</v>
      </c>
      <c r="AD43" s="1152">
        <v>77.279817224578991</v>
      </c>
      <c r="AE43" s="1152">
        <v>77.265391343767405</v>
      </c>
      <c r="AF43" s="1152">
        <v>77.253003314533061</v>
      </c>
      <c r="AG43" s="1152">
        <v>77.240163569322164</v>
      </c>
      <c r="AH43" s="1152">
        <v>77.22798470981148</v>
      </c>
      <c r="AI43" s="1152">
        <v>77.215907741158915</v>
      </c>
      <c r="AJ43" s="1152">
        <v>77.203381845860847</v>
      </c>
      <c r="AK43" s="1152">
        <v>77.191517519486339</v>
      </c>
      <c r="AL43" s="1152">
        <v>77.179750234481077</v>
      </c>
      <c r="AM43" s="1152">
        <v>77.168084081818947</v>
      </c>
      <c r="AN43" s="1152">
        <v>77.156527493171978</v>
      </c>
      <c r="AO43" s="1152">
        <v>77.145067484877558</v>
      </c>
      <c r="AP43" s="1152">
        <v>77.134265098465733</v>
      </c>
      <c r="AQ43" s="1152">
        <v>77.123013932104357</v>
      </c>
      <c r="AR43" s="1152">
        <v>77.111876194376123</v>
      </c>
      <c r="AS43" s="1152">
        <v>77.101375214766492</v>
      </c>
      <c r="AT43" s="1152">
        <v>77.090428288963722</v>
      </c>
      <c r="AU43" s="1152">
        <v>77.080133021680695</v>
      </c>
      <c r="AV43" s="1152">
        <v>77.069393717294162</v>
      </c>
      <c r="AW43" s="1152">
        <v>77.059290359363203</v>
      </c>
      <c r="AX43" s="1152">
        <v>77.04875818979707</v>
      </c>
      <c r="AY43" s="1152">
        <v>77.038868928801392</v>
      </c>
      <c r="AZ43" s="1152">
        <v>77.029076712312545</v>
      </c>
      <c r="BA43" s="1152">
        <v>77.019381338205307</v>
      </c>
      <c r="BB43" s="1152">
        <v>77.009788193085825</v>
      </c>
      <c r="BC43" s="1152">
        <v>77.000291659941212</v>
      </c>
      <c r="BD43" s="1152">
        <v>76.990891541156827</v>
      </c>
      <c r="BE43" s="1152">
        <v>76.981597452938146</v>
      </c>
      <c r="BF43" s="1152">
        <v>76.972395570516241</v>
      </c>
      <c r="BG43" s="1152">
        <v>76.963303577677536</v>
      </c>
      <c r="BH43" s="1152">
        <v>76.954832182256212</v>
      </c>
      <c r="BI43" s="1152">
        <v>76.945936950173873</v>
      </c>
      <c r="BJ43" s="1152">
        <v>76.937141316377534</v>
      </c>
      <c r="BK43" s="1152">
        <v>76.928969050351839</v>
      </c>
      <c r="BL43" s="1152">
        <v>76.920369671396514</v>
      </c>
      <c r="BM43" s="1152">
        <v>76.912385015600421</v>
      </c>
      <c r="BN43" s="1152">
        <v>76.904503813516385</v>
      </c>
      <c r="BO43" s="1152">
        <v>76.896198219916386</v>
      </c>
      <c r="BP43" s="901"/>
      <c r="BQ43" s="901"/>
      <c r="BR43" s="901"/>
      <c r="BS43" s="901"/>
      <c r="BT43" s="901"/>
      <c r="BU43" s="901"/>
      <c r="BV43" s="901"/>
      <c r="BW43" s="901"/>
      <c r="BX43" s="901"/>
      <c r="BY43" s="901"/>
      <c r="BZ43" s="901"/>
      <c r="CA43" s="901"/>
      <c r="CB43" s="901"/>
      <c r="CC43" s="901"/>
      <c r="CD43" s="901"/>
      <c r="CE43" s="901"/>
      <c r="CF43" s="901"/>
      <c r="CG43" s="901"/>
      <c r="CH43" s="901"/>
      <c r="CI43" s="896"/>
      <c r="CJ43" s="1460"/>
      <c r="CK43" s="1461"/>
    </row>
    <row r="44" spans="1:89" s="17" customFormat="1" x14ac:dyDescent="0.3">
      <c r="A44" s="1453"/>
      <c r="B44" s="699" t="s">
        <v>362</v>
      </c>
      <c r="C44" s="700" t="s">
        <v>363</v>
      </c>
      <c r="D44" s="693" t="s">
        <v>67</v>
      </c>
      <c r="E44" s="694" t="s">
        <v>111</v>
      </c>
      <c r="F44" s="891">
        <v>2</v>
      </c>
      <c r="G44" s="932">
        <v>0</v>
      </c>
      <c r="H44" s="924">
        <v>0</v>
      </c>
      <c r="I44" s="924">
        <v>0</v>
      </c>
      <c r="J44" s="924">
        <v>0</v>
      </c>
      <c r="K44" s="924">
        <v>0</v>
      </c>
      <c r="L44" s="924">
        <v>0</v>
      </c>
      <c r="M44" s="1145">
        <v>0</v>
      </c>
      <c r="N44" s="1145">
        <v>0</v>
      </c>
      <c r="O44" s="1145">
        <v>0</v>
      </c>
      <c r="P44" s="1145">
        <v>0</v>
      </c>
      <c r="Q44" s="1145">
        <v>0</v>
      </c>
      <c r="R44" s="1145">
        <v>0</v>
      </c>
      <c r="S44" s="1145">
        <v>0</v>
      </c>
      <c r="T44" s="1145">
        <v>0</v>
      </c>
      <c r="U44" s="1145">
        <v>0</v>
      </c>
      <c r="V44" s="1145">
        <v>0</v>
      </c>
      <c r="W44" s="1145">
        <v>0</v>
      </c>
      <c r="X44" s="1145">
        <v>0</v>
      </c>
      <c r="Y44" s="1145">
        <v>0</v>
      </c>
      <c r="Z44" s="1145">
        <v>0</v>
      </c>
      <c r="AA44" s="1145">
        <v>0</v>
      </c>
      <c r="AB44" s="1145">
        <v>0</v>
      </c>
      <c r="AC44" s="1145">
        <v>0</v>
      </c>
      <c r="AD44" s="1145">
        <v>0</v>
      </c>
      <c r="AE44" s="1145">
        <v>0</v>
      </c>
      <c r="AF44" s="1145">
        <v>0</v>
      </c>
      <c r="AG44" s="1145">
        <v>0</v>
      </c>
      <c r="AH44" s="1145">
        <v>0</v>
      </c>
      <c r="AI44" s="1145">
        <v>0</v>
      </c>
      <c r="AJ44" s="1145">
        <v>0</v>
      </c>
      <c r="AK44" s="1145">
        <v>0</v>
      </c>
      <c r="AL44" s="1145">
        <v>0</v>
      </c>
      <c r="AM44" s="1145">
        <v>0</v>
      </c>
      <c r="AN44" s="1145">
        <v>0</v>
      </c>
      <c r="AO44" s="1145">
        <v>0</v>
      </c>
      <c r="AP44" s="1145">
        <v>0</v>
      </c>
      <c r="AQ44" s="1145">
        <v>0</v>
      </c>
      <c r="AR44" s="1145">
        <v>0</v>
      </c>
      <c r="AS44" s="1145">
        <v>0</v>
      </c>
      <c r="AT44" s="1145">
        <v>0</v>
      </c>
      <c r="AU44" s="1145">
        <v>0</v>
      </c>
      <c r="AV44" s="1145">
        <v>0</v>
      </c>
      <c r="AW44" s="1145">
        <v>0</v>
      </c>
      <c r="AX44" s="1145">
        <v>0</v>
      </c>
      <c r="AY44" s="1145">
        <v>0</v>
      </c>
      <c r="AZ44" s="1145">
        <v>0</v>
      </c>
      <c r="BA44" s="1145">
        <v>0</v>
      </c>
      <c r="BB44" s="1145">
        <v>0</v>
      </c>
      <c r="BC44" s="1145">
        <v>0</v>
      </c>
      <c r="BD44" s="1145">
        <v>0</v>
      </c>
      <c r="BE44" s="1145">
        <v>0</v>
      </c>
      <c r="BF44" s="1145">
        <v>0</v>
      </c>
      <c r="BG44" s="1145">
        <v>0</v>
      </c>
      <c r="BH44" s="1145">
        <v>1</v>
      </c>
      <c r="BI44" s="1145">
        <v>2</v>
      </c>
      <c r="BJ44" s="1145">
        <v>3</v>
      </c>
      <c r="BK44" s="1145">
        <v>4</v>
      </c>
      <c r="BL44" s="1145">
        <v>5</v>
      </c>
      <c r="BM44" s="1145">
        <v>6</v>
      </c>
      <c r="BN44" s="1145">
        <v>7</v>
      </c>
      <c r="BO44" s="1145">
        <v>8</v>
      </c>
      <c r="BP44" s="284"/>
      <c r="BQ44" s="295"/>
      <c r="BR44" s="295"/>
      <c r="BS44" s="295"/>
      <c r="BT44" s="295"/>
      <c r="BU44" s="295"/>
      <c r="BV44" s="295"/>
      <c r="BW44" s="295"/>
      <c r="BX44" s="295"/>
      <c r="BY44" s="295"/>
      <c r="BZ44" s="295"/>
      <c r="CA44" s="295"/>
      <c r="CB44" s="295"/>
      <c r="CC44" s="295"/>
      <c r="CD44" s="295"/>
      <c r="CE44" s="295"/>
      <c r="CF44" s="295"/>
      <c r="CG44" s="295"/>
      <c r="CH44" s="295"/>
      <c r="CI44" s="925"/>
      <c r="CJ44" s="1460"/>
      <c r="CK44" s="1461"/>
    </row>
    <row r="45" spans="1:89" s="17" customFormat="1" x14ac:dyDescent="0.3">
      <c r="A45" s="1453"/>
      <c r="B45" s="701" t="s">
        <v>364</v>
      </c>
      <c r="C45" s="702" t="s">
        <v>365</v>
      </c>
      <c r="D45" s="703" t="s">
        <v>67</v>
      </c>
      <c r="E45" s="704" t="s">
        <v>111</v>
      </c>
      <c r="F45" s="892">
        <v>2</v>
      </c>
      <c r="G45" s="1013">
        <v>4.4355170786671572</v>
      </c>
      <c r="H45" s="1014">
        <v>4.3256250482263479</v>
      </c>
      <c r="I45" s="1014">
        <v>4.1189169010164397</v>
      </c>
      <c r="J45" s="1014">
        <v>3.9220866922886186</v>
      </c>
      <c r="K45" s="1014">
        <v>3.7346623861315131</v>
      </c>
      <c r="L45" s="1014">
        <v>3.556194503759619</v>
      </c>
      <c r="M45" s="1147">
        <v>3.3862550455785123</v>
      </c>
      <c r="N45" s="1147">
        <v>3.2244364647612156</v>
      </c>
      <c r="O45" s="1147">
        <v>3.0703506898741497</v>
      </c>
      <c r="P45" s="1147">
        <v>2.9236281942087463</v>
      </c>
      <c r="Q45" s="1147">
        <v>2.7839171095868056</v>
      </c>
      <c r="R45" s="1147">
        <v>2.6508823825143311</v>
      </c>
      <c r="S45" s="1147">
        <v>2.524204970660151</v>
      </c>
      <c r="T45" s="1147">
        <v>2.4035810777323197</v>
      </c>
      <c r="U45" s="1147">
        <v>2.2887214249173899</v>
      </c>
      <c r="V45" s="1147">
        <v>2.1793505571353382</v>
      </c>
      <c r="W45" s="1147">
        <v>2.1793505571353382</v>
      </c>
      <c r="X45" s="1147">
        <v>2.1793505571353382</v>
      </c>
      <c r="Y45" s="1147">
        <v>2.1793505571353382</v>
      </c>
      <c r="Z45" s="1147">
        <v>2.1793505571353382</v>
      </c>
      <c r="AA45" s="1147">
        <v>2.1793505571353382</v>
      </c>
      <c r="AB45" s="1147">
        <v>2.1793505571353382</v>
      </c>
      <c r="AC45" s="1147">
        <v>2.1793505571353382</v>
      </c>
      <c r="AD45" s="1147">
        <v>2.1793505571353382</v>
      </c>
      <c r="AE45" s="1147">
        <v>2.1793505571353382</v>
      </c>
      <c r="AF45" s="1147">
        <v>2.1793505571353382</v>
      </c>
      <c r="AG45" s="1147">
        <v>2.1793505571353382</v>
      </c>
      <c r="AH45" s="1147">
        <v>2.1793505571353382</v>
      </c>
      <c r="AI45" s="1147">
        <v>2.1793505571353382</v>
      </c>
      <c r="AJ45" s="1147">
        <v>2.1793505571353382</v>
      </c>
      <c r="AK45" s="1147">
        <v>2.1793505571353382</v>
      </c>
      <c r="AL45" s="1147">
        <v>2.1793505571353382</v>
      </c>
      <c r="AM45" s="1147">
        <v>2.1793505571353382</v>
      </c>
      <c r="AN45" s="1147">
        <v>2.1793505571353382</v>
      </c>
      <c r="AO45" s="1147">
        <v>2.1793505571353382</v>
      </c>
      <c r="AP45" s="1147">
        <v>2.1793505571353382</v>
      </c>
      <c r="AQ45" s="1147">
        <v>2.1793505571353382</v>
      </c>
      <c r="AR45" s="1147">
        <v>2.1793505571353382</v>
      </c>
      <c r="AS45" s="1147">
        <v>2.1793505571353382</v>
      </c>
      <c r="AT45" s="1147">
        <v>2.1793505571353382</v>
      </c>
      <c r="AU45" s="1147">
        <v>2.1793505571353382</v>
      </c>
      <c r="AV45" s="1147">
        <v>2.1793505571353382</v>
      </c>
      <c r="AW45" s="1147">
        <v>2.1793505571353382</v>
      </c>
      <c r="AX45" s="1147">
        <v>2.1793505571353382</v>
      </c>
      <c r="AY45" s="1147">
        <v>2.1793505571353382</v>
      </c>
      <c r="AZ45" s="1147">
        <v>2.1793505571353382</v>
      </c>
      <c r="BA45" s="1147">
        <v>2.1793505571353382</v>
      </c>
      <c r="BB45" s="1147">
        <v>2.1793505571353382</v>
      </c>
      <c r="BC45" s="1147">
        <v>2.1793505571353382</v>
      </c>
      <c r="BD45" s="1147">
        <v>2.1793505571353382</v>
      </c>
      <c r="BE45" s="1147">
        <v>2.1793505571353382</v>
      </c>
      <c r="BF45" s="1147">
        <v>2.1793505571353382</v>
      </c>
      <c r="BG45" s="1147">
        <v>2.1793505571353382</v>
      </c>
      <c r="BH45" s="1147">
        <v>2.1793505571353382</v>
      </c>
      <c r="BI45" s="1147">
        <v>2.1793505571353382</v>
      </c>
      <c r="BJ45" s="1147">
        <v>2.1793505571353382</v>
      </c>
      <c r="BK45" s="1147">
        <v>2.1793505571353382</v>
      </c>
      <c r="BL45" s="1147">
        <v>2.1793505571353382</v>
      </c>
      <c r="BM45" s="1147">
        <v>2.1793505571353382</v>
      </c>
      <c r="BN45" s="1147">
        <v>2.1793505571353382</v>
      </c>
      <c r="BO45" s="1147">
        <v>2.1793505571353382</v>
      </c>
      <c r="BP45" s="284"/>
      <c r="BQ45" s="284"/>
      <c r="BR45" s="284"/>
      <c r="BS45" s="284"/>
      <c r="BT45" s="284"/>
      <c r="BU45" s="284"/>
      <c r="BV45" s="284"/>
      <c r="BW45" s="284"/>
      <c r="BX45" s="284"/>
      <c r="BY45" s="284"/>
      <c r="BZ45" s="284"/>
      <c r="CA45" s="284"/>
      <c r="CB45" s="284"/>
      <c r="CC45" s="284"/>
      <c r="CD45" s="284"/>
      <c r="CE45" s="284"/>
      <c r="CF45" s="284"/>
      <c r="CG45" s="284"/>
      <c r="CH45" s="284"/>
      <c r="CI45" s="897"/>
      <c r="CJ45" s="1460"/>
      <c r="CK45" s="1461"/>
    </row>
    <row r="46" spans="1:89" s="17" customFormat="1" x14ac:dyDescent="0.3">
      <c r="A46" s="1453"/>
      <c r="B46" s="304" t="s">
        <v>366</v>
      </c>
      <c r="C46" s="305" t="s">
        <v>367</v>
      </c>
      <c r="D46" s="306" t="s">
        <v>67</v>
      </c>
      <c r="E46" s="307" t="s">
        <v>111</v>
      </c>
      <c r="F46" s="893">
        <v>2</v>
      </c>
      <c r="G46" s="1013">
        <v>106.56340296669143</v>
      </c>
      <c r="H46" s="1014">
        <v>109.88889092976838</v>
      </c>
      <c r="I46" s="1014">
        <v>116.46150650219293</v>
      </c>
      <c r="J46" s="1014">
        <v>120.18119978434369</v>
      </c>
      <c r="K46" s="1014">
        <v>123.66082286771771</v>
      </c>
      <c r="L46" s="1014">
        <v>126.64608106717596</v>
      </c>
      <c r="M46" s="1147">
        <v>128.10676939070925</v>
      </c>
      <c r="N46" s="1147">
        <v>129.63869102658276</v>
      </c>
      <c r="O46" s="1147">
        <v>131.24735528405492</v>
      </c>
      <c r="P46" s="1147">
        <v>132.76472196684136</v>
      </c>
      <c r="Q46" s="1147">
        <v>134.17716551447316</v>
      </c>
      <c r="R46" s="1147">
        <v>135.50719181689396</v>
      </c>
      <c r="S46" s="1147">
        <v>136.80720943515519</v>
      </c>
      <c r="T46" s="1147">
        <v>138.07179672851399</v>
      </c>
      <c r="U46" s="1147">
        <v>139.31051637466686</v>
      </c>
      <c r="V46" s="1147">
        <v>140.47208222189863</v>
      </c>
      <c r="W46" s="1147">
        <v>141.57727626803228</v>
      </c>
      <c r="X46" s="1147">
        <v>142.64647012984159</v>
      </c>
      <c r="Y46" s="1147">
        <v>143.64594751203663</v>
      </c>
      <c r="Z46" s="1147">
        <v>144.61314198105291</v>
      </c>
      <c r="AA46" s="1147">
        <v>145.51449259486111</v>
      </c>
      <c r="AB46" s="1147">
        <v>146.35643768821436</v>
      </c>
      <c r="AC46" s="1147">
        <v>147.24209699600007</v>
      </c>
      <c r="AD46" s="1147">
        <v>148.0671888187037</v>
      </c>
      <c r="AE46" s="1147">
        <v>148.98057042876573</v>
      </c>
      <c r="AF46" s="1147">
        <v>149.876951321316</v>
      </c>
      <c r="AG46" s="1147">
        <v>150.7929285261024</v>
      </c>
      <c r="AH46" s="1147">
        <v>151.91478231422317</v>
      </c>
      <c r="AI46" s="1147">
        <v>153.02665192811824</v>
      </c>
      <c r="AJ46" s="1147">
        <v>154.12924080155378</v>
      </c>
      <c r="AK46" s="1147">
        <v>155.2283487392784</v>
      </c>
      <c r="AL46" s="1147">
        <v>156.31939360447279</v>
      </c>
      <c r="AM46" s="1147">
        <v>157.4029077948214</v>
      </c>
      <c r="AN46" s="1147">
        <v>158.47937681927712</v>
      </c>
      <c r="AO46" s="1147">
        <v>159.54924367409131</v>
      </c>
      <c r="AP46" s="1147">
        <v>160.61291279154702</v>
      </c>
      <c r="AQ46" s="1147">
        <v>161.67077122367058</v>
      </c>
      <c r="AR46" s="1147">
        <v>162.72318657554894</v>
      </c>
      <c r="AS46" s="1147">
        <v>163.77045976692867</v>
      </c>
      <c r="AT46" s="1147">
        <v>164.81286646632023</v>
      </c>
      <c r="AU46" s="1147">
        <v>165.85065936984913</v>
      </c>
      <c r="AV46" s="1147">
        <v>166.88407026684794</v>
      </c>
      <c r="AW46" s="1147">
        <v>167.91331191311878</v>
      </c>
      <c r="AX46" s="1147">
        <v>168.93857973059406</v>
      </c>
      <c r="AY46" s="1147">
        <v>169.96005335018296</v>
      </c>
      <c r="AZ46" s="1147">
        <v>170.9778980128556</v>
      </c>
      <c r="BA46" s="1147">
        <v>171.99226584249465</v>
      </c>
      <c r="BB46" s="1147">
        <v>173.0032970026686</v>
      </c>
      <c r="BC46" s="1147">
        <v>174.01112074827205</v>
      </c>
      <c r="BD46" s="1147">
        <v>175.01585638188891</v>
      </c>
      <c r="BE46" s="1147">
        <v>176.01761412376942</v>
      </c>
      <c r="BF46" s="1147">
        <v>177.01649590344104</v>
      </c>
      <c r="BG46" s="1147">
        <v>178.01259608019919</v>
      </c>
      <c r="BH46" s="1147">
        <v>179.00600209902174</v>
      </c>
      <c r="BI46" s="1147">
        <v>179.99679508783854</v>
      </c>
      <c r="BJ46" s="1147">
        <v>180.98505040150795</v>
      </c>
      <c r="BK46" s="1147">
        <v>181.9708381173576</v>
      </c>
      <c r="BL46" s="1147">
        <v>182.95422348669021</v>
      </c>
      <c r="BM46" s="1147">
        <v>183.93526734624157</v>
      </c>
      <c r="BN46" s="1147">
        <v>184.91402649320696</v>
      </c>
      <c r="BO46" s="1147">
        <v>185.93360948471903</v>
      </c>
      <c r="BP46" s="284"/>
      <c r="BQ46" s="284"/>
      <c r="BR46" s="284"/>
      <c r="BS46" s="284"/>
      <c r="BT46" s="284"/>
      <c r="BU46" s="284"/>
      <c r="BV46" s="284"/>
      <c r="BW46" s="284"/>
      <c r="BX46" s="284"/>
      <c r="BY46" s="284"/>
      <c r="BZ46" s="284"/>
      <c r="CA46" s="284"/>
      <c r="CB46" s="284"/>
      <c r="CC46" s="284"/>
      <c r="CD46" s="284"/>
      <c r="CE46" s="284"/>
      <c r="CF46" s="284"/>
      <c r="CG46" s="284"/>
      <c r="CH46" s="284"/>
      <c r="CI46" s="897"/>
      <c r="CJ46" s="1460"/>
      <c r="CK46" s="1461"/>
    </row>
    <row r="47" spans="1:89" s="18" customFormat="1" x14ac:dyDescent="0.3">
      <c r="A47" s="1453"/>
      <c r="B47" s="304" t="s">
        <v>368</v>
      </c>
      <c r="C47" s="305" t="s">
        <v>369</v>
      </c>
      <c r="D47" s="306" t="s">
        <v>67</v>
      </c>
      <c r="E47" s="307" t="s">
        <v>111</v>
      </c>
      <c r="F47" s="893">
        <v>2</v>
      </c>
      <c r="G47" s="1013">
        <v>90.452220475106287</v>
      </c>
      <c r="H47" s="1014">
        <v>87.992158340957772</v>
      </c>
      <c r="I47" s="1014">
        <v>84.824429395822264</v>
      </c>
      <c r="J47" s="1014">
        <v>81.915875892357604</v>
      </c>
      <c r="K47" s="1014">
        <v>78.990851608891816</v>
      </c>
      <c r="L47" s="1014">
        <v>76.40273620470478</v>
      </c>
      <c r="M47" s="1147">
        <v>75.553698672167442</v>
      </c>
      <c r="N47" s="1147">
        <v>74.781743382205605</v>
      </c>
      <c r="O47" s="1147">
        <v>74.083517889935649</v>
      </c>
      <c r="P47" s="1147">
        <v>73.446995273961022</v>
      </c>
      <c r="Q47" s="1147">
        <v>72.861658468421311</v>
      </c>
      <c r="R47" s="1147">
        <v>72.324961910814622</v>
      </c>
      <c r="S47" s="1147">
        <v>71.832980665237599</v>
      </c>
      <c r="T47" s="1147">
        <v>71.381240350835284</v>
      </c>
      <c r="U47" s="1147">
        <v>70.966552568537551</v>
      </c>
      <c r="V47" s="1147">
        <v>70.581036396503677</v>
      </c>
      <c r="W47" s="1147">
        <v>70.222166356847424</v>
      </c>
      <c r="X47" s="1147">
        <v>69.889561316848301</v>
      </c>
      <c r="Y47" s="1147">
        <v>69.57762167471742</v>
      </c>
      <c r="Z47" s="1147">
        <v>69.287314691441154</v>
      </c>
      <c r="AA47" s="1147">
        <v>69.012293747404669</v>
      </c>
      <c r="AB47" s="1147">
        <v>68.752266851328685</v>
      </c>
      <c r="AC47" s="1147">
        <v>68.508842163732695</v>
      </c>
      <c r="AD47" s="1147">
        <v>68.276952045641977</v>
      </c>
      <c r="AE47" s="1147">
        <v>68.064187696799024</v>
      </c>
      <c r="AF47" s="1147">
        <v>67.862728965929875</v>
      </c>
      <c r="AG47" s="1147">
        <v>67.671365242700617</v>
      </c>
      <c r="AH47" s="1147">
        <v>67.489054502033127</v>
      </c>
      <c r="AI47" s="1147">
        <v>67.314848651129651</v>
      </c>
      <c r="AJ47" s="1147">
        <v>67.147887176816113</v>
      </c>
      <c r="AK47" s="1147">
        <v>66.987388688298736</v>
      </c>
      <c r="AL47" s="1147">
        <v>66.832643319782818</v>
      </c>
      <c r="AM47" s="1147">
        <v>66.683005898951777</v>
      </c>
      <c r="AN47" s="1147">
        <v>66.537889798441071</v>
      </c>
      <c r="AO47" s="1147">
        <v>66.39676139717335</v>
      </c>
      <c r="AP47" s="1147">
        <v>66.290151459181317</v>
      </c>
      <c r="AQ47" s="1147">
        <v>66.250253299584074</v>
      </c>
      <c r="AR47" s="1147">
        <v>66.214125288206731</v>
      </c>
      <c r="AS47" s="1147">
        <v>66.181426065922238</v>
      </c>
      <c r="AT47" s="1147">
        <v>66.151844995736695</v>
      </c>
      <c r="AU47" s="1147">
        <v>66.125099358906041</v>
      </c>
      <c r="AV47" s="1147">
        <v>66.100931814521886</v>
      </c>
      <c r="AW47" s="1147">
        <v>66.079108096590403</v>
      </c>
      <c r="AX47" s="1147">
        <v>66.059414925372721</v>
      </c>
      <c r="AY47" s="1147">
        <v>66.041658112190333</v>
      </c>
      <c r="AZ47" s="1147">
        <v>66.025660839047163</v>
      </c>
      <c r="BA47" s="1147">
        <v>66.011262096334562</v>
      </c>
      <c r="BB47" s="1147">
        <v>65.998315263579983</v>
      </c>
      <c r="BC47" s="1147">
        <v>65.986686819715686</v>
      </c>
      <c r="BD47" s="1147">
        <v>65.976255170686898</v>
      </c>
      <c r="BE47" s="1147">
        <v>65.966909583423956</v>
      </c>
      <c r="BF47" s="1147">
        <v>65.958549216277959</v>
      </c>
      <c r="BG47" s="1147">
        <v>65.951082236980994</v>
      </c>
      <c r="BH47" s="1147">
        <v>65.944425020053586</v>
      </c>
      <c r="BI47" s="1147">
        <v>65.938501416358761</v>
      </c>
      <c r="BJ47" s="1147">
        <v>65.933242088194362</v>
      </c>
      <c r="BK47" s="1147">
        <v>65.928583903941089</v>
      </c>
      <c r="BL47" s="1147">
        <v>65.92446938684833</v>
      </c>
      <c r="BM47" s="1147">
        <v>65.920846213044754</v>
      </c>
      <c r="BN47" s="1147">
        <v>65.917666754319782</v>
      </c>
      <c r="BO47" s="1147">
        <v>65.92326853814231</v>
      </c>
      <c r="BP47" s="284"/>
      <c r="BQ47" s="284"/>
      <c r="BR47" s="284"/>
      <c r="BS47" s="284"/>
      <c r="BT47" s="284"/>
      <c r="BU47" s="284"/>
      <c r="BV47" s="284"/>
      <c r="BW47" s="284"/>
      <c r="BX47" s="284"/>
      <c r="BY47" s="284"/>
      <c r="BZ47" s="284"/>
      <c r="CA47" s="284"/>
      <c r="CB47" s="284"/>
      <c r="CC47" s="284"/>
      <c r="CD47" s="284"/>
      <c r="CE47" s="284"/>
      <c r="CF47" s="284"/>
      <c r="CG47" s="284"/>
      <c r="CH47" s="284"/>
      <c r="CI47" s="897"/>
      <c r="CJ47" s="1462"/>
      <c r="CK47" s="1463"/>
    </row>
    <row r="48" spans="1:89" s="17" customFormat="1" ht="28" x14ac:dyDescent="0.35">
      <c r="A48" s="1453"/>
      <c r="B48" s="304" t="s">
        <v>370</v>
      </c>
      <c r="C48" s="305" t="s">
        <v>371</v>
      </c>
      <c r="D48" s="306" t="s">
        <v>67</v>
      </c>
      <c r="E48" s="307" t="s">
        <v>252</v>
      </c>
      <c r="F48" s="893">
        <v>1</v>
      </c>
      <c r="G48" s="907">
        <v>0</v>
      </c>
      <c r="H48" s="906">
        <v>0</v>
      </c>
      <c r="I48" s="906">
        <v>1.4249287535623203E-4</v>
      </c>
      <c r="J48" s="906">
        <v>3.4198290085495721E-4</v>
      </c>
      <c r="K48" s="906">
        <v>4.8447577621118918E-4</v>
      </c>
      <c r="L48" s="906">
        <v>6.8396580170991441E-4</v>
      </c>
      <c r="M48" s="1148">
        <v>8.264586770661465E-4</v>
      </c>
      <c r="N48" s="1148">
        <v>9.9745012749362502E-4</v>
      </c>
      <c r="O48" s="1148">
        <v>1.1684415779211036E-3</v>
      </c>
      <c r="P48" s="1148">
        <v>1.3394330283485821E-3</v>
      </c>
      <c r="Q48" s="1148">
        <v>1.5104244787760609E-3</v>
      </c>
      <c r="R48" s="1148">
        <v>1.6814159292035398E-3</v>
      </c>
      <c r="S48" s="1148">
        <v>1.8809059547022641E-3</v>
      </c>
      <c r="T48" s="1148">
        <v>2.0233988300584964E-3</v>
      </c>
      <c r="U48" s="1148">
        <v>2.1943902804859752E-3</v>
      </c>
      <c r="V48" s="1148">
        <v>2.3653817309134541E-3</v>
      </c>
      <c r="W48" s="1148">
        <v>2.5363731813409325E-3</v>
      </c>
      <c r="X48" s="1148">
        <v>2.7073646317684109E-3</v>
      </c>
      <c r="Y48" s="1148">
        <v>2.8783560821958897E-3</v>
      </c>
      <c r="Z48" s="1148">
        <v>3.0493475326233681E-3</v>
      </c>
      <c r="AA48" s="1148">
        <v>3.2203389830508466E-3</v>
      </c>
      <c r="AB48" s="1148">
        <v>3.3898305084745757E-3</v>
      </c>
      <c r="AC48" s="1148">
        <v>3.5593220338983045E-3</v>
      </c>
      <c r="AD48" s="1148">
        <v>3.7288135593220332E-3</v>
      </c>
      <c r="AE48" s="1148">
        <v>3.8983050847457624E-3</v>
      </c>
      <c r="AF48" s="1148">
        <v>4.0677966101694916E-3</v>
      </c>
      <c r="AG48" s="1148">
        <v>4.2372881355932203E-3</v>
      </c>
      <c r="AH48" s="1148">
        <v>4.4067796610169482E-3</v>
      </c>
      <c r="AI48" s="1148">
        <v>4.5762711864406778E-3</v>
      </c>
      <c r="AJ48" s="1148">
        <v>4.7457627118644066E-3</v>
      </c>
      <c r="AK48" s="1148">
        <v>4.9152542372881344E-3</v>
      </c>
      <c r="AL48" s="1148">
        <v>5.084745762711864E-3</v>
      </c>
      <c r="AM48" s="1148">
        <v>5.2542372881355928E-3</v>
      </c>
      <c r="AN48" s="1148">
        <v>5.4237288135593224E-3</v>
      </c>
      <c r="AO48" s="1148">
        <v>5.5932203389830503E-3</v>
      </c>
      <c r="AP48" s="1148">
        <v>5.7627118644067799E-3</v>
      </c>
      <c r="AQ48" s="1148">
        <v>5.9322033898305086E-3</v>
      </c>
      <c r="AR48" s="1148">
        <v>6.1016949152542374E-3</v>
      </c>
      <c r="AS48" s="1148">
        <v>6.2711864406779652E-3</v>
      </c>
      <c r="AT48" s="1148">
        <v>6.440677966101694E-3</v>
      </c>
      <c r="AU48" s="1148">
        <v>6.6101694915254227E-3</v>
      </c>
      <c r="AV48" s="1148">
        <v>6.7796610169491523E-3</v>
      </c>
      <c r="AW48" s="1148">
        <v>6.9491525423728802E-3</v>
      </c>
      <c r="AX48" s="1148">
        <v>7.1186440677966098E-3</v>
      </c>
      <c r="AY48" s="1148">
        <v>7.2881355932203386E-3</v>
      </c>
      <c r="AZ48" s="1148">
        <v>7.4576271186440682E-3</v>
      </c>
      <c r="BA48" s="1148">
        <v>7.6271186440677978E-3</v>
      </c>
      <c r="BB48" s="1148">
        <v>7.7966101694915257E-3</v>
      </c>
      <c r="BC48" s="1148">
        <v>7.9661016949152536E-3</v>
      </c>
      <c r="BD48" s="1148">
        <v>8.1355932203389832E-3</v>
      </c>
      <c r="BE48" s="1148">
        <v>8.3050847457627128E-3</v>
      </c>
      <c r="BF48" s="1148">
        <v>8.4745762711864406E-3</v>
      </c>
      <c r="BG48" s="1148">
        <v>8.6440677966101703E-3</v>
      </c>
      <c r="BH48" s="1148">
        <v>8.8135593220338999E-3</v>
      </c>
      <c r="BI48" s="1148">
        <v>8.9830508474576295E-3</v>
      </c>
      <c r="BJ48" s="1148">
        <v>9.1525423728813556E-3</v>
      </c>
      <c r="BK48" s="1148">
        <v>9.3220338983050835E-3</v>
      </c>
      <c r="BL48" s="1148">
        <v>9.4915254237288131E-3</v>
      </c>
      <c r="BM48" s="1148">
        <v>9.6610169491525427E-3</v>
      </c>
      <c r="BN48" s="1148">
        <v>9.8305084745762723E-3</v>
      </c>
      <c r="BO48" s="1148">
        <v>0.01</v>
      </c>
      <c r="BP48" s="308"/>
      <c r="BQ48" s="308"/>
      <c r="BR48" s="308"/>
      <c r="BS48" s="308"/>
      <c r="BT48" s="308"/>
      <c r="BU48" s="308"/>
      <c r="BV48" s="308"/>
      <c r="BW48" s="308"/>
      <c r="BX48" s="308"/>
      <c r="BY48" s="308"/>
      <c r="BZ48" s="308"/>
      <c r="CA48" s="308"/>
      <c r="CB48" s="308"/>
      <c r="CC48" s="308"/>
      <c r="CD48" s="308"/>
      <c r="CE48" s="308"/>
      <c r="CF48" s="308"/>
      <c r="CG48" s="308"/>
      <c r="CH48" s="308"/>
      <c r="CI48" s="926"/>
      <c r="CJ48" s="1460"/>
      <c r="CK48" s="1461"/>
    </row>
    <row r="49" spans="1:89" s="17" customFormat="1" ht="28" x14ac:dyDescent="0.35">
      <c r="A49" s="1453"/>
      <c r="B49" s="304" t="s">
        <v>372</v>
      </c>
      <c r="C49" s="305" t="s">
        <v>373</v>
      </c>
      <c r="D49" s="306" t="s">
        <v>374</v>
      </c>
      <c r="E49" s="307" t="s">
        <v>111</v>
      </c>
      <c r="F49" s="893">
        <v>2</v>
      </c>
      <c r="G49" s="898">
        <f>G48*(G43+SUM(G45:G47)-SUM(G55:G58))</f>
        <v>0</v>
      </c>
      <c r="H49" s="309">
        <f t="shared" ref="H49:AL49" si="7">H48*(SUM(H43:H47)-SUM(H55:H58))</f>
        <v>0</v>
      </c>
      <c r="I49" s="309">
        <f t="shared" si="7"/>
        <v>3.8336976986462767E-2</v>
      </c>
      <c r="J49" s="309">
        <f t="shared" si="7"/>
        <v>9.3379636477270711E-2</v>
      </c>
      <c r="K49" s="309">
        <f t="shared" si="7"/>
        <v>0.13254893926456018</v>
      </c>
      <c r="L49" s="309">
        <f t="shared" si="7"/>
        <v>0.18734159883153675</v>
      </c>
      <c r="M49" s="309">
        <f t="shared" si="7"/>
        <v>0.22666214144662267</v>
      </c>
      <c r="N49" s="309">
        <f t="shared" si="7"/>
        <v>0.27402659100017374</v>
      </c>
      <c r="O49" s="309">
        <f t="shared" si="7"/>
        <v>0.32166337505912151</v>
      </c>
      <c r="P49" s="309">
        <f t="shared" si="7"/>
        <v>0.36966289833489935</v>
      </c>
      <c r="Q49" s="309">
        <f t="shared" si="7"/>
        <v>0.41782122266617933</v>
      </c>
      <c r="R49" s="309">
        <f t="shared" si="7"/>
        <v>0.46623045075275787</v>
      </c>
      <c r="S49" s="309">
        <f t="shared" si="7"/>
        <v>0.5227391545914164</v>
      </c>
      <c r="T49" s="309">
        <f t="shared" si="7"/>
        <v>0.56343498893323762</v>
      </c>
      <c r="U49" s="309">
        <f t="shared" si="7"/>
        <v>0.61246918021419072</v>
      </c>
      <c r="V49" s="309">
        <f t="shared" si="7"/>
        <v>0.6617070170312559</v>
      </c>
      <c r="W49" s="309">
        <f t="shared" si="7"/>
        <v>0.71123401954914656</v>
      </c>
      <c r="X49" s="309">
        <f t="shared" si="7"/>
        <v>0.7609369307878503</v>
      </c>
      <c r="Y49" s="309">
        <f t="shared" si="7"/>
        <v>0.81093850778820986</v>
      </c>
      <c r="Z49" s="309">
        <f t="shared" si="7"/>
        <v>0.86138471952660223</v>
      </c>
      <c r="AA49" s="309">
        <f t="shared" si="7"/>
        <v>0.91165218853927743</v>
      </c>
      <c r="AB49" s="309">
        <f t="shared" si="7"/>
        <v>0.96159405399872677</v>
      </c>
      <c r="AC49" s="309">
        <f t="shared" si="7"/>
        <v>1.0118370059970443</v>
      </c>
      <c r="AD49" s="309">
        <f t="shared" si="7"/>
        <v>1.0620805821323995</v>
      </c>
      <c r="AE49" s="309">
        <f t="shared" si="7"/>
        <v>1.1129363912975347</v>
      </c>
      <c r="AF49" s="309">
        <f t="shared" si="7"/>
        <v>1.1639976393142193</v>
      </c>
      <c r="AG49" s="309">
        <f t="shared" si="7"/>
        <v>1.215400631399749</v>
      </c>
      <c r="AH49" s="309">
        <f t="shared" si="7"/>
        <v>1.2679823858805186</v>
      </c>
      <c r="AI49" s="309">
        <f t="shared" si="7"/>
        <v>1.3208577049337198</v>
      </c>
      <c r="AJ49" s="309">
        <f t="shared" si="7"/>
        <v>1.3740222559511235</v>
      </c>
      <c r="AK49" s="309">
        <f t="shared" si="7"/>
        <v>1.4275039298658354</v>
      </c>
      <c r="AL49" s="309">
        <f t="shared" si="7"/>
        <v>1.4812756097836466</v>
      </c>
      <c r="AM49" s="309">
        <f t="shared" ref="AM49:BO49" si="8">AM48*(SUM(AM43:AM47)-SUM(AM55:AM58))</f>
        <v>1.5353355670264759</v>
      </c>
      <c r="AN49" s="309">
        <f t="shared" si="8"/>
        <v>1.5896820949340109</v>
      </c>
      <c r="AO49" s="309">
        <f t="shared" si="8"/>
        <v>1.6443133705267441</v>
      </c>
      <c r="AP49" s="309">
        <f t="shared" si="8"/>
        <v>1.6994096078384637</v>
      </c>
      <c r="AQ49" s="309">
        <f t="shared" si="8"/>
        <v>1.7551722475962537</v>
      </c>
      <c r="AR49" s="309">
        <f t="shared" si="8"/>
        <v>1.8112536516473565</v>
      </c>
      <c r="AS49" s="309">
        <f t="shared" si="8"/>
        <v>1.8676560596806582</v>
      </c>
      <c r="AT49" s="309">
        <f t="shared" si="8"/>
        <v>1.9243717331894796</v>
      </c>
      <c r="AU49" s="309">
        <f t="shared" si="8"/>
        <v>1.9814066233850627</v>
      </c>
      <c r="AV49" s="309">
        <f t="shared" si="8"/>
        <v>2.0387525678024669</v>
      </c>
      <c r="AW49" s="309">
        <f t="shared" si="8"/>
        <v>2.0964157926508258</v>
      </c>
      <c r="AX49" s="309">
        <f t="shared" si="8"/>
        <v>2.1543880013574879</v>
      </c>
      <c r="AY49" s="309">
        <f t="shared" si="8"/>
        <v>2.2126757593119395</v>
      </c>
      <c r="AZ49" s="309">
        <f t="shared" si="8"/>
        <v>2.2712743081859452</v>
      </c>
      <c r="BA49" s="309">
        <f t="shared" si="8"/>
        <v>2.3301826945220565</v>
      </c>
      <c r="BB49" s="309">
        <f t="shared" si="8"/>
        <v>2.3894000214568392</v>
      </c>
      <c r="BC49" s="309">
        <f t="shared" si="8"/>
        <v>2.4489253212768496</v>
      </c>
      <c r="BD49" s="309">
        <f t="shared" si="8"/>
        <v>2.5087576796647344</v>
      </c>
      <c r="BE49" s="309">
        <f t="shared" si="8"/>
        <v>2.5688962767177497</v>
      </c>
      <c r="BF49" s="309">
        <f t="shared" si="8"/>
        <v>2.6293401133482996</v>
      </c>
      <c r="BG49" s="309">
        <f t="shared" si="8"/>
        <v>2.6900884662886471</v>
      </c>
      <c r="BH49" s="309">
        <f t="shared" si="8"/>
        <v>2.759958541573801</v>
      </c>
      <c r="BI49" s="309">
        <f t="shared" si="8"/>
        <v>2.8304657985141151</v>
      </c>
      <c r="BJ49" s="309">
        <f t="shared" si="8"/>
        <v>2.9016139269706009</v>
      </c>
      <c r="BK49" s="309">
        <f t="shared" si="8"/>
        <v>2.9734069870049535</v>
      </c>
      <c r="BL49" s="309">
        <f t="shared" si="8"/>
        <v>3.0458344637729842</v>
      </c>
      <c r="BM49" s="309">
        <f t="shared" si="8"/>
        <v>3.1189053559952091</v>
      </c>
      <c r="BN49" s="309">
        <f t="shared" si="8"/>
        <v>3.1926141125627914</v>
      </c>
      <c r="BO49" s="309">
        <f t="shared" si="8"/>
        <v>3.2674690447935335</v>
      </c>
      <c r="BP49" s="309"/>
      <c r="BQ49" s="309"/>
      <c r="BR49" s="309"/>
      <c r="BS49" s="309"/>
      <c r="BT49" s="309"/>
      <c r="BU49" s="309"/>
      <c r="BV49" s="309"/>
      <c r="BW49" s="309"/>
      <c r="BX49" s="309"/>
      <c r="BY49" s="309"/>
      <c r="BZ49" s="309"/>
      <c r="CA49" s="309"/>
      <c r="CB49" s="309"/>
      <c r="CC49" s="309"/>
      <c r="CD49" s="309"/>
      <c r="CE49" s="309"/>
      <c r="CF49" s="309"/>
      <c r="CG49" s="309"/>
      <c r="CH49" s="309"/>
      <c r="CI49" s="290"/>
      <c r="CJ49" s="1460"/>
      <c r="CK49" s="1461"/>
    </row>
    <row r="50" spans="1:89" s="17" customFormat="1" x14ac:dyDescent="0.35">
      <c r="A50" s="1453"/>
      <c r="B50" s="304" t="s">
        <v>375</v>
      </c>
      <c r="C50" s="311" t="s">
        <v>181</v>
      </c>
      <c r="D50" s="312" t="s">
        <v>376</v>
      </c>
      <c r="E50" s="313" t="s">
        <v>114</v>
      </c>
      <c r="F50" s="894">
        <v>1</v>
      </c>
      <c r="G50" s="899">
        <f>(((G46-G57))*1000000)/((G79)*1000)</f>
        <v>126.45192379095505</v>
      </c>
      <c r="H50" s="314">
        <f t="shared" ref="H50:BO51" si="9">(((H46-H57))*1000000)/((H79)*1000)</f>
        <v>128.39018586129168</v>
      </c>
      <c r="I50" s="314">
        <f t="shared" si="9"/>
        <v>131.82032665989408</v>
      </c>
      <c r="J50" s="314">
        <f t="shared" si="9"/>
        <v>132.4014831274817</v>
      </c>
      <c r="K50" s="314">
        <f t="shared" si="9"/>
        <v>132.95405743420392</v>
      </c>
      <c r="L50" s="314">
        <f>(((L46-L57))*1000000)/((L79)*1000)</f>
        <v>133.46640711798869</v>
      </c>
      <c r="M50" s="315">
        <f t="shared" si="9"/>
        <v>133.78492189434667</v>
      </c>
      <c r="N50" s="315">
        <f t="shared" si="9"/>
        <v>134.10428772772997</v>
      </c>
      <c r="O50" s="315">
        <f t="shared" si="9"/>
        <v>134.474962424262</v>
      </c>
      <c r="P50" s="315">
        <f t="shared" si="9"/>
        <v>134.83913461616015</v>
      </c>
      <c r="Q50" s="315">
        <f t="shared" si="9"/>
        <v>135.16435602969233</v>
      </c>
      <c r="R50" s="315">
        <f t="shared" si="9"/>
        <v>135.46727740095565</v>
      </c>
      <c r="S50" s="315">
        <f t="shared" si="9"/>
        <v>135.76638533043166</v>
      </c>
      <c r="T50" s="315">
        <f t="shared" si="9"/>
        <v>136.05886908118759</v>
      </c>
      <c r="U50" s="315">
        <f t="shared" si="9"/>
        <v>136.34915316542268</v>
      </c>
      <c r="V50" s="315">
        <f t="shared" si="9"/>
        <v>136.60318946685078</v>
      </c>
      <c r="W50" s="315">
        <f t="shared" si="9"/>
        <v>136.81058629988476</v>
      </c>
      <c r="X50" s="315">
        <f t="shared" si="9"/>
        <v>137.01000892258278</v>
      </c>
      <c r="Y50" s="315">
        <f t="shared" si="9"/>
        <v>137.17500923947219</v>
      </c>
      <c r="Z50" s="315">
        <f t="shared" si="9"/>
        <v>137.32748710801729</v>
      </c>
      <c r="AA50" s="315">
        <f t="shared" si="9"/>
        <v>137.42493342297936</v>
      </c>
      <c r="AB50" s="315">
        <f t="shared" si="9"/>
        <v>137.49150721393303</v>
      </c>
      <c r="AC50" s="315">
        <f t="shared" si="9"/>
        <v>137.55674513692841</v>
      </c>
      <c r="AD50" s="315">
        <f t="shared" si="9"/>
        <v>137.58497687965044</v>
      </c>
      <c r="AE50" s="315">
        <f t="shared" si="9"/>
        <v>137.68455506412559</v>
      </c>
      <c r="AF50" s="315">
        <f t="shared" si="9"/>
        <v>137.77667411760964</v>
      </c>
      <c r="AG50" s="315">
        <f t="shared" si="9"/>
        <v>137.88699515588829</v>
      </c>
      <c r="AH50" s="315">
        <f t="shared" si="9"/>
        <v>138.19856847152997</v>
      </c>
      <c r="AI50" s="315">
        <f t="shared" si="9"/>
        <v>138.50497724783102</v>
      </c>
      <c r="AJ50" s="315">
        <f t="shared" si="9"/>
        <v>138.80644287417357</v>
      </c>
      <c r="AK50" s="315">
        <f t="shared" si="9"/>
        <v>139.10236517949866</v>
      </c>
      <c r="AL50" s="315">
        <f t="shared" si="9"/>
        <v>139.39370436113811</v>
      </c>
      <c r="AM50" s="315">
        <f t="shared" si="9"/>
        <v>139.68063170250514</v>
      </c>
      <c r="AN50" s="315">
        <f t="shared" si="9"/>
        <v>139.96330457628289</v>
      </c>
      <c r="AO50" s="315">
        <f t="shared" si="9"/>
        <v>140.2418678353753</v>
      </c>
      <c r="AP50" s="315">
        <f t="shared" si="9"/>
        <v>140.5164550651109</v>
      </c>
      <c r="AQ50" s="315">
        <f t="shared" si="9"/>
        <v>140.78720563071602</v>
      </c>
      <c r="AR50" s="315">
        <f t="shared" si="9"/>
        <v>141.05426056700915</v>
      </c>
      <c r="AS50" s="315">
        <f t="shared" si="9"/>
        <v>141.31771833649793</v>
      </c>
      <c r="AT50" s="315">
        <f t="shared" si="9"/>
        <v>141.57767100920844</v>
      </c>
      <c r="AU50" s="315">
        <f t="shared" si="9"/>
        <v>141.83420487416356</v>
      </c>
      <c r="AV50" s="315">
        <f t="shared" si="9"/>
        <v>142.08740098917437</v>
      </c>
      <c r="AW50" s="315">
        <f t="shared" si="9"/>
        <v>142.33733567487928</v>
      </c>
      <c r="AX50" s="315">
        <f t="shared" si="9"/>
        <v>142.58408095846477</v>
      </c>
      <c r="AY50" s="315">
        <f t="shared" si="9"/>
        <v>142.8277049720501</v>
      </c>
      <c r="AZ50" s="315">
        <f t="shared" si="9"/>
        <v>143.06827231023519</v>
      </c>
      <c r="BA50" s="315">
        <f t="shared" si="9"/>
        <v>143.30584435093007</v>
      </c>
      <c r="BB50" s="315">
        <f t="shared" si="9"/>
        <v>143.5404795431628</v>
      </c>
      <c r="BC50" s="315">
        <f t="shared" si="9"/>
        <v>143.77223366525371</v>
      </c>
      <c r="BD50" s="315">
        <f t="shared" si="9"/>
        <v>144.00116005638341</v>
      </c>
      <c r="BE50" s="315">
        <f t="shared" si="9"/>
        <v>144.22730982429243</v>
      </c>
      <c r="BF50" s="315">
        <f t="shared" si="9"/>
        <v>144.45073203160101</v>
      </c>
      <c r="BG50" s="315">
        <f t="shared" si="9"/>
        <v>144.67147386297026</v>
      </c>
      <c r="BH50" s="315">
        <f t="shared" si="9"/>
        <v>144.88958077509417</v>
      </c>
      <c r="BI50" s="315">
        <f t="shared" si="9"/>
        <v>145.10509663134894</v>
      </c>
      <c r="BJ50" s="315">
        <f t="shared" si="9"/>
        <v>145.31806382270165</v>
      </c>
      <c r="BK50" s="315">
        <f t="shared" si="9"/>
        <v>145.5285233763243</v>
      </c>
      <c r="BL50" s="315">
        <f t="shared" si="9"/>
        <v>145.73651505323397</v>
      </c>
      <c r="BM50" s="315">
        <f t="shared" si="9"/>
        <v>145.94207743611057</v>
      </c>
      <c r="BN50" s="315">
        <f t="shared" si="9"/>
        <v>146.14524800834943</v>
      </c>
      <c r="BO50" s="315">
        <f t="shared" si="9"/>
        <v>144.18487880724322</v>
      </c>
      <c r="BP50" s="315"/>
      <c r="BQ50" s="315"/>
      <c r="BR50" s="315"/>
      <c r="BS50" s="315"/>
      <c r="BT50" s="315"/>
      <c r="BU50" s="315"/>
      <c r="BV50" s="315"/>
      <c r="BW50" s="315"/>
      <c r="BX50" s="315"/>
      <c r="BY50" s="315"/>
      <c r="BZ50" s="315"/>
      <c r="CA50" s="315"/>
      <c r="CB50" s="315"/>
      <c r="CC50" s="315"/>
      <c r="CD50" s="315"/>
      <c r="CE50" s="315"/>
      <c r="CF50" s="315"/>
      <c r="CG50" s="315"/>
      <c r="CH50" s="315"/>
      <c r="CI50" s="310"/>
      <c r="CJ50" s="1460"/>
      <c r="CK50" s="1461"/>
    </row>
    <row r="51" spans="1:89" s="17" customFormat="1" x14ac:dyDescent="0.35">
      <c r="A51" s="1453"/>
      <c r="B51" s="304" t="s">
        <v>377</v>
      </c>
      <c r="C51" s="311" t="s">
        <v>200</v>
      </c>
      <c r="D51" s="312" t="s">
        <v>378</v>
      </c>
      <c r="E51" s="313" t="s">
        <v>114</v>
      </c>
      <c r="F51" s="894">
        <v>1</v>
      </c>
      <c r="G51" s="899">
        <f>(((G47-G58))*1000000)/((G80)*1000)</f>
        <v>167.02674718373538</v>
      </c>
      <c r="H51" s="314">
        <f t="shared" si="9"/>
        <v>164.61606573324059</v>
      </c>
      <c r="I51" s="314">
        <f t="shared" si="9"/>
        <v>165.49158042717235</v>
      </c>
      <c r="J51" s="314">
        <f t="shared" si="9"/>
        <v>165.7836253930071</v>
      </c>
      <c r="K51" s="314">
        <f t="shared" si="9"/>
        <v>166.00572417065339</v>
      </c>
      <c r="L51" s="314">
        <f t="shared" si="9"/>
        <v>166.22090441082591</v>
      </c>
      <c r="M51" s="315">
        <f t="shared" si="9"/>
        <v>166.38657130749425</v>
      </c>
      <c r="N51" s="315">
        <f t="shared" si="9"/>
        <v>166.58403636712362</v>
      </c>
      <c r="O51" s="315">
        <f t="shared" si="9"/>
        <v>166.88000139422263</v>
      </c>
      <c r="P51" s="315">
        <f t="shared" si="9"/>
        <v>167.19570443381821</v>
      </c>
      <c r="Q51" s="315">
        <f t="shared" si="9"/>
        <v>167.48550635519663</v>
      </c>
      <c r="R51" s="315">
        <f t="shared" si="9"/>
        <v>167.77208525447247</v>
      </c>
      <c r="S51" s="315">
        <f t="shared" si="9"/>
        <v>168.0750166055056</v>
      </c>
      <c r="T51" s="315">
        <f t="shared" si="9"/>
        <v>168.39991853006376</v>
      </c>
      <c r="U51" s="315">
        <f t="shared" si="9"/>
        <v>168.74018338297734</v>
      </c>
      <c r="V51" s="315">
        <f t="shared" si="9"/>
        <v>169.05027951114712</v>
      </c>
      <c r="W51" s="315">
        <f t="shared" si="9"/>
        <v>169.31999028120492</v>
      </c>
      <c r="X51" s="315">
        <f t="shared" si="9"/>
        <v>169.59414055758862</v>
      </c>
      <c r="Y51" s="315">
        <f t="shared" si="9"/>
        <v>169.83475666469772</v>
      </c>
      <c r="Z51" s="315">
        <f t="shared" si="9"/>
        <v>170.072722740795</v>
      </c>
      <c r="AA51" s="315">
        <f t="shared" si="9"/>
        <v>170.251985095793</v>
      </c>
      <c r="AB51" s="315">
        <f t="shared" si="9"/>
        <v>170.39978948697953</v>
      </c>
      <c r="AC51" s="315">
        <f t="shared" si="9"/>
        <v>170.55825789653267</v>
      </c>
      <c r="AD51" s="315">
        <f t="shared" si="9"/>
        <v>170.67573125334499</v>
      </c>
      <c r="AE51" s="315">
        <f t="shared" si="9"/>
        <v>170.8941762815507</v>
      </c>
      <c r="AF51" s="315">
        <f t="shared" si="9"/>
        <v>171.11005125301347</v>
      </c>
      <c r="AG51" s="315">
        <f t="shared" si="9"/>
        <v>171.32130303255204</v>
      </c>
      <c r="AH51" s="315">
        <f t="shared" si="9"/>
        <v>171.52830566793955</v>
      </c>
      <c r="AI51" s="315">
        <f t="shared" si="9"/>
        <v>171.73071543550532</v>
      </c>
      <c r="AJ51" s="315">
        <f t="shared" si="9"/>
        <v>171.92821875798586</v>
      </c>
      <c r="AK51" s="315">
        <f t="shared" si="9"/>
        <v>172.11993423752068</v>
      </c>
      <c r="AL51" s="315">
        <f t="shared" si="9"/>
        <v>172.30616176994494</v>
      </c>
      <c r="AM51" s="315">
        <f t="shared" si="9"/>
        <v>172.48666669013764</v>
      </c>
      <c r="AN51" s="315">
        <f t="shared" si="9"/>
        <v>172.66123632589699</v>
      </c>
      <c r="AO51" s="315">
        <f t="shared" si="9"/>
        <v>172.82967808786273</v>
      </c>
      <c r="AP51" s="315">
        <f t="shared" si="9"/>
        <v>173.07959306268199</v>
      </c>
      <c r="AQ51" s="315">
        <f t="shared" si="9"/>
        <v>173.50426079065176</v>
      </c>
      <c r="AR51" s="315">
        <f t="shared" si="9"/>
        <v>173.92708171002536</v>
      </c>
      <c r="AS51" s="315">
        <f t="shared" si="9"/>
        <v>174.34797994875566</v>
      </c>
      <c r="AT51" s="315">
        <f t="shared" si="9"/>
        <v>174.76689054520818</v>
      </c>
      <c r="AU51" s="315">
        <f t="shared" si="9"/>
        <v>175.1837583760389</v>
      </c>
      <c r="AV51" s="315">
        <f t="shared" si="9"/>
        <v>175.59853716587131</v>
      </c>
      <c r="AW51" s="315">
        <f t="shared" si="9"/>
        <v>176.0111885761691</v>
      </c>
      <c r="AX51" s="315">
        <f t="shared" si="9"/>
        <v>176.42168136993192</v>
      </c>
      <c r="AY51" s="315">
        <f t="shared" si="9"/>
        <v>176.82999064837219</v>
      </c>
      <c r="AZ51" s="315">
        <f t="shared" si="9"/>
        <v>177.23609715537788</v>
      </c>
      <c r="BA51" s="315">
        <f t="shared" si="9"/>
        <v>177.63998664544656</v>
      </c>
      <c r="BB51" s="315">
        <f t="shared" si="9"/>
        <v>178.04164931069886</v>
      </c>
      <c r="BC51" s="315">
        <f t="shared" si="9"/>
        <v>178.44107926267461</v>
      </c>
      <c r="BD51" s="315">
        <f t="shared" si="9"/>
        <v>178.83827406468512</v>
      </c>
      <c r="BE51" s="315">
        <f t="shared" si="9"/>
        <v>179.23323431066174</v>
      </c>
      <c r="BF51" s="315">
        <f t="shared" si="9"/>
        <v>179.62596324665336</v>
      </c>
      <c r="BG51" s="315">
        <f t="shared" si="9"/>
        <v>180.01646643130857</v>
      </c>
      <c r="BH51" s="315">
        <f t="shared" si="9"/>
        <v>180.40475143189136</v>
      </c>
      <c r="BI51" s="315">
        <f t="shared" si="9"/>
        <v>180.79082755264781</v>
      </c>
      <c r="BJ51" s="315">
        <f t="shared" si="9"/>
        <v>181.17470559252163</v>
      </c>
      <c r="BK51" s="315">
        <f t="shared" si="9"/>
        <v>181.55639762944293</v>
      </c>
      <c r="BL51" s="315">
        <f t="shared" si="9"/>
        <v>181.93591682866295</v>
      </c>
      <c r="BM51" s="315">
        <f t="shared" si="9"/>
        <v>182.31327727276974</v>
      </c>
      <c r="BN51" s="315">
        <f t="shared" si="9"/>
        <v>182.68849381124491</v>
      </c>
      <c r="BO51" s="315">
        <f t="shared" si="9"/>
        <v>180.33960743944024</v>
      </c>
      <c r="BP51" s="315"/>
      <c r="BQ51" s="315"/>
      <c r="BR51" s="315"/>
      <c r="BS51" s="315"/>
      <c r="BT51" s="315"/>
      <c r="BU51" s="315"/>
      <c r="BV51" s="315"/>
      <c r="BW51" s="315"/>
      <c r="BX51" s="315"/>
      <c r="BY51" s="315"/>
      <c r="BZ51" s="315"/>
      <c r="CA51" s="315"/>
      <c r="CB51" s="315"/>
      <c r="CC51" s="315"/>
      <c r="CD51" s="315"/>
      <c r="CE51" s="315"/>
      <c r="CF51" s="315"/>
      <c r="CG51" s="315"/>
      <c r="CH51" s="315"/>
      <c r="CI51" s="310"/>
      <c r="CJ51" s="1460"/>
      <c r="CK51" s="1461"/>
    </row>
    <row r="52" spans="1:89" s="17" customFormat="1" ht="28" x14ac:dyDescent="0.35">
      <c r="A52" s="1453"/>
      <c r="B52" s="304" t="s">
        <v>379</v>
      </c>
      <c r="C52" s="311" t="s">
        <v>113</v>
      </c>
      <c r="D52" s="312" t="s">
        <v>380</v>
      </c>
      <c r="E52" s="313" t="s">
        <v>114</v>
      </c>
      <c r="F52" s="894">
        <v>1</v>
      </c>
      <c r="G52" s="899">
        <f>(((G46-G57)+(G47-G58))*1000000)/((G79+G80)*1000)</f>
        <v>141.8871146827592</v>
      </c>
      <c r="H52" s="314">
        <f t="shared" ref="H52:BO52" si="10">(((H46-H57)+(H47-H58))*1000000)/((H79+H80)*1000)</f>
        <v>141.9348003166954</v>
      </c>
      <c r="I52" s="314">
        <f t="shared" si="10"/>
        <v>143.83136389739019</v>
      </c>
      <c r="J52" s="314">
        <f t="shared" si="10"/>
        <v>143.82959084938588</v>
      </c>
      <c r="K52" s="314">
        <f t="shared" si="10"/>
        <v>143.81378407626383</v>
      </c>
      <c r="L52" s="314">
        <f t="shared" si="10"/>
        <v>143.8385520357582</v>
      </c>
      <c r="M52" s="315">
        <f t="shared" si="10"/>
        <v>143.96088713719058</v>
      </c>
      <c r="N52" s="315">
        <f t="shared" si="10"/>
        <v>144.09797477525132</v>
      </c>
      <c r="O52" s="315">
        <f t="shared" si="10"/>
        <v>144.30433129326525</v>
      </c>
      <c r="P52" s="315">
        <f t="shared" si="10"/>
        <v>144.52330375045506</v>
      </c>
      <c r="Q52" s="315">
        <f t="shared" si="10"/>
        <v>144.71786540349132</v>
      </c>
      <c r="R52" s="315">
        <f t="shared" si="10"/>
        <v>144.90459141853489</v>
      </c>
      <c r="S52" s="315">
        <f t="shared" si="10"/>
        <v>145.09911983043804</v>
      </c>
      <c r="T52" s="315">
        <f t="shared" si="10"/>
        <v>145.30030642522459</v>
      </c>
      <c r="U52" s="315">
        <f t="shared" si="10"/>
        <v>145.50886260871849</v>
      </c>
      <c r="V52" s="315">
        <f t="shared" si="10"/>
        <v>145.68912003055729</v>
      </c>
      <c r="W52" s="315">
        <f t="shared" si="10"/>
        <v>145.82928391785492</v>
      </c>
      <c r="X52" s="315">
        <f t="shared" si="10"/>
        <v>145.96875411195052</v>
      </c>
      <c r="Y52" s="315">
        <f t="shared" si="10"/>
        <v>146.07900115839223</v>
      </c>
      <c r="Z52" s="315">
        <f t="shared" si="10"/>
        <v>146.18256015924638</v>
      </c>
      <c r="AA52" s="315">
        <f t="shared" si="10"/>
        <v>146.23420596204826</v>
      </c>
      <c r="AB52" s="315">
        <f t="shared" si="10"/>
        <v>146.25867393801758</v>
      </c>
      <c r="AC52" s="315">
        <f t="shared" si="10"/>
        <v>146.28423773354143</v>
      </c>
      <c r="AD52" s="315">
        <f t="shared" si="10"/>
        <v>146.27532206003391</v>
      </c>
      <c r="AE52" s="315">
        <f t="shared" si="10"/>
        <v>146.34308468307827</v>
      </c>
      <c r="AF52" s="315">
        <f t="shared" si="10"/>
        <v>146.40619899487817</v>
      </c>
      <c r="AG52" s="315">
        <f t="shared" si="10"/>
        <v>146.48272328894808</v>
      </c>
      <c r="AH52" s="315">
        <f t="shared" si="10"/>
        <v>146.7094101393125</v>
      </c>
      <c r="AI52" s="315">
        <f t="shared" si="10"/>
        <v>146.93305116154309</v>
      </c>
      <c r="AJ52" s="315">
        <f t="shared" si="10"/>
        <v>147.15360470181983</v>
      </c>
      <c r="AK52" s="315">
        <f t="shared" si="10"/>
        <v>147.37006553178543</v>
      </c>
      <c r="AL52" s="315">
        <f t="shared" si="10"/>
        <v>147.58335355451746</v>
      </c>
      <c r="AM52" s="315">
        <f t="shared" si="10"/>
        <v>147.79344865127064</v>
      </c>
      <c r="AN52" s="315">
        <f t="shared" si="10"/>
        <v>148.00033607542133</v>
      </c>
      <c r="AO52" s="315">
        <f t="shared" si="10"/>
        <v>148.20400586104142</v>
      </c>
      <c r="AP52" s="315">
        <f t="shared" si="10"/>
        <v>148.42577221383408</v>
      </c>
      <c r="AQ52" s="315">
        <f t="shared" si="10"/>
        <v>148.68783804802428</v>
      </c>
      <c r="AR52" s="315">
        <f t="shared" si="10"/>
        <v>148.94711385758754</v>
      </c>
      <c r="AS52" s="315">
        <f t="shared" si="10"/>
        <v>149.20361245090362</v>
      </c>
      <c r="AT52" s="315">
        <f t="shared" si="10"/>
        <v>149.45734865400459</v>
      </c>
      <c r="AU52" s="315">
        <f t="shared" si="10"/>
        <v>149.70833907280735</v>
      </c>
      <c r="AV52" s="315">
        <f t="shared" si="10"/>
        <v>149.95660187879508</v>
      </c>
      <c r="AW52" s="315">
        <f t="shared" si="10"/>
        <v>150.20215661583157</v>
      </c>
      <c r="AX52" s="315">
        <f t="shared" si="10"/>
        <v>150.44502402603095</v>
      </c>
      <c r="AY52" s="315">
        <f t="shared" si="10"/>
        <v>150.68522589284245</v>
      </c>
      <c r="AZ52" s="315">
        <f t="shared" si="10"/>
        <v>150.92278489965966</v>
      </c>
      <c r="BA52" s="315">
        <f t="shared" si="10"/>
        <v>151.15772450246519</v>
      </c>
      <c r="BB52" s="315">
        <f t="shared" si="10"/>
        <v>151.39006881513433</v>
      </c>
      <c r="BC52" s="315">
        <f t="shared" si="10"/>
        <v>151.61984250620134</v>
      </c>
      <c r="BD52" s="315">
        <f t="shared" si="10"/>
        <v>151.84707070597335</v>
      </c>
      <c r="BE52" s="315">
        <f t="shared" si="10"/>
        <v>152.07177892299418</v>
      </c>
      <c r="BF52" s="315">
        <f t="shared" si="10"/>
        <v>152.29399296897779</v>
      </c>
      <c r="BG52" s="315">
        <f t="shared" si="10"/>
        <v>152.51373889139492</v>
      </c>
      <c r="BH52" s="315">
        <f t="shared" si="10"/>
        <v>152.73104291296937</v>
      </c>
      <c r="BI52" s="315">
        <f t="shared" si="10"/>
        <v>152.94593137744775</v>
      </c>
      <c r="BJ52" s="315">
        <f t="shared" si="10"/>
        <v>153.15843070103134</v>
      </c>
      <c r="BK52" s="315">
        <f t="shared" si="10"/>
        <v>153.36856732892196</v>
      </c>
      <c r="BL52" s="315">
        <f t="shared" si="10"/>
        <v>153.57636769651435</v>
      </c>
      <c r="BM52" s="315">
        <f t="shared" si="10"/>
        <v>153.7818581947754</v>
      </c>
      <c r="BN52" s="315">
        <f t="shared" si="10"/>
        <v>153.98506513942246</v>
      </c>
      <c r="BO52" s="315">
        <f t="shared" si="10"/>
        <v>151.90508640156526</v>
      </c>
      <c r="BP52" s="315"/>
      <c r="BQ52" s="315"/>
      <c r="BR52" s="315"/>
      <c r="BS52" s="315"/>
      <c r="BT52" s="315"/>
      <c r="BU52" s="315"/>
      <c r="BV52" s="315"/>
      <c r="BW52" s="315"/>
      <c r="BX52" s="315"/>
      <c r="BY52" s="315"/>
      <c r="BZ52" s="315"/>
      <c r="CA52" s="315"/>
      <c r="CB52" s="315"/>
      <c r="CC52" s="315"/>
      <c r="CD52" s="315"/>
      <c r="CE52" s="315"/>
      <c r="CF52" s="315"/>
      <c r="CG52" s="315"/>
      <c r="CH52" s="315"/>
      <c r="CI52" s="310"/>
      <c r="CJ52" s="1460"/>
      <c r="CK52" s="1461"/>
    </row>
    <row r="53" spans="1:89" s="17" customFormat="1" x14ac:dyDescent="0.3">
      <c r="A53" s="1453"/>
      <c r="B53" s="304" t="s">
        <v>381</v>
      </c>
      <c r="C53" s="311" t="s">
        <v>382</v>
      </c>
      <c r="D53" s="312" t="s">
        <v>67</v>
      </c>
      <c r="E53" s="313" t="s">
        <v>111</v>
      </c>
      <c r="F53" s="894">
        <v>2</v>
      </c>
      <c r="G53" s="928">
        <v>4.484392218723837</v>
      </c>
      <c r="H53" s="923">
        <v>4.484392218723837</v>
      </c>
      <c r="I53" s="923">
        <v>4.4843922187238379</v>
      </c>
      <c r="J53" s="923">
        <v>4.484392218723837</v>
      </c>
      <c r="K53" s="923">
        <v>4.4843922187238379</v>
      </c>
      <c r="L53" s="923">
        <v>4.484392218723837</v>
      </c>
      <c r="M53" s="1149">
        <v>4.4843922187238361</v>
      </c>
      <c r="N53" s="1149">
        <v>4.484392218723837</v>
      </c>
      <c r="O53" s="1149">
        <v>4.484392218723837</v>
      </c>
      <c r="P53" s="1149">
        <v>4.4843922187238379</v>
      </c>
      <c r="Q53" s="1149">
        <v>4.4843922187238361</v>
      </c>
      <c r="R53" s="1149">
        <v>4.4843922187238361</v>
      </c>
      <c r="S53" s="1149">
        <v>4.4843922187238379</v>
      </c>
      <c r="T53" s="1149">
        <v>4.484392218723837</v>
      </c>
      <c r="U53" s="1149">
        <v>4.484392218723837</v>
      </c>
      <c r="V53" s="1149">
        <v>4.4843922187238379</v>
      </c>
      <c r="W53" s="1149">
        <v>4.4843922187238379</v>
      </c>
      <c r="X53" s="1149">
        <v>4.484392218723837</v>
      </c>
      <c r="Y53" s="1149">
        <v>4.4843922187238379</v>
      </c>
      <c r="Z53" s="1149">
        <v>4.484392218723837</v>
      </c>
      <c r="AA53" s="1149">
        <v>4.484392218723837</v>
      </c>
      <c r="AB53" s="1149">
        <v>4.484392218723837</v>
      </c>
      <c r="AC53" s="1149">
        <v>4.484392218723837</v>
      </c>
      <c r="AD53" s="1149">
        <v>4.4843922187238379</v>
      </c>
      <c r="AE53" s="1149">
        <v>4.484392218723837</v>
      </c>
      <c r="AF53" s="1149">
        <v>4.484392218723837</v>
      </c>
      <c r="AG53" s="1149">
        <v>4.484392218723837</v>
      </c>
      <c r="AH53" s="1149">
        <v>4.484392218723837</v>
      </c>
      <c r="AI53" s="1149">
        <v>4.484392218723837</v>
      </c>
      <c r="AJ53" s="1149">
        <v>4.484392218723837</v>
      </c>
      <c r="AK53" s="1149">
        <v>4.484392218723837</v>
      </c>
      <c r="AL53" s="1149">
        <v>4.484392218723837</v>
      </c>
      <c r="AM53" s="1149">
        <v>4.4843922187238379</v>
      </c>
      <c r="AN53" s="1149">
        <v>4.484392218723837</v>
      </c>
      <c r="AO53" s="1149">
        <v>4.484392218723837</v>
      </c>
      <c r="AP53" s="1149">
        <v>4.4843922187238379</v>
      </c>
      <c r="AQ53" s="1149">
        <v>4.4843922187238379</v>
      </c>
      <c r="AR53" s="1149">
        <v>4.484392218723837</v>
      </c>
      <c r="AS53" s="1149">
        <v>4.484392218723837</v>
      </c>
      <c r="AT53" s="1149">
        <v>4.484392218723837</v>
      </c>
      <c r="AU53" s="1149">
        <v>4.4843922187238388</v>
      </c>
      <c r="AV53" s="1149">
        <v>4.484392218723837</v>
      </c>
      <c r="AW53" s="1149">
        <v>4.4843922187238379</v>
      </c>
      <c r="AX53" s="1149">
        <v>4.484392218723837</v>
      </c>
      <c r="AY53" s="1149">
        <v>4.484392218723837</v>
      </c>
      <c r="AZ53" s="1149">
        <v>4.4843922187238379</v>
      </c>
      <c r="BA53" s="1149">
        <v>4.4843922187238379</v>
      </c>
      <c r="BB53" s="1149">
        <v>4.484392218723837</v>
      </c>
      <c r="BC53" s="1149">
        <v>4.484392218723837</v>
      </c>
      <c r="BD53" s="1149">
        <v>4.4843922187238379</v>
      </c>
      <c r="BE53" s="1149">
        <v>4.484392218723837</v>
      </c>
      <c r="BF53" s="1149">
        <v>4.484392218723837</v>
      </c>
      <c r="BG53" s="1149">
        <v>4.484392218723837</v>
      </c>
      <c r="BH53" s="1149">
        <v>4.484392218723837</v>
      </c>
      <c r="BI53" s="1149">
        <v>4.484392218723837</v>
      </c>
      <c r="BJ53" s="1149">
        <v>4.4843922187238379</v>
      </c>
      <c r="BK53" s="1149">
        <v>4.4843922187238379</v>
      </c>
      <c r="BL53" s="1149">
        <v>4.484392218723837</v>
      </c>
      <c r="BM53" s="1149">
        <v>4.484392218723837</v>
      </c>
      <c r="BN53" s="1149">
        <v>4.484392218723837</v>
      </c>
      <c r="BO53" s="1149">
        <v>4.484392218723837</v>
      </c>
      <c r="BP53" s="975"/>
      <c r="BQ53" s="975"/>
      <c r="BR53" s="975"/>
      <c r="BS53" s="975"/>
      <c r="BT53" s="975"/>
      <c r="BU53" s="975"/>
      <c r="BV53" s="975"/>
      <c r="BW53" s="975"/>
      <c r="BX53" s="975"/>
      <c r="BY53" s="975"/>
      <c r="BZ53" s="975"/>
      <c r="CA53" s="975"/>
      <c r="CB53" s="975"/>
      <c r="CC53" s="975"/>
      <c r="CD53" s="975"/>
      <c r="CE53" s="975"/>
      <c r="CF53" s="975"/>
      <c r="CG53" s="975"/>
      <c r="CH53" s="975"/>
      <c r="CI53" s="976"/>
      <c r="CJ53" s="1460"/>
      <c r="CK53" s="1461"/>
    </row>
    <row r="54" spans="1:89" s="17" customFormat="1" ht="14.5" thickBot="1" x14ac:dyDescent="0.35">
      <c r="A54" s="1453"/>
      <c r="B54" s="316" t="s">
        <v>383</v>
      </c>
      <c r="C54" s="317" t="s">
        <v>384</v>
      </c>
      <c r="D54" s="318" t="s">
        <v>67</v>
      </c>
      <c r="E54" s="319" t="s">
        <v>111</v>
      </c>
      <c r="F54" s="895">
        <v>2</v>
      </c>
      <c r="G54" s="1170">
        <v>3.1124044587859458</v>
      </c>
      <c r="H54" s="1171">
        <v>3.1124044587859458</v>
      </c>
      <c r="I54" s="1171">
        <v>3.1124044587859458</v>
      </c>
      <c r="J54" s="1171">
        <v>3.1124044587859458</v>
      </c>
      <c r="K54" s="1171">
        <v>3.1124044587859458</v>
      </c>
      <c r="L54" s="1171">
        <v>3.1124044587859458</v>
      </c>
      <c r="M54" s="1172">
        <v>3.1124044587859458</v>
      </c>
      <c r="N54" s="1172">
        <v>3.1124044587859458</v>
      </c>
      <c r="O54" s="1172">
        <v>3.1124044587859458</v>
      </c>
      <c r="P54" s="1172">
        <v>3.1124044587859458</v>
      </c>
      <c r="Q54" s="1172">
        <v>3.1124044587859458</v>
      </c>
      <c r="R54" s="1172">
        <v>3.1124044587859458</v>
      </c>
      <c r="S54" s="1172">
        <v>3.1124044587859458</v>
      </c>
      <c r="T54" s="1172">
        <v>3.1124044587859458</v>
      </c>
      <c r="U54" s="1172">
        <v>3.1124044587859458</v>
      </c>
      <c r="V54" s="1172">
        <v>3.1124044587859458</v>
      </c>
      <c r="W54" s="1172">
        <v>3.1124044587859458</v>
      </c>
      <c r="X54" s="1172">
        <v>3.1124044587859458</v>
      </c>
      <c r="Y54" s="1172">
        <v>3.1124044587859458</v>
      </c>
      <c r="Z54" s="1172">
        <v>3.1124044587859458</v>
      </c>
      <c r="AA54" s="1172">
        <v>3.1124044587859458</v>
      </c>
      <c r="AB54" s="1172">
        <v>3.1124044587859458</v>
      </c>
      <c r="AC54" s="1172">
        <v>3.1124044587859458</v>
      </c>
      <c r="AD54" s="1172">
        <v>3.1124044587859458</v>
      </c>
      <c r="AE54" s="1172">
        <v>3.1124044587859458</v>
      </c>
      <c r="AF54" s="1172">
        <v>3.1124044587859458</v>
      </c>
      <c r="AG54" s="1172">
        <v>3.1124044587859458</v>
      </c>
      <c r="AH54" s="1172">
        <v>3.1124044587859458</v>
      </c>
      <c r="AI54" s="1172">
        <v>3.1124044587859458</v>
      </c>
      <c r="AJ54" s="1172">
        <v>3.1124044587859458</v>
      </c>
      <c r="AK54" s="1172">
        <v>3.1124044587859458</v>
      </c>
      <c r="AL54" s="1172">
        <v>3.1124044587859458</v>
      </c>
      <c r="AM54" s="1172">
        <v>3.1124044587859458</v>
      </c>
      <c r="AN54" s="1172">
        <v>3.1124044587859458</v>
      </c>
      <c r="AO54" s="1172">
        <v>3.1124044587859458</v>
      </c>
      <c r="AP54" s="1172">
        <v>3.1124044587859458</v>
      </c>
      <c r="AQ54" s="1172">
        <v>3.1124044587859458</v>
      </c>
      <c r="AR54" s="1172">
        <v>3.1124044587859458</v>
      </c>
      <c r="AS54" s="1172">
        <v>3.1124044587859458</v>
      </c>
      <c r="AT54" s="1172">
        <v>3.1124044587859458</v>
      </c>
      <c r="AU54" s="1172">
        <v>3.1124044587859458</v>
      </c>
      <c r="AV54" s="1172">
        <v>3.1124044587859458</v>
      </c>
      <c r="AW54" s="1172">
        <v>3.1124044587859458</v>
      </c>
      <c r="AX54" s="1172">
        <v>3.1124044587859458</v>
      </c>
      <c r="AY54" s="1172">
        <v>3.1124044587859458</v>
      </c>
      <c r="AZ54" s="1172">
        <v>3.1124044587859458</v>
      </c>
      <c r="BA54" s="1172">
        <v>3.1124044587859458</v>
      </c>
      <c r="BB54" s="1172">
        <v>3.1124044587859458</v>
      </c>
      <c r="BC54" s="1172">
        <v>3.1124044587859458</v>
      </c>
      <c r="BD54" s="1172">
        <v>3.1124044587859458</v>
      </c>
      <c r="BE54" s="1172">
        <v>3.1124044587859458</v>
      </c>
      <c r="BF54" s="1172">
        <v>3.1124044587859458</v>
      </c>
      <c r="BG54" s="1172">
        <v>3.1124044587859458</v>
      </c>
      <c r="BH54" s="1172">
        <v>3.1124044587859458</v>
      </c>
      <c r="BI54" s="1172">
        <v>3.1124044587859458</v>
      </c>
      <c r="BJ54" s="1172">
        <v>3.1124044587859458</v>
      </c>
      <c r="BK54" s="1172">
        <v>3.1124044587859458</v>
      </c>
      <c r="BL54" s="1172">
        <v>3.1124044587859458</v>
      </c>
      <c r="BM54" s="1172">
        <v>3.1124044587859458</v>
      </c>
      <c r="BN54" s="1172">
        <v>3.1124044587859458</v>
      </c>
      <c r="BO54" s="1172">
        <v>3.1124044587859458</v>
      </c>
      <c r="BP54" s="977"/>
      <c r="BQ54" s="977"/>
      <c r="BR54" s="977"/>
      <c r="BS54" s="977"/>
      <c r="BT54" s="977"/>
      <c r="BU54" s="977"/>
      <c r="BV54" s="977"/>
      <c r="BW54" s="977"/>
      <c r="BX54" s="977"/>
      <c r="BY54" s="977"/>
      <c r="BZ54" s="977"/>
      <c r="CA54" s="977"/>
      <c r="CB54" s="977"/>
      <c r="CC54" s="977"/>
      <c r="CD54" s="977"/>
      <c r="CE54" s="977"/>
      <c r="CF54" s="977"/>
      <c r="CG54" s="977"/>
      <c r="CH54" s="977"/>
      <c r="CI54" s="978"/>
      <c r="CJ54" s="1460"/>
      <c r="CK54" s="1461"/>
    </row>
    <row r="55" spans="1:89" s="17" customFormat="1" x14ac:dyDescent="0.3">
      <c r="A55" s="1453"/>
      <c r="B55" s="275" t="s">
        <v>385</v>
      </c>
      <c r="C55" s="276" t="s">
        <v>386</v>
      </c>
      <c r="D55" s="277" t="s">
        <v>67</v>
      </c>
      <c r="E55" s="278" t="s">
        <v>111</v>
      </c>
      <c r="F55" s="908">
        <v>2</v>
      </c>
      <c r="G55" s="1165">
        <v>0.33481093999999995</v>
      </c>
      <c r="H55" s="1166">
        <v>0.32874781999999997</v>
      </c>
      <c r="I55" s="1166">
        <v>0.32918772669584306</v>
      </c>
      <c r="J55" s="1166">
        <v>0.32956893518559216</v>
      </c>
      <c r="K55" s="1166">
        <v>0.32989433837067783</v>
      </c>
      <c r="L55" s="1166">
        <v>0.33016669070472365</v>
      </c>
      <c r="M55" s="1167">
        <v>0.33038861481001397</v>
      </c>
      <c r="N55" s="1167">
        <v>0.33056260777778029</v>
      </c>
      <c r="O55" s="1167">
        <v>0.33069104716741538</v>
      </c>
      <c r="P55" s="1167">
        <v>0.33077619671900249</v>
      </c>
      <c r="Q55" s="1167">
        <v>0.33082021179285981</v>
      </c>
      <c r="R55" s="1167">
        <v>0.33082514454914458</v>
      </c>
      <c r="S55" s="1167">
        <v>0.33079294887993882</v>
      </c>
      <c r="T55" s="1167">
        <v>0.33072548510564564</v>
      </c>
      <c r="U55" s="1167">
        <v>0.33062452444695734</v>
      </c>
      <c r="V55" s="1167">
        <v>0.3304917532831218</v>
      </c>
      <c r="W55" s="1167">
        <v>0.33032877720671827</v>
      </c>
      <c r="X55" s="1167">
        <v>0.33013712488466657</v>
      </c>
      <c r="Y55" s="1167">
        <v>0.32991825173473005</v>
      </c>
      <c r="Z55" s="1167">
        <v>0.32967354342632893</v>
      </c>
      <c r="AA55" s="1167">
        <v>0.32940431921405899</v>
      </c>
      <c r="AB55" s="1167">
        <v>0.32911183511191122</v>
      </c>
      <c r="AC55" s="1167">
        <v>0.32879728691580429</v>
      </c>
      <c r="AD55" s="1167">
        <v>0.32846181308167821</v>
      </c>
      <c r="AE55" s="1167">
        <v>0.32810649746605214</v>
      </c>
      <c r="AF55" s="1167">
        <v>0.32773237193561822</v>
      </c>
      <c r="AG55" s="1167">
        <v>0.32734041885213022</v>
      </c>
      <c r="AH55" s="1167">
        <v>0.32693157343854529</v>
      </c>
      <c r="AI55" s="1167">
        <v>0.32650672603209541</v>
      </c>
      <c r="AJ55" s="1167">
        <v>0.32606672422968896</v>
      </c>
      <c r="AK55" s="1167">
        <v>0.3256123749307907</v>
      </c>
      <c r="AL55" s="1167">
        <v>0.32514444628267641</v>
      </c>
      <c r="AM55" s="1167">
        <v>0.32466366953273024</v>
      </c>
      <c r="AN55" s="1167">
        <v>0.3241707407922238</v>
      </c>
      <c r="AO55" s="1167">
        <v>0.32366632271581064</v>
      </c>
      <c r="AP55" s="1167">
        <v>0.32315104610076001</v>
      </c>
      <c r="AQ55" s="1167">
        <v>0.32262551140976886</v>
      </c>
      <c r="AR55" s="1167">
        <v>0.32209029022100083</v>
      </c>
      <c r="AS55" s="1167">
        <v>0.32154592660883236</v>
      </c>
      <c r="AT55" s="1167">
        <v>0.32099293845861598</v>
      </c>
      <c r="AU55" s="1167">
        <v>0.32043181871861381</v>
      </c>
      <c r="AV55" s="1167">
        <v>0.3198630365921048</v>
      </c>
      <c r="AW55" s="1167">
        <v>0.31928703867252256</v>
      </c>
      <c r="AX55" s="1167">
        <v>0.31870425002434888</v>
      </c>
      <c r="AY55" s="1167">
        <v>0.31811507521235266</v>
      </c>
      <c r="AZ55" s="1167">
        <v>0.31751989928164415</v>
      </c>
      <c r="BA55" s="1167">
        <v>0.31691908869089452</v>
      </c>
      <c r="BB55" s="1167">
        <v>0.31631299220095849</v>
      </c>
      <c r="BC55" s="1167">
        <v>0.31570194172103144</v>
      </c>
      <c r="BD55" s="1167">
        <v>0.31508625311437055</v>
      </c>
      <c r="BE55" s="1167">
        <v>0.31446622696551163</v>
      </c>
      <c r="BF55" s="1167">
        <v>0.31384214931082272</v>
      </c>
      <c r="BG55" s="1167">
        <v>0.31321429233414499</v>
      </c>
      <c r="BH55" s="1167">
        <v>0.31258291502919056</v>
      </c>
      <c r="BI55" s="1167">
        <v>0.31194826383028545</v>
      </c>
      <c r="BJ55" s="1167">
        <v>0.31131057321297018</v>
      </c>
      <c r="BK55" s="1167">
        <v>0.31067006626589849</v>
      </c>
      <c r="BL55" s="1167">
        <v>0.31002695523540574</v>
      </c>
      <c r="BM55" s="1167">
        <v>0.30938144204405343</v>
      </c>
      <c r="BN55" s="1167">
        <v>0.30873371878439271</v>
      </c>
      <c r="BO55" s="1167">
        <v>0.30808396818913175</v>
      </c>
      <c r="BP55" s="979"/>
      <c r="BQ55" s="979"/>
      <c r="BR55" s="979"/>
      <c r="BS55" s="979"/>
      <c r="BT55" s="979"/>
      <c r="BU55" s="979"/>
      <c r="BV55" s="979"/>
      <c r="BW55" s="979"/>
      <c r="BX55" s="979"/>
      <c r="BY55" s="979"/>
      <c r="BZ55" s="979"/>
      <c r="CA55" s="979"/>
      <c r="CB55" s="979"/>
      <c r="CC55" s="979"/>
      <c r="CD55" s="979"/>
      <c r="CE55" s="979"/>
      <c r="CF55" s="979"/>
      <c r="CG55" s="979"/>
      <c r="CH55" s="979"/>
      <c r="CI55" s="980"/>
      <c r="CJ55" s="1460"/>
      <c r="CK55" s="1461"/>
    </row>
    <row r="56" spans="1:89" s="17" customFormat="1" x14ac:dyDescent="0.3">
      <c r="A56" s="1453"/>
      <c r="B56" s="287" t="s">
        <v>387</v>
      </c>
      <c r="C56" s="288" t="s">
        <v>388</v>
      </c>
      <c r="D56" s="282" t="s">
        <v>67</v>
      </c>
      <c r="E56" s="283" t="s">
        <v>111</v>
      </c>
      <c r="F56" s="905">
        <v>2</v>
      </c>
      <c r="G56" s="1173">
        <v>0.12883709999999998</v>
      </c>
      <c r="H56" s="1125">
        <v>0.12564510000000001</v>
      </c>
      <c r="I56" s="1125">
        <v>0.11964091204162552</v>
      </c>
      <c r="J56" s="1125">
        <v>0.11392364552339865</v>
      </c>
      <c r="K56" s="1125">
        <v>0.10847958936342336</v>
      </c>
      <c r="L56" s="1125">
        <v>0.10329568768969892</v>
      </c>
      <c r="M56" s="1130">
        <v>9.8359508529679937E-2</v>
      </c>
      <c r="N56" s="1130">
        <v>9.3659213996064736E-2</v>
      </c>
      <c r="O56" s="1130">
        <v>8.9183531897312068E-2</v>
      </c>
      <c r="P56" s="1130">
        <v>8.4921728704802787E-2</v>
      </c>
      <c r="Q56" s="1130">
        <v>8.0863583811816742E-2</v>
      </c>
      <c r="R56" s="1130">
        <v>7.6999365022592858E-2</v>
      </c>
      <c r="S56" s="1130">
        <v>7.3319805212690728E-2</v>
      </c>
      <c r="T56" s="1130">
        <v>6.9816080104680933E-2</v>
      </c>
      <c r="U56" s="1130">
        <v>6.6479787105865773E-2</v>
      </c>
      <c r="V56" s="1130">
        <v>6.3302925157279338E-2</v>
      </c>
      <c r="W56" s="1130">
        <v>6.0277875545641332E-2</v>
      </c>
      <c r="X56" s="1130">
        <v>5.7397383632247695E-2</v>
      </c>
      <c r="Y56" s="1130">
        <v>5.4654541454980603E-2</v>
      </c>
      <c r="Z56" s="1130">
        <v>5.2042771161714296E-2</v>
      </c>
      <c r="AA56" s="1130">
        <v>4.9555809235386869E-2</v>
      </c>
      <c r="AB56" s="1130">
        <v>4.7187691472906572E-2</v>
      </c>
      <c r="AC56" s="1130">
        <v>4.4932738681869637E-2</v>
      </c>
      <c r="AD56" s="1130">
        <v>4.2785543060787162E-2</v>
      </c>
      <c r="AE56" s="1130">
        <v>4.0740955230158749E-2</v>
      </c>
      <c r="AF56" s="1130">
        <v>3.8794071883290523E-2</v>
      </c>
      <c r="AG56" s="1130">
        <v>3.6940224027242279E-2</v>
      </c>
      <c r="AH56" s="1130">
        <v>3.5174965785703033E-2</v>
      </c>
      <c r="AI56" s="1130">
        <v>3.3494063736942255E-2</v>
      </c>
      <c r="AJ56" s="1130">
        <v>3.1893486761267305E-2</v>
      </c>
      <c r="AK56" s="1130">
        <v>3.0369396373639161E-2</v>
      </c>
      <c r="AL56" s="1130">
        <v>2.891813751826235E-2</v>
      </c>
      <c r="AM56" s="1130">
        <v>2.7536229803072753E-2</v>
      </c>
      <c r="AN56" s="1130">
        <v>2.6220359153101988E-2</v>
      </c>
      <c r="AO56" s="1130">
        <v>2.4967369862701413E-2</v>
      </c>
      <c r="AP56" s="1130">
        <v>2.3774257027565675E-2</v>
      </c>
      <c r="AQ56" s="1130">
        <v>2.2638159338406211E-2</v>
      </c>
      <c r="AR56" s="1130">
        <v>2.155635221899271E-2</v>
      </c>
      <c r="AS56" s="1130">
        <v>2.0526241292106145E-2</v>
      </c>
      <c r="AT56" s="1130">
        <v>1.9545356157733593E-2</v>
      </c>
      <c r="AU56" s="1130">
        <v>1.8611344468583722E-2</v>
      </c>
      <c r="AV56" s="1130">
        <v>1.7721966288714953E-2</v>
      </c>
      <c r="AW56" s="1130">
        <v>1.6875088721747193E-2</v>
      </c>
      <c r="AX56" s="1130">
        <v>1.6068680795774629E-2</v>
      </c>
      <c r="AY56" s="1130">
        <v>1.5300808592712567E-2</v>
      </c>
      <c r="AZ56" s="1130">
        <v>1.4569630610397639E-2</v>
      </c>
      <c r="BA56" s="1130">
        <v>1.3873393346318786E-2</v>
      </c>
      <c r="BB56" s="1130">
        <v>1.3210427092387993E-2</v>
      </c>
      <c r="BC56" s="1130">
        <v>1.2579141930665809E-2</v>
      </c>
      <c r="BD56" s="1130">
        <v>1.1978023920438691E-2</v>
      </c>
      <c r="BE56" s="1130">
        <v>1.1405631467504042E-2</v>
      </c>
      <c r="BF56" s="1130">
        <v>1.0860591866955793E-2</v>
      </c>
      <c r="BG56" s="1130">
        <v>1.0341598011179518E-2</v>
      </c>
      <c r="BH56" s="1130">
        <v>9.8474052551621831E-3</v>
      </c>
      <c r="BI56" s="1130">
        <v>9.3768284315990016E-3</v>
      </c>
      <c r="BJ56" s="1130">
        <v>8.9287390086390129E-3</v>
      </c>
      <c r="BK56" s="1130">
        <v>8.5020623834531611E-3</v>
      </c>
      <c r="BL56" s="1130">
        <v>8.0957753051343253E-3</v>
      </c>
      <c r="BM56" s="1130">
        <v>7.7089034207489188E-3</v>
      </c>
      <c r="BN56" s="1130">
        <v>7.3405189386550494E-3</v>
      </c>
      <c r="BO56" s="1130">
        <v>6.9897384034834226E-3</v>
      </c>
      <c r="BP56" s="975"/>
      <c r="BQ56" s="975"/>
      <c r="BR56" s="975"/>
      <c r="BS56" s="975"/>
      <c r="BT56" s="975"/>
      <c r="BU56" s="975"/>
      <c r="BV56" s="975"/>
      <c r="BW56" s="975"/>
      <c r="BX56" s="975"/>
      <c r="BY56" s="975"/>
      <c r="BZ56" s="975"/>
      <c r="CA56" s="975"/>
      <c r="CB56" s="975"/>
      <c r="CC56" s="975"/>
      <c r="CD56" s="975"/>
      <c r="CE56" s="975"/>
      <c r="CF56" s="975"/>
      <c r="CG56" s="975"/>
      <c r="CH56" s="975"/>
      <c r="CI56" s="976"/>
      <c r="CJ56" s="1460"/>
      <c r="CK56" s="1461"/>
    </row>
    <row r="57" spans="1:89" s="17" customFormat="1" x14ac:dyDescent="0.3">
      <c r="A57" s="1453"/>
      <c r="B57" s="287" t="s">
        <v>389</v>
      </c>
      <c r="C57" s="288" t="s">
        <v>390</v>
      </c>
      <c r="D57" s="282" t="s">
        <v>67</v>
      </c>
      <c r="E57" s="283" t="s">
        <v>111</v>
      </c>
      <c r="F57" s="905">
        <v>2</v>
      </c>
      <c r="G57" s="1173">
        <v>3.9212929799999996</v>
      </c>
      <c r="H57" s="1125">
        <v>4.0624089121952949</v>
      </c>
      <c r="I57" s="1125">
        <v>4.2025936592672233</v>
      </c>
      <c r="J57" s="1125">
        <v>4.3245996034307925</v>
      </c>
      <c r="K57" s="1125">
        <v>4.4345762138931955</v>
      </c>
      <c r="L57" s="1125">
        <v>4.5267729551200784</v>
      </c>
      <c r="M57" s="1130">
        <v>4.5810489341556648</v>
      </c>
      <c r="N57" s="1130">
        <v>4.6376637661353266</v>
      </c>
      <c r="O57" s="1130">
        <v>4.6966590424527928</v>
      </c>
      <c r="P57" s="1130">
        <v>4.7527084841986431</v>
      </c>
      <c r="Q57" s="1130">
        <v>4.8055766093881891</v>
      </c>
      <c r="R57" s="1130">
        <v>4.8559378339824306</v>
      </c>
      <c r="S57" s="1130">
        <v>4.905424029733628</v>
      </c>
      <c r="T57" s="1130">
        <v>4.9541474398044292</v>
      </c>
      <c r="U57" s="1130">
        <v>5.0021103561266225</v>
      </c>
      <c r="V57" s="1130">
        <v>5.0478762262716286</v>
      </c>
      <c r="W57" s="1130">
        <v>5.0922165946311591</v>
      </c>
      <c r="X57" s="1130">
        <v>5.1355945936492979</v>
      </c>
      <c r="Y57" s="1130">
        <v>5.1770041609164092</v>
      </c>
      <c r="Z57" s="1130">
        <v>5.2175904969232629</v>
      </c>
      <c r="AA57" s="1130">
        <v>5.2564897569648368</v>
      </c>
      <c r="AB57" s="1130">
        <v>5.2937577426566857</v>
      </c>
      <c r="AC57" s="1130">
        <v>5.3327754442842643</v>
      </c>
      <c r="AD57" s="1130">
        <v>5.3701371930312538</v>
      </c>
      <c r="AE57" s="1130">
        <v>5.4103783160807897</v>
      </c>
      <c r="AF57" s="1130">
        <v>5.4503183599905825</v>
      </c>
      <c r="AG57" s="1130">
        <v>5.4902448629947607</v>
      </c>
      <c r="AH57" s="1130">
        <v>5.5299148794700166</v>
      </c>
      <c r="AI57" s="1130">
        <v>5.5693519565484912</v>
      </c>
      <c r="AJ57" s="1130">
        <v>5.6085773864107793</v>
      </c>
      <c r="AK57" s="1130">
        <v>5.6477966745596166</v>
      </c>
      <c r="AL57" s="1130">
        <v>5.6868410338272524</v>
      </c>
      <c r="AM57" s="1130">
        <v>5.7257262777011135</v>
      </c>
      <c r="AN57" s="1130">
        <v>5.7644667455785203</v>
      </c>
      <c r="AO57" s="1130">
        <v>5.8030754475271999</v>
      </c>
      <c r="AP57" s="1130">
        <v>5.8415641936402647</v>
      </c>
      <c r="AQ57" s="1130">
        <v>5.8799437098112541</v>
      </c>
      <c r="AR57" s="1130">
        <v>5.9182237415106478</v>
      </c>
      <c r="AS57" s="1130">
        <v>5.9564131469380648</v>
      </c>
      <c r="AT57" s="1130">
        <v>5.9945199807471683</v>
      </c>
      <c r="AU57" s="1130">
        <v>6.0325515693890779</v>
      </c>
      <c r="AV57" s="1130">
        <v>6.0705145789898758</v>
      </c>
      <c r="AW57" s="1130">
        <v>6.1084150765662937</v>
      </c>
      <c r="AX57" s="1130">
        <v>6.1462585852871801</v>
      </c>
      <c r="AY57" s="1130">
        <v>6.1840501344046821</v>
      </c>
      <c r="AZ57" s="1130">
        <v>6.2217943044069832</v>
      </c>
      <c r="BA57" s="1130">
        <v>6.2594952678812064</v>
      </c>
      <c r="BB57" s="1130">
        <v>6.2971568265204754</v>
      </c>
      <c r="BC57" s="1130">
        <v>6.334782444660755</v>
      </c>
      <c r="BD57" s="1130">
        <v>6.3723752796912718</v>
      </c>
      <c r="BE57" s="1130">
        <v>6.409938209645424</v>
      </c>
      <c r="BF57" s="1130">
        <v>6.4474738582461848</v>
      </c>
      <c r="BG57" s="1130">
        <v>6.4849846176516905</v>
      </c>
      <c r="BH57" s="1130">
        <v>6.5224726691210195</v>
      </c>
      <c r="BI57" s="1130">
        <v>6.5599400017979184</v>
      </c>
      <c r="BJ57" s="1130">
        <v>6.5973884297899206</v>
      </c>
      <c r="BK57" s="1130">
        <v>6.6348196077028883</v>
      </c>
      <c r="BL57" s="1130">
        <v>6.6722350447748831</v>
      </c>
      <c r="BM57" s="1130">
        <v>6.7096361177394153</v>
      </c>
      <c r="BN57" s="1130">
        <v>6.7470240825351437</v>
      </c>
      <c r="BO57" s="1130">
        <v>6.7844000849680768</v>
      </c>
      <c r="BP57" s="975"/>
      <c r="BQ57" s="975"/>
      <c r="BR57" s="975"/>
      <c r="BS57" s="975"/>
      <c r="BT57" s="975"/>
      <c r="BU57" s="975"/>
      <c r="BV57" s="975"/>
      <c r="BW57" s="975"/>
      <c r="BX57" s="975"/>
      <c r="BY57" s="975"/>
      <c r="BZ57" s="975"/>
      <c r="CA57" s="975"/>
      <c r="CB57" s="975"/>
      <c r="CC57" s="975"/>
      <c r="CD57" s="975"/>
      <c r="CE57" s="975"/>
      <c r="CF57" s="975"/>
      <c r="CG57" s="975"/>
      <c r="CH57" s="975"/>
      <c r="CI57" s="976"/>
      <c r="CJ57" s="1460"/>
      <c r="CK57" s="1461"/>
    </row>
    <row r="58" spans="1:89" s="17" customFormat="1" x14ac:dyDescent="0.3">
      <c r="A58" s="1453"/>
      <c r="B58" s="287" t="s">
        <v>391</v>
      </c>
      <c r="C58" s="288" t="s">
        <v>392</v>
      </c>
      <c r="D58" s="282" t="s">
        <v>67</v>
      </c>
      <c r="E58" s="283" t="s">
        <v>111</v>
      </c>
      <c r="F58" s="905">
        <v>2</v>
      </c>
      <c r="G58" s="1173">
        <v>7.2108477000000004</v>
      </c>
      <c r="H58" s="1125">
        <v>6.9643454999999994</v>
      </c>
      <c r="I58" s="1125">
        <v>6.6738734999999991</v>
      </c>
      <c r="J58" s="1125">
        <v>6.4015161000000003</v>
      </c>
      <c r="K58" s="1125">
        <v>6.1429641000000004</v>
      </c>
      <c r="L58" s="1125">
        <v>5.9235543823292751</v>
      </c>
      <c r="M58" s="1130">
        <v>5.8431642858702979</v>
      </c>
      <c r="N58" s="1130">
        <v>5.7710090564567436</v>
      </c>
      <c r="O58" s="1130">
        <v>5.7061490547198446</v>
      </c>
      <c r="P58" s="1130">
        <v>5.6477678528878315</v>
      </c>
      <c r="Q58" s="1130">
        <v>5.5951535051833856</v>
      </c>
      <c r="R58" s="1130">
        <v>5.5476830689158216</v>
      </c>
      <c r="S58" s="1130">
        <v>5.5048097475661022</v>
      </c>
      <c r="T58" s="1130">
        <v>5.4660521599434491</v>
      </c>
      <c r="U58" s="1130">
        <v>5.4309853420559211</v>
      </c>
      <c r="V58" s="1130">
        <v>5.3992331680286183</v>
      </c>
      <c r="W58" s="1130">
        <v>5.3704619386728005</v>
      </c>
      <c r="X58" s="1130">
        <v>5.3443749352291761</v>
      </c>
      <c r="Y58" s="1130">
        <v>5.3207077744399269</v>
      </c>
      <c r="Z58" s="1130">
        <v>5.2992244317621715</v>
      </c>
      <c r="AA58" s="1130">
        <v>5.2797138239820542</v>
      </c>
      <c r="AB58" s="1130">
        <v>5.2619868620712147</v>
      </c>
      <c r="AC58" s="1130">
        <v>5.2458739008829554</v>
      </c>
      <c r="AD58" s="1130">
        <v>5.2312225250154141</v>
      </c>
      <c r="AE58" s="1130">
        <v>5.2178956204967797</v>
      </c>
      <c r="AF58" s="1130">
        <v>5.2057696903592223</v>
      </c>
      <c r="AG58" s="1130">
        <v>5.19473337904566</v>
      </c>
      <c r="AH58" s="1130">
        <v>5.1846861762372525</v>
      </c>
      <c r="AI58" s="1130">
        <v>5.1755372753376871</v>
      </c>
      <c r="AJ58" s="1130">
        <v>5.167204565691887</v>
      </c>
      <c r="AK58" s="1130">
        <v>5.1596137408026994</v>
      </c>
      <c r="AL58" s="1130">
        <v>5.152697507459985</v>
      </c>
      <c r="AM58" s="1130">
        <v>5.1463948829096271</v>
      </c>
      <c r="AN58" s="1130">
        <v>5.1406505690433955</v>
      </c>
      <c r="AO58" s="1130">
        <v>5.135414394147837</v>
      </c>
      <c r="AP58" s="1130">
        <v>5.1306408140627493</v>
      </c>
      <c r="AQ58" s="1130">
        <v>5.1262884657092949</v>
      </c>
      <c r="AR58" s="1130">
        <v>5.1223197668886167</v>
      </c>
      <c r="AS58" s="1130">
        <v>5.1187005570519633</v>
      </c>
      <c r="AT58" s="1130">
        <v>5.115399774425847</v>
      </c>
      <c r="AU58" s="1130">
        <v>5.1123891654597422</v>
      </c>
      <c r="AV58" s="1130">
        <v>5.1096430230647663</v>
      </c>
      <c r="AW58" s="1130">
        <v>5.1071379505428851</v>
      </c>
      <c r="AX58" s="1130">
        <v>5.1048526484781105</v>
      </c>
      <c r="AY58" s="1130">
        <v>5.1027677221829535</v>
      </c>
      <c r="AZ58" s="1130">
        <v>5.1008655075725704</v>
      </c>
      <c r="BA58" s="1130">
        <v>5.0991299135818675</v>
      </c>
      <c r="BB58" s="1130">
        <v>5.0975462794525956</v>
      </c>
      <c r="BC58" s="1130">
        <v>5.0961012454025951</v>
      </c>
      <c r="BD58" s="1130">
        <v>5.094782635351609</v>
      </c>
      <c r="BE58" s="1130">
        <v>5.0935793505206393</v>
      </c>
      <c r="BF58" s="1130">
        <v>5.0924812728472721</v>
      </c>
      <c r="BG58" s="1130">
        <v>5.0914791772702142</v>
      </c>
      <c r="BH58" s="1130">
        <v>5.0905646520341401</v>
      </c>
      <c r="BI58" s="1130">
        <v>5.0897300262528073</v>
      </c>
      <c r="BJ58" s="1130">
        <v>5.0889683040453857</v>
      </c>
      <c r="BK58" s="1130">
        <v>5.0882731046295024</v>
      </c>
      <c r="BL58" s="1130">
        <v>5.0876386078155793</v>
      </c>
      <c r="BM58" s="1130">
        <v>5.0870595044015383</v>
      </c>
      <c r="BN58" s="1130">
        <v>5.0865309510156571</v>
      </c>
      <c r="BO58" s="1130">
        <v>5.086048528999024</v>
      </c>
      <c r="BP58" s="975"/>
      <c r="BQ58" s="975"/>
      <c r="BR58" s="975"/>
      <c r="BS58" s="975"/>
      <c r="BT58" s="975"/>
      <c r="BU58" s="975"/>
      <c r="BV58" s="975"/>
      <c r="BW58" s="975"/>
      <c r="BX58" s="975"/>
      <c r="BY58" s="975"/>
      <c r="BZ58" s="975"/>
      <c r="CA58" s="975"/>
      <c r="CB58" s="975"/>
      <c r="CC58" s="975"/>
      <c r="CD58" s="975"/>
      <c r="CE58" s="975"/>
      <c r="CF58" s="975"/>
      <c r="CG58" s="975"/>
      <c r="CH58" s="975"/>
      <c r="CI58" s="976"/>
      <c r="CJ58" s="1460"/>
      <c r="CK58" s="1461"/>
    </row>
    <row r="59" spans="1:89" s="17" customFormat="1" x14ac:dyDescent="0.3">
      <c r="A59" s="1453"/>
      <c r="B59" s="287" t="s">
        <v>393</v>
      </c>
      <c r="C59" s="288" t="s">
        <v>394</v>
      </c>
      <c r="D59" s="282" t="s">
        <v>67</v>
      </c>
      <c r="E59" s="283" t="s">
        <v>111</v>
      </c>
      <c r="F59" s="905">
        <v>2</v>
      </c>
      <c r="G59" s="1173">
        <v>0.73324229999999979</v>
      </c>
      <c r="H59" s="1125">
        <v>0.563388</v>
      </c>
      <c r="I59" s="1125">
        <v>0.563388</v>
      </c>
      <c r="J59" s="1125">
        <v>0.563388</v>
      </c>
      <c r="K59" s="1125">
        <v>0.563388</v>
      </c>
      <c r="L59" s="1125">
        <v>0.563388</v>
      </c>
      <c r="M59" s="1130">
        <v>0.563388</v>
      </c>
      <c r="N59" s="1130">
        <v>0.563388</v>
      </c>
      <c r="O59" s="1130">
        <v>0.563388</v>
      </c>
      <c r="P59" s="1130">
        <v>0.563388</v>
      </c>
      <c r="Q59" s="1130">
        <v>0.563388</v>
      </c>
      <c r="R59" s="1130">
        <v>0.563388</v>
      </c>
      <c r="S59" s="1130">
        <v>0.563388</v>
      </c>
      <c r="T59" s="1130">
        <v>0.563388</v>
      </c>
      <c r="U59" s="1130">
        <v>0.563388</v>
      </c>
      <c r="V59" s="1130">
        <v>0.563388</v>
      </c>
      <c r="W59" s="1130">
        <v>0.563388</v>
      </c>
      <c r="X59" s="1130">
        <v>0.563388</v>
      </c>
      <c r="Y59" s="1130">
        <v>0.563388</v>
      </c>
      <c r="Z59" s="1130">
        <v>0.563388</v>
      </c>
      <c r="AA59" s="1130">
        <v>0.563388</v>
      </c>
      <c r="AB59" s="1130">
        <v>0.563388</v>
      </c>
      <c r="AC59" s="1130">
        <v>0.563388</v>
      </c>
      <c r="AD59" s="1130">
        <v>0.563388</v>
      </c>
      <c r="AE59" s="1130">
        <v>0.563388</v>
      </c>
      <c r="AF59" s="1130">
        <v>0.563388</v>
      </c>
      <c r="AG59" s="1130">
        <v>0.563388</v>
      </c>
      <c r="AH59" s="1130">
        <v>0.563388</v>
      </c>
      <c r="AI59" s="1130">
        <v>0.563388</v>
      </c>
      <c r="AJ59" s="1130">
        <v>0.563388</v>
      </c>
      <c r="AK59" s="1130">
        <v>0.563388</v>
      </c>
      <c r="AL59" s="1130">
        <v>0.563388</v>
      </c>
      <c r="AM59" s="1130">
        <v>0.563388</v>
      </c>
      <c r="AN59" s="1130">
        <v>0.563388</v>
      </c>
      <c r="AO59" s="1130">
        <v>0.563388</v>
      </c>
      <c r="AP59" s="1130">
        <v>0.563388</v>
      </c>
      <c r="AQ59" s="1130">
        <v>0.563388</v>
      </c>
      <c r="AR59" s="1130">
        <v>0.563388</v>
      </c>
      <c r="AS59" s="1130">
        <v>0.563388</v>
      </c>
      <c r="AT59" s="1130">
        <v>0.563388</v>
      </c>
      <c r="AU59" s="1130">
        <v>0.563388</v>
      </c>
      <c r="AV59" s="1130">
        <v>0.563388</v>
      </c>
      <c r="AW59" s="1130">
        <v>0.563388</v>
      </c>
      <c r="AX59" s="1130">
        <v>0.563388</v>
      </c>
      <c r="AY59" s="1130">
        <v>0.563388</v>
      </c>
      <c r="AZ59" s="1130">
        <v>0.563388</v>
      </c>
      <c r="BA59" s="1130">
        <v>0.563388</v>
      </c>
      <c r="BB59" s="1130">
        <v>0.563388</v>
      </c>
      <c r="BC59" s="1130">
        <v>0.563388</v>
      </c>
      <c r="BD59" s="1130">
        <v>0.563388</v>
      </c>
      <c r="BE59" s="1130">
        <v>0.563388</v>
      </c>
      <c r="BF59" s="1130">
        <v>0.563388</v>
      </c>
      <c r="BG59" s="1130">
        <v>0.563388</v>
      </c>
      <c r="BH59" s="1130">
        <v>0.563388</v>
      </c>
      <c r="BI59" s="1130">
        <v>0.563388</v>
      </c>
      <c r="BJ59" s="1130">
        <v>0.563388</v>
      </c>
      <c r="BK59" s="1130">
        <v>0.563388</v>
      </c>
      <c r="BL59" s="1130">
        <v>0.563388</v>
      </c>
      <c r="BM59" s="1130">
        <v>0.563388</v>
      </c>
      <c r="BN59" s="1130">
        <v>0.563388</v>
      </c>
      <c r="BO59" s="1130">
        <v>0.563388</v>
      </c>
      <c r="BP59" s="975"/>
      <c r="BQ59" s="975"/>
      <c r="BR59" s="975"/>
      <c r="BS59" s="975"/>
      <c r="BT59" s="975"/>
      <c r="BU59" s="975"/>
      <c r="BV59" s="975"/>
      <c r="BW59" s="975"/>
      <c r="BX59" s="975"/>
      <c r="BY59" s="975"/>
      <c r="BZ59" s="975"/>
      <c r="CA59" s="975"/>
      <c r="CB59" s="975"/>
      <c r="CC59" s="975"/>
      <c r="CD59" s="975"/>
      <c r="CE59" s="975"/>
      <c r="CF59" s="975"/>
      <c r="CG59" s="975"/>
      <c r="CH59" s="975"/>
      <c r="CI59" s="976"/>
      <c r="CJ59" s="1460"/>
      <c r="CK59" s="1461"/>
    </row>
    <row r="60" spans="1:89" s="17" customFormat="1" x14ac:dyDescent="0.3">
      <c r="A60" s="1453"/>
      <c r="B60" s="287" t="s">
        <v>395</v>
      </c>
      <c r="C60" s="281" t="s">
        <v>396</v>
      </c>
      <c r="D60" s="282" t="s">
        <v>67</v>
      </c>
      <c r="E60" s="283" t="s">
        <v>111</v>
      </c>
      <c r="F60" s="905">
        <v>2</v>
      </c>
      <c r="G60" s="1173">
        <v>55.557935465073072</v>
      </c>
      <c r="H60" s="1125">
        <v>53.008452925554664</v>
      </c>
      <c r="I60" s="1125">
        <v>51.425203084924604</v>
      </c>
      <c r="J60" s="1125">
        <v>59.453482340540241</v>
      </c>
      <c r="K60" s="1125">
        <v>51.901196720505204</v>
      </c>
      <c r="L60" s="1125">
        <v>52.345122656294315</v>
      </c>
      <c r="M60" s="1130">
        <v>52.373112638563065</v>
      </c>
      <c r="N60" s="1130">
        <v>52.391627362357198</v>
      </c>
      <c r="O60" s="1130">
        <v>52.400856412855532</v>
      </c>
      <c r="P60" s="1130">
        <v>52.406361215949651</v>
      </c>
      <c r="Q60" s="1130">
        <v>52.409107611149352</v>
      </c>
      <c r="R60" s="1130">
        <v>52.409248388745958</v>
      </c>
      <c r="S60" s="1130">
        <v>52.403822723489128</v>
      </c>
      <c r="T60" s="1130">
        <v>52.395596759180663</v>
      </c>
      <c r="U60" s="1130">
        <v>52.384492820685558</v>
      </c>
      <c r="V60" s="1130">
        <v>52.372143663962333</v>
      </c>
      <c r="W60" s="1130">
        <v>52.358934830537002</v>
      </c>
      <c r="X60" s="1130">
        <v>52.343888259088274</v>
      </c>
      <c r="Y60" s="1130">
        <v>52.328279847827957</v>
      </c>
      <c r="Z60" s="1130">
        <v>52.311671205552557</v>
      </c>
      <c r="AA60" s="1130">
        <v>52.293848891772058</v>
      </c>
      <c r="AB60" s="1130">
        <v>52.275261297129511</v>
      </c>
      <c r="AC60" s="1130">
        <v>52.254770860156775</v>
      </c>
      <c r="AD60" s="1130">
        <v>52.234387959211972</v>
      </c>
      <c r="AE60" s="1130">
        <v>52.209718446606772</v>
      </c>
      <c r="AF60" s="1130">
        <v>52.183977025678935</v>
      </c>
      <c r="AG60" s="1130">
        <v>52.157146397903183</v>
      </c>
      <c r="AH60" s="1130">
        <v>52.129511450866787</v>
      </c>
      <c r="AI60" s="1130">
        <v>52.101142787118413</v>
      </c>
      <c r="AJ60" s="1130">
        <v>52.072104408655335</v>
      </c>
      <c r="AK60" s="1130">
        <v>52.042454385082209</v>
      </c>
      <c r="AL60" s="1130">
        <v>52.012245446660785</v>
      </c>
      <c r="AM60" s="1130">
        <v>51.981525511802417</v>
      </c>
      <c r="AN60" s="1130">
        <v>51.950338157181719</v>
      </c>
      <c r="AO60" s="1130">
        <v>51.918723037495411</v>
      </c>
      <c r="AP60" s="1130">
        <v>51.886716260917623</v>
      </c>
      <c r="AQ60" s="1130">
        <v>51.854350725480231</v>
      </c>
      <c r="AR60" s="1130">
        <v>51.821656420909704</v>
      </c>
      <c r="AS60" s="1130">
        <v>51.788660699857992</v>
      </c>
      <c r="AT60" s="1130">
        <v>51.755388521959595</v>
      </c>
      <c r="AU60" s="1130">
        <v>51.721862673712941</v>
      </c>
      <c r="AV60" s="1130">
        <v>51.688103966813493</v>
      </c>
      <c r="AW60" s="1130">
        <v>51.654131417245509</v>
      </c>
      <c r="AX60" s="1130">
        <v>51.619962407163541</v>
      </c>
      <c r="AY60" s="1130">
        <v>51.585612831356258</v>
      </c>
      <c r="AZ60" s="1130">
        <v>51.551097229877364</v>
      </c>
      <c r="BA60" s="1130">
        <v>51.51642890824867</v>
      </c>
      <c r="BB60" s="1130">
        <v>51.48162004648254</v>
      </c>
      <c r="BC60" s="1130">
        <v>51.446681798033914</v>
      </c>
      <c r="BD60" s="1130">
        <v>51.411624379671267</v>
      </c>
      <c r="BE60" s="1130">
        <v>51.376457153149879</v>
      </c>
      <c r="BF60" s="1130">
        <v>51.341188699477726</v>
      </c>
      <c r="BG60" s="1130">
        <v>51.305826886481732</v>
      </c>
      <c r="BH60" s="1130">
        <v>51.270378930309448</v>
      </c>
      <c r="BI60" s="1130">
        <v>51.234851451436349</v>
      </c>
      <c r="BJ60" s="1130">
        <v>51.199250525692044</v>
      </c>
      <c r="BK60" s="1130">
        <v>51.16358173076722</v>
      </c>
      <c r="BL60" s="1130">
        <v>51.127850188617955</v>
      </c>
      <c r="BM60" s="1130">
        <v>51.092060604143199</v>
      </c>
      <c r="BN60" s="1130">
        <v>51.056217300475112</v>
      </c>
      <c r="BO60" s="1130">
        <v>51.020324251189237</v>
      </c>
      <c r="BP60" s="975"/>
      <c r="BQ60" s="975"/>
      <c r="BR60" s="975"/>
      <c r="BS60" s="975"/>
      <c r="BT60" s="975"/>
      <c r="BU60" s="975"/>
      <c r="BV60" s="975"/>
      <c r="BW60" s="975"/>
      <c r="BX60" s="975"/>
      <c r="BY60" s="975"/>
      <c r="BZ60" s="975"/>
      <c r="CA60" s="975"/>
      <c r="CB60" s="975"/>
      <c r="CC60" s="975"/>
      <c r="CD60" s="975"/>
      <c r="CE60" s="975"/>
      <c r="CF60" s="975"/>
      <c r="CG60" s="975"/>
      <c r="CH60" s="975"/>
      <c r="CI60" s="976"/>
      <c r="CJ60" s="1460"/>
      <c r="CK60" s="1461"/>
    </row>
    <row r="61" spans="1:89" s="17" customFormat="1" x14ac:dyDescent="0.35">
      <c r="A61" s="1453"/>
      <c r="B61" s="287" t="s">
        <v>397</v>
      </c>
      <c r="C61" s="281" t="s">
        <v>118</v>
      </c>
      <c r="D61" s="282" t="s">
        <v>398</v>
      </c>
      <c r="E61" s="283" t="s">
        <v>111</v>
      </c>
      <c r="F61" s="905">
        <v>2</v>
      </c>
      <c r="G61" s="981">
        <f>SUM(G55:G60)</f>
        <v>67.886966485073074</v>
      </c>
      <c r="H61" s="982">
        <f t="shared" ref="H61:BO61" si="11">SUM(H55:H60)</f>
        <v>65.052988257749959</v>
      </c>
      <c r="I61" s="982">
        <f t="shared" si="11"/>
        <v>63.313886882929296</v>
      </c>
      <c r="J61" s="982">
        <f t="shared" si="11"/>
        <v>71.186478624680021</v>
      </c>
      <c r="K61" s="982">
        <f t="shared" si="11"/>
        <v>63.480498962132501</v>
      </c>
      <c r="L61" s="982">
        <f t="shared" si="11"/>
        <v>63.792300372138087</v>
      </c>
      <c r="M61" s="983">
        <f t="shared" si="11"/>
        <v>63.789461981928724</v>
      </c>
      <c r="N61" s="983">
        <f t="shared" si="11"/>
        <v>63.787910006723109</v>
      </c>
      <c r="O61" s="983">
        <f t="shared" si="11"/>
        <v>63.786927089092899</v>
      </c>
      <c r="P61" s="983">
        <f t="shared" si="11"/>
        <v>63.785923478459935</v>
      </c>
      <c r="Q61" s="983">
        <f t="shared" si="11"/>
        <v>63.784909521325602</v>
      </c>
      <c r="R61" s="983">
        <f t="shared" si="11"/>
        <v>63.784081801215947</v>
      </c>
      <c r="S61" s="983">
        <f t="shared" si="11"/>
        <v>63.781557254881491</v>
      </c>
      <c r="T61" s="983">
        <f t="shared" si="11"/>
        <v>63.779725924138866</v>
      </c>
      <c r="U61" s="983">
        <f t="shared" si="11"/>
        <v>63.778080830420926</v>
      </c>
      <c r="V61" s="983">
        <f t="shared" si="11"/>
        <v>63.776435736702979</v>
      </c>
      <c r="W61" s="983">
        <f t="shared" si="11"/>
        <v>63.775608016593324</v>
      </c>
      <c r="X61" s="983">
        <f t="shared" si="11"/>
        <v>63.774780296483662</v>
      </c>
      <c r="Y61" s="983">
        <f t="shared" si="11"/>
        <v>63.773952576374001</v>
      </c>
      <c r="Z61" s="983">
        <f t="shared" si="11"/>
        <v>63.773590448826035</v>
      </c>
      <c r="AA61" s="983">
        <f t="shared" si="11"/>
        <v>63.772400601168393</v>
      </c>
      <c r="AB61" s="983">
        <f t="shared" si="11"/>
        <v>63.770693428442229</v>
      </c>
      <c r="AC61" s="983">
        <f t="shared" si="11"/>
        <v>63.770538230921673</v>
      </c>
      <c r="AD61" s="983">
        <f t="shared" si="11"/>
        <v>63.770383033401103</v>
      </c>
      <c r="AE61" s="983">
        <f t="shared" si="11"/>
        <v>63.770227835880547</v>
      </c>
      <c r="AF61" s="983">
        <f t="shared" si="11"/>
        <v>63.769979519847652</v>
      </c>
      <c r="AG61" s="983">
        <f t="shared" si="11"/>
        <v>63.769793282822974</v>
      </c>
      <c r="AH61" s="983">
        <f t="shared" si="11"/>
        <v>63.769607045798303</v>
      </c>
      <c r="AI61" s="983">
        <f t="shared" si="11"/>
        <v>63.769420808773631</v>
      </c>
      <c r="AJ61" s="983">
        <f t="shared" si="11"/>
        <v>63.769234571748953</v>
      </c>
      <c r="AK61" s="983">
        <f t="shared" si="11"/>
        <v>63.769234571748953</v>
      </c>
      <c r="AL61" s="983">
        <f t="shared" si="11"/>
        <v>63.76923457174896</v>
      </c>
      <c r="AM61" s="983">
        <f t="shared" si="11"/>
        <v>63.76923457174896</v>
      </c>
      <c r="AN61" s="983">
        <f t="shared" si="11"/>
        <v>63.76923457174896</v>
      </c>
      <c r="AO61" s="983">
        <f t="shared" si="11"/>
        <v>63.76923457174896</v>
      </c>
      <c r="AP61" s="983">
        <f t="shared" si="11"/>
        <v>63.769234571748967</v>
      </c>
      <c r="AQ61" s="983">
        <f t="shared" si="11"/>
        <v>63.769234571748953</v>
      </c>
      <c r="AR61" s="983">
        <f t="shared" si="11"/>
        <v>63.76923457174896</v>
      </c>
      <c r="AS61" s="983">
        <f t="shared" si="11"/>
        <v>63.76923457174896</v>
      </c>
      <c r="AT61" s="983">
        <f t="shared" si="11"/>
        <v>63.76923457174896</v>
      </c>
      <c r="AU61" s="983">
        <f t="shared" si="11"/>
        <v>63.76923457174896</v>
      </c>
      <c r="AV61" s="983">
        <f t="shared" si="11"/>
        <v>63.769234571748953</v>
      </c>
      <c r="AW61" s="983">
        <f t="shared" si="11"/>
        <v>63.769234571748953</v>
      </c>
      <c r="AX61" s="983">
        <f t="shared" si="11"/>
        <v>63.769234571748953</v>
      </c>
      <c r="AY61" s="983">
        <f t="shared" si="11"/>
        <v>63.76923457174896</v>
      </c>
      <c r="AZ61" s="983">
        <f t="shared" si="11"/>
        <v>63.76923457174896</v>
      </c>
      <c r="BA61" s="983">
        <f t="shared" si="11"/>
        <v>63.769234571748953</v>
      </c>
      <c r="BB61" s="983">
        <f t="shared" si="11"/>
        <v>63.769234571748953</v>
      </c>
      <c r="BC61" s="983">
        <f t="shared" si="11"/>
        <v>63.76923457174896</v>
      </c>
      <c r="BD61" s="983">
        <f t="shared" si="11"/>
        <v>63.769234571748953</v>
      </c>
      <c r="BE61" s="983">
        <f t="shared" si="11"/>
        <v>63.769234571748953</v>
      </c>
      <c r="BF61" s="983">
        <f t="shared" si="11"/>
        <v>63.76923457174896</v>
      </c>
      <c r="BG61" s="983">
        <f t="shared" si="11"/>
        <v>63.76923457174896</v>
      </c>
      <c r="BH61" s="983">
        <f t="shared" si="11"/>
        <v>63.76923457174896</v>
      </c>
      <c r="BI61" s="983">
        <f t="shared" si="11"/>
        <v>63.76923457174896</v>
      </c>
      <c r="BJ61" s="983">
        <f t="shared" si="11"/>
        <v>63.76923457174896</v>
      </c>
      <c r="BK61" s="983">
        <f t="shared" si="11"/>
        <v>63.76923457174896</v>
      </c>
      <c r="BL61" s="983">
        <f t="shared" si="11"/>
        <v>63.769234571748953</v>
      </c>
      <c r="BM61" s="983">
        <f t="shared" si="11"/>
        <v>63.769234571748953</v>
      </c>
      <c r="BN61" s="983">
        <f t="shared" si="11"/>
        <v>63.76923457174896</v>
      </c>
      <c r="BO61" s="983">
        <f t="shared" si="11"/>
        <v>63.769234571748953</v>
      </c>
      <c r="BP61" s="983"/>
      <c r="BQ61" s="983"/>
      <c r="BR61" s="983"/>
      <c r="BS61" s="983"/>
      <c r="BT61" s="983"/>
      <c r="BU61" s="983"/>
      <c r="BV61" s="983"/>
      <c r="BW61" s="983"/>
      <c r="BX61" s="983"/>
      <c r="BY61" s="983"/>
      <c r="BZ61" s="983"/>
      <c r="CA61" s="983"/>
      <c r="CB61" s="983"/>
      <c r="CC61" s="983"/>
      <c r="CD61" s="983"/>
      <c r="CE61" s="983"/>
      <c r="CF61" s="983"/>
      <c r="CG61" s="983"/>
      <c r="CH61" s="983"/>
      <c r="CI61" s="984"/>
      <c r="CJ61" s="1460"/>
      <c r="CK61" s="1461"/>
    </row>
    <row r="62" spans="1:89" s="17" customFormat="1" ht="14.5" thickBot="1" x14ac:dyDescent="0.4">
      <c r="A62" s="1453"/>
      <c r="B62" s="321" t="s">
        <v>399</v>
      </c>
      <c r="C62" s="322" t="s">
        <v>400</v>
      </c>
      <c r="D62" s="323" t="s">
        <v>401</v>
      </c>
      <c r="E62" s="324" t="s">
        <v>402</v>
      </c>
      <c r="F62" s="909">
        <v>2</v>
      </c>
      <c r="G62" s="985">
        <f>(G61*1000000)/(G76*1000)</f>
        <v>108.95507666850125</v>
      </c>
      <c r="H62" s="986">
        <f t="shared" ref="H62:BO62" si="12">(H61*1000000)/(H76*1000)</f>
        <v>104.01139077506905</v>
      </c>
      <c r="I62" s="986">
        <f t="shared" si="12"/>
        <v>100.24136539528138</v>
      </c>
      <c r="J62" s="986">
        <f t="shared" si="12"/>
        <v>111.84320439140834</v>
      </c>
      <c r="K62" s="986">
        <f t="shared" si="12"/>
        <v>99.10495456292054</v>
      </c>
      <c r="L62" s="986">
        <f t="shared" si="12"/>
        <v>99.078820870581396</v>
      </c>
      <c r="M62" s="987">
        <f t="shared" si="12"/>
        <v>98.59434553854301</v>
      </c>
      <c r="N62" s="987">
        <f t="shared" si="12"/>
        <v>98.051310728794007</v>
      </c>
      <c r="O62" s="987">
        <f t="shared" si="12"/>
        <v>97.453559729751277</v>
      </c>
      <c r="P62" s="987">
        <f t="shared" si="12"/>
        <v>96.881007658144057</v>
      </c>
      <c r="Q62" s="987">
        <f t="shared" si="12"/>
        <v>96.338818024128301</v>
      </c>
      <c r="R62" s="987">
        <f t="shared" si="12"/>
        <v>95.819244682379335</v>
      </c>
      <c r="S62" s="987">
        <f t="shared" si="12"/>
        <v>95.29833363677416</v>
      </c>
      <c r="T62" s="987">
        <f t="shared" si="12"/>
        <v>94.779899093487884</v>
      </c>
      <c r="U62" s="987">
        <f t="shared" si="12"/>
        <v>94.264671012923912</v>
      </c>
      <c r="V62" s="987">
        <f t="shared" si="12"/>
        <v>93.772804513609429</v>
      </c>
      <c r="W62" s="987">
        <f t="shared" si="12"/>
        <v>93.295816217278428</v>
      </c>
      <c r="X62" s="987">
        <f t="shared" si="12"/>
        <v>92.827091126898807</v>
      </c>
      <c r="Y62" s="987">
        <f t="shared" si="12"/>
        <v>92.380350442648776</v>
      </c>
      <c r="Z62" s="987">
        <f t="shared" si="12"/>
        <v>91.941810992288836</v>
      </c>
      <c r="AA62" s="987">
        <f t="shared" si="12"/>
        <v>91.521113907044608</v>
      </c>
      <c r="AB62" s="987">
        <f t="shared" si="12"/>
        <v>91.118170239436367</v>
      </c>
      <c r="AC62" s="987">
        <f t="shared" si="12"/>
        <v>90.693878760261441</v>
      </c>
      <c r="AD62" s="987">
        <f t="shared" si="12"/>
        <v>90.289264642890586</v>
      </c>
      <c r="AE62" s="987">
        <f t="shared" si="12"/>
        <v>89.848765453167459</v>
      </c>
      <c r="AF62" s="987">
        <f t="shared" si="12"/>
        <v>89.41225793301723</v>
      </c>
      <c r="AG62" s="987">
        <f t="shared" si="12"/>
        <v>88.976799277324019</v>
      </c>
      <c r="AH62" s="987">
        <f t="shared" si="12"/>
        <v>88.545532190806398</v>
      </c>
      <c r="AI62" s="987">
        <f t="shared" si="12"/>
        <v>88.118396508510173</v>
      </c>
      <c r="AJ62" s="987">
        <f t="shared" si="12"/>
        <v>87.695333211297125</v>
      </c>
      <c r="AK62" s="987">
        <f t="shared" si="12"/>
        <v>87.27438925290059</v>
      </c>
      <c r="AL62" s="987">
        <f t="shared" si="12"/>
        <v>86.857441432441178</v>
      </c>
      <c r="AM62" s="987">
        <f t="shared" si="12"/>
        <v>86.444433175780858</v>
      </c>
      <c r="AN62" s="987">
        <f t="shared" si="12"/>
        <v>86.035308971520976</v>
      </c>
      <c r="AO62" s="987">
        <f t="shared" si="12"/>
        <v>85.630014346165353</v>
      </c>
      <c r="AP62" s="987">
        <f t="shared" si="12"/>
        <v>85.228495839976517</v>
      </c>
      <c r="AQ62" s="987">
        <f t="shared" si="12"/>
        <v>84.830700983502027</v>
      </c>
      <c r="AR62" s="987">
        <f t="shared" si="12"/>
        <v>84.436578274751</v>
      </c>
      <c r="AS62" s="987">
        <f t="shared" si="12"/>
        <v>84.046077156998322</v>
      </c>
      <c r="AT62" s="987">
        <f t="shared" si="12"/>
        <v>83.659147997197749</v>
      </c>
      <c r="AU62" s="987">
        <f t="shared" si="12"/>
        <v>83.275742064982907</v>
      </c>
      <c r="AV62" s="987">
        <f t="shared" si="12"/>
        <v>82.895811512239504</v>
      </c>
      <c r="AW62" s="987">
        <f t="shared" si="12"/>
        <v>82.519309353229673</v>
      </c>
      <c r="AX62" s="987">
        <f t="shared" si="12"/>
        <v>82.146189445250471</v>
      </c>
      <c r="AY62" s="987">
        <f t="shared" si="12"/>
        <v>81.776406469811462</v>
      </c>
      <c r="AZ62" s="987">
        <f t="shared" si="12"/>
        <v>81.4099159143138</v>
      </c>
      <c r="BA62" s="987">
        <f t="shared" si="12"/>
        <v>81.046674054216481</v>
      </c>
      <c r="BB62" s="987">
        <f t="shared" si="12"/>
        <v>80.686637935673204</v>
      </c>
      <c r="BC62" s="987">
        <f t="shared" si="12"/>
        <v>80.329765358626773</v>
      </c>
      <c r="BD62" s="987">
        <f t="shared" si="12"/>
        <v>79.976014860347021</v>
      </c>
      <c r="BE62" s="987">
        <f t="shared" si="12"/>
        <v>79.625345699397158</v>
      </c>
      <c r="BF62" s="987">
        <f t="shared" si="12"/>
        <v>79.277717840017644</v>
      </c>
      <c r="BG62" s="987">
        <f t="shared" si="12"/>
        <v>78.933091936913584</v>
      </c>
      <c r="BH62" s="987">
        <f t="shared" si="12"/>
        <v>78.591429320434429</v>
      </c>
      <c r="BI62" s="987">
        <f t="shared" si="12"/>
        <v>78.25269198213293</v>
      </c>
      <c r="BJ62" s="987">
        <f t="shared" si="12"/>
        <v>77.91684256069361</v>
      </c>
      <c r="BK62" s="987">
        <f t="shared" si="12"/>
        <v>77.583844328218944</v>
      </c>
      <c r="BL62" s="987">
        <f t="shared" si="12"/>
        <v>77.253661176862821</v>
      </c>
      <c r="BM62" s="987">
        <f t="shared" si="12"/>
        <v>76.926257605800629</v>
      </c>
      <c r="BN62" s="987">
        <f t="shared" si="12"/>
        <v>76.601598708527021</v>
      </c>
      <c r="BO62" s="987">
        <f t="shared" si="12"/>
        <v>76.279650160471533</v>
      </c>
      <c r="BP62" s="987"/>
      <c r="BQ62" s="987"/>
      <c r="BR62" s="987"/>
      <c r="BS62" s="987"/>
      <c r="BT62" s="987"/>
      <c r="BU62" s="987"/>
      <c r="BV62" s="987"/>
      <c r="BW62" s="987"/>
      <c r="BX62" s="987"/>
      <c r="BY62" s="987"/>
      <c r="BZ62" s="987"/>
      <c r="CA62" s="987"/>
      <c r="CB62" s="987"/>
      <c r="CC62" s="987"/>
      <c r="CD62" s="987"/>
      <c r="CE62" s="987"/>
      <c r="CF62" s="987"/>
      <c r="CG62" s="987"/>
      <c r="CH62" s="987"/>
      <c r="CI62" s="988"/>
      <c r="CJ62" s="1460"/>
      <c r="CK62" s="1461"/>
    </row>
    <row r="63" spans="1:89" s="17" customFormat="1" x14ac:dyDescent="0.3">
      <c r="A63" s="1453"/>
      <c r="B63" s="302" t="s">
        <v>403</v>
      </c>
      <c r="C63" s="303" t="s">
        <v>404</v>
      </c>
      <c r="D63" s="326" t="s">
        <v>67</v>
      </c>
      <c r="E63" s="327" t="s">
        <v>221</v>
      </c>
      <c r="F63" s="911">
        <v>2</v>
      </c>
      <c r="G63" s="1174">
        <v>41.747</v>
      </c>
      <c r="H63" s="1175">
        <v>40.991</v>
      </c>
      <c r="I63" s="1175">
        <v>41.045851208957991</v>
      </c>
      <c r="J63" s="1175">
        <v>41.093383439600025</v>
      </c>
      <c r="K63" s="1175">
        <v>41.133957402827662</v>
      </c>
      <c r="L63" s="1175">
        <v>41.167916546723646</v>
      </c>
      <c r="M63" s="1152">
        <v>41.19558788154788</v>
      </c>
      <c r="N63" s="1152">
        <v>41.217282765309264</v>
      </c>
      <c r="O63" s="1152">
        <v>41.233297651797429</v>
      </c>
      <c r="P63" s="1152">
        <v>41.24391480286814</v>
      </c>
      <c r="Q63" s="1152">
        <v>41.249402966690752</v>
      </c>
      <c r="R63" s="1152">
        <v>41.250018023584111</v>
      </c>
      <c r="S63" s="1152">
        <v>41.24600360098988</v>
      </c>
      <c r="T63" s="1152">
        <v>41.237591659058062</v>
      </c>
      <c r="U63" s="1152">
        <v>41.225003048249043</v>
      </c>
      <c r="V63" s="1152">
        <v>41.208448040289504</v>
      </c>
      <c r="W63" s="1152">
        <v>41.112311054015095</v>
      </c>
      <c r="X63" s="1152">
        <v>41.016398349910226</v>
      </c>
      <c r="Y63" s="1152">
        <v>40.920709404737238</v>
      </c>
      <c r="Z63" s="1152">
        <v>40.825243696479163</v>
      </c>
      <c r="AA63" s="1152">
        <v>40.730000704336859</v>
      </c>
      <c r="AB63" s="1152">
        <v>40.63497990872618</v>
      </c>
      <c r="AC63" s="1152">
        <v>40.540180791275148</v>
      </c>
      <c r="AD63" s="1152">
        <v>40.445602834821109</v>
      </c>
      <c r="AE63" s="1152">
        <v>40.351245523407925</v>
      </c>
      <c r="AF63" s="1152">
        <v>40.257108342283161</v>
      </c>
      <c r="AG63" s="1152">
        <v>40.163190777895252</v>
      </c>
      <c r="AH63" s="1152">
        <v>40.069492317890742</v>
      </c>
      <c r="AI63" s="1152">
        <v>39.976012451111451</v>
      </c>
      <c r="AJ63" s="1152">
        <v>39.882750667591708</v>
      </c>
      <c r="AK63" s="1152">
        <v>39.789706458555557</v>
      </c>
      <c r="AL63" s="1152">
        <v>39.696879316413998</v>
      </c>
      <c r="AM63" s="1152">
        <v>39.604268734762201</v>
      </c>
      <c r="AN63" s="1152">
        <v>39.511874208376753</v>
      </c>
      <c r="AO63" s="1152">
        <v>39.419695233212892</v>
      </c>
      <c r="AP63" s="1152">
        <v>39.327731306401773</v>
      </c>
      <c r="AQ63" s="1152">
        <v>39.235981926247717</v>
      </c>
      <c r="AR63" s="1152">
        <v>39.144446592225457</v>
      </c>
      <c r="AS63" s="1152">
        <v>39.053124804977443</v>
      </c>
      <c r="AT63" s="1152">
        <v>38.962016066311087</v>
      </c>
      <c r="AU63" s="1152">
        <v>38.871119879196051</v>
      </c>
      <c r="AV63" s="1152">
        <v>38.780435747761551</v>
      </c>
      <c r="AW63" s="1152">
        <v>38.689963177293642</v>
      </c>
      <c r="AX63" s="1152">
        <v>38.599701674232513</v>
      </c>
      <c r="AY63" s="1152">
        <v>38.509650746169804</v>
      </c>
      <c r="AZ63" s="1152">
        <v>38.419809901845909</v>
      </c>
      <c r="BA63" s="1152">
        <v>38.330178651147314</v>
      </c>
      <c r="BB63" s="1152">
        <v>38.240756505103903</v>
      </c>
      <c r="BC63" s="1152">
        <v>38.151542975886301</v>
      </c>
      <c r="BD63" s="1152">
        <v>38.062537576803216</v>
      </c>
      <c r="BE63" s="1152">
        <v>37.973739822298782</v>
      </c>
      <c r="BF63" s="1152">
        <v>37.885149227949896</v>
      </c>
      <c r="BG63" s="1152">
        <v>37.796765310463591</v>
      </c>
      <c r="BH63" s="1152">
        <v>37.708587587674408</v>
      </c>
      <c r="BI63" s="1152">
        <v>37.620615578541731</v>
      </c>
      <c r="BJ63" s="1152">
        <v>37.532848803147203</v>
      </c>
      <c r="BK63" s="1152">
        <v>37.445286782692079</v>
      </c>
      <c r="BL63" s="1152">
        <v>37.357929039494628</v>
      </c>
      <c r="BM63" s="1152">
        <v>37.270775096987528</v>
      </c>
      <c r="BN63" s="1152">
        <v>37.183824479715248</v>
      </c>
      <c r="BO63" s="1152">
        <v>37.097076713331482</v>
      </c>
      <c r="BP63" s="989"/>
      <c r="BQ63" s="989"/>
      <c r="BR63" s="989"/>
      <c r="BS63" s="989"/>
      <c r="BT63" s="989"/>
      <c r="BU63" s="989"/>
      <c r="BV63" s="989"/>
      <c r="BW63" s="989"/>
      <c r="BX63" s="989"/>
      <c r="BY63" s="989"/>
      <c r="BZ63" s="989"/>
      <c r="CA63" s="989"/>
      <c r="CB63" s="989"/>
      <c r="CC63" s="989"/>
      <c r="CD63" s="989"/>
      <c r="CE63" s="989"/>
      <c r="CF63" s="989"/>
      <c r="CG63" s="989"/>
      <c r="CH63" s="989"/>
      <c r="CI63" s="990"/>
      <c r="CJ63" s="1460"/>
      <c r="CK63" s="1461"/>
    </row>
    <row r="64" spans="1:89" s="17" customFormat="1" x14ac:dyDescent="0.3">
      <c r="A64" s="1453"/>
      <c r="B64" s="304" t="s">
        <v>405</v>
      </c>
      <c r="C64" s="305" t="s">
        <v>406</v>
      </c>
      <c r="D64" s="331" t="s">
        <v>67</v>
      </c>
      <c r="E64" s="313" t="s">
        <v>221</v>
      </c>
      <c r="F64" s="894">
        <v>2</v>
      </c>
      <c r="G64" s="1176">
        <v>3.2290000000000001</v>
      </c>
      <c r="H64" s="1020">
        <v>3.149</v>
      </c>
      <c r="I64" s="1020">
        <v>2.9985190987876074</v>
      </c>
      <c r="J64" s="1020">
        <v>2.8552292111127482</v>
      </c>
      <c r="K64" s="1020">
        <v>2.7187867008376783</v>
      </c>
      <c r="L64" s="1020">
        <v>2.5888643531252864</v>
      </c>
      <c r="M64" s="1147">
        <v>2.4651505897162895</v>
      </c>
      <c r="N64" s="1147">
        <v>2.3473487217058833</v>
      </c>
      <c r="O64" s="1147">
        <v>2.2351762380278712</v>
      </c>
      <c r="P64" s="1147">
        <v>2.1283641279399195</v>
      </c>
      <c r="Q64" s="1147">
        <v>2.0266562358851314</v>
      </c>
      <c r="R64" s="1147">
        <v>1.9298086471827782</v>
      </c>
      <c r="S64" s="1147">
        <v>1.8375891030749556</v>
      </c>
      <c r="T64" s="1147">
        <v>1.7497764437263394</v>
      </c>
      <c r="U64" s="1147">
        <v>1.6661600778412473</v>
      </c>
      <c r="V64" s="1147">
        <v>1.5865394776260484</v>
      </c>
      <c r="W64" s="1147">
        <v>1.5865394776260484</v>
      </c>
      <c r="X64" s="1147">
        <v>1.5865394776260484</v>
      </c>
      <c r="Y64" s="1147">
        <v>1.5865394776260484</v>
      </c>
      <c r="Z64" s="1147">
        <v>1.5865394776260484</v>
      </c>
      <c r="AA64" s="1147">
        <v>1.5865394776260484</v>
      </c>
      <c r="AB64" s="1147">
        <v>1.5865394776260484</v>
      </c>
      <c r="AC64" s="1147">
        <v>1.5865394776260484</v>
      </c>
      <c r="AD64" s="1147">
        <v>1.5865394776260484</v>
      </c>
      <c r="AE64" s="1147">
        <v>1.5865394776260484</v>
      </c>
      <c r="AF64" s="1147">
        <v>1.5865394776260484</v>
      </c>
      <c r="AG64" s="1147">
        <v>1.5865394776260484</v>
      </c>
      <c r="AH64" s="1147">
        <v>1.5865394776260484</v>
      </c>
      <c r="AI64" s="1147">
        <v>1.5865394776260484</v>
      </c>
      <c r="AJ64" s="1147">
        <v>1.5865394776260484</v>
      </c>
      <c r="AK64" s="1147">
        <v>1.5865394776260484</v>
      </c>
      <c r="AL64" s="1147">
        <v>1.5865394776260484</v>
      </c>
      <c r="AM64" s="1147">
        <v>1.5865394776260484</v>
      </c>
      <c r="AN64" s="1147">
        <v>1.5865394776260484</v>
      </c>
      <c r="AO64" s="1147">
        <v>1.5865394776260484</v>
      </c>
      <c r="AP64" s="1147">
        <v>1.5865394776260484</v>
      </c>
      <c r="AQ64" s="1147">
        <v>1.5865394776260484</v>
      </c>
      <c r="AR64" s="1147">
        <v>1.5865394776260484</v>
      </c>
      <c r="AS64" s="1147">
        <v>1.5865394776260484</v>
      </c>
      <c r="AT64" s="1147">
        <v>1.5865394776260484</v>
      </c>
      <c r="AU64" s="1147">
        <v>1.5865394776260484</v>
      </c>
      <c r="AV64" s="1147">
        <v>1.5865394776260484</v>
      </c>
      <c r="AW64" s="1147">
        <v>1.5865394776260484</v>
      </c>
      <c r="AX64" s="1147">
        <v>1.5865394776260484</v>
      </c>
      <c r="AY64" s="1147">
        <v>1.5865394776260484</v>
      </c>
      <c r="AZ64" s="1147">
        <v>1.5865394776260484</v>
      </c>
      <c r="BA64" s="1147">
        <v>1.5865394776260484</v>
      </c>
      <c r="BB64" s="1147">
        <v>1.5865394776260484</v>
      </c>
      <c r="BC64" s="1147">
        <v>1.5865394776260484</v>
      </c>
      <c r="BD64" s="1147">
        <v>1.5865394776260484</v>
      </c>
      <c r="BE64" s="1147">
        <v>1.5865394776260484</v>
      </c>
      <c r="BF64" s="1147">
        <v>1.5865394776260484</v>
      </c>
      <c r="BG64" s="1147">
        <v>1.5865394776260484</v>
      </c>
      <c r="BH64" s="1147">
        <v>1.5865394776260484</v>
      </c>
      <c r="BI64" s="1147">
        <v>1.5865394776260484</v>
      </c>
      <c r="BJ64" s="1147">
        <v>1.5865394776260484</v>
      </c>
      <c r="BK64" s="1147">
        <v>1.5865394776260484</v>
      </c>
      <c r="BL64" s="1147">
        <v>1.5865394776260484</v>
      </c>
      <c r="BM64" s="1147">
        <v>1.5865394776260484</v>
      </c>
      <c r="BN64" s="1147">
        <v>1.5865394776260484</v>
      </c>
      <c r="BO64" s="1147">
        <v>1.5865394776260484</v>
      </c>
      <c r="BP64" s="991"/>
      <c r="BQ64" s="991"/>
      <c r="BR64" s="991"/>
      <c r="BS64" s="991"/>
      <c r="BT64" s="991"/>
      <c r="BU64" s="991"/>
      <c r="BV64" s="991"/>
      <c r="BW64" s="991"/>
      <c r="BX64" s="991"/>
      <c r="BY64" s="991"/>
      <c r="BZ64" s="991"/>
      <c r="CA64" s="991"/>
      <c r="CB64" s="991"/>
      <c r="CC64" s="991"/>
      <c r="CD64" s="991"/>
      <c r="CE64" s="991"/>
      <c r="CF64" s="991"/>
      <c r="CG64" s="991"/>
      <c r="CH64" s="991"/>
      <c r="CI64" s="992"/>
      <c r="CJ64" s="1460"/>
      <c r="CK64" s="1461"/>
    </row>
    <row r="65" spans="1:89" s="17" customFormat="1" x14ac:dyDescent="0.3">
      <c r="A65" s="1453"/>
      <c r="B65" s="335" t="s">
        <v>407</v>
      </c>
      <c r="C65" s="336" t="s">
        <v>408</v>
      </c>
      <c r="D65" s="331" t="s">
        <v>67</v>
      </c>
      <c r="E65" s="313" t="s">
        <v>221</v>
      </c>
      <c r="F65" s="894">
        <v>2</v>
      </c>
      <c r="G65" s="1176">
        <v>2.6969999999999956</v>
      </c>
      <c r="H65" s="1020">
        <v>3.5850000000000009</v>
      </c>
      <c r="I65" s="1020">
        <v>3.5850000000000009</v>
      </c>
      <c r="J65" s="1020">
        <v>3.5850000000000009</v>
      </c>
      <c r="K65" s="1020">
        <v>3.5850000000000009</v>
      </c>
      <c r="L65" s="1020">
        <v>3.5850000000000009</v>
      </c>
      <c r="M65" s="1147">
        <v>3.5850000000000009</v>
      </c>
      <c r="N65" s="1147">
        <v>3.5850000000000009</v>
      </c>
      <c r="O65" s="1147">
        <v>3.5850000000000009</v>
      </c>
      <c r="P65" s="1147">
        <v>3.5850000000000009</v>
      </c>
      <c r="Q65" s="1147">
        <v>3.5850000000000009</v>
      </c>
      <c r="R65" s="1147">
        <v>3.5850000000000009</v>
      </c>
      <c r="S65" s="1147">
        <v>3.5850000000000009</v>
      </c>
      <c r="T65" s="1147">
        <v>3.5850000000000009</v>
      </c>
      <c r="U65" s="1147">
        <v>3.5850000000000009</v>
      </c>
      <c r="V65" s="1147">
        <v>3.5850000000000009</v>
      </c>
      <c r="W65" s="1147">
        <v>3.5850000000000009</v>
      </c>
      <c r="X65" s="1147">
        <v>3.5850000000000009</v>
      </c>
      <c r="Y65" s="1147">
        <v>3.5850000000000009</v>
      </c>
      <c r="Z65" s="1147">
        <v>3.5850000000000009</v>
      </c>
      <c r="AA65" s="1147">
        <v>3.5850000000000009</v>
      </c>
      <c r="AB65" s="1147">
        <v>3.5850000000000009</v>
      </c>
      <c r="AC65" s="1147">
        <v>3.5850000000000009</v>
      </c>
      <c r="AD65" s="1147">
        <v>3.5850000000000009</v>
      </c>
      <c r="AE65" s="1147">
        <v>3.5850000000000009</v>
      </c>
      <c r="AF65" s="1147">
        <v>3.5850000000000009</v>
      </c>
      <c r="AG65" s="1147">
        <v>3.5850000000000009</v>
      </c>
      <c r="AH65" s="1147">
        <v>3.5850000000000009</v>
      </c>
      <c r="AI65" s="1147">
        <v>3.5850000000000009</v>
      </c>
      <c r="AJ65" s="1147">
        <v>3.5850000000000009</v>
      </c>
      <c r="AK65" s="1147">
        <v>3.5850000000000009</v>
      </c>
      <c r="AL65" s="1147">
        <v>3.5850000000000009</v>
      </c>
      <c r="AM65" s="1147">
        <v>3.5850000000000009</v>
      </c>
      <c r="AN65" s="1147">
        <v>3.5850000000000009</v>
      </c>
      <c r="AO65" s="1147">
        <v>3.5850000000000009</v>
      </c>
      <c r="AP65" s="1147">
        <v>3.5850000000000009</v>
      </c>
      <c r="AQ65" s="1147">
        <v>3.5850000000000009</v>
      </c>
      <c r="AR65" s="1147">
        <v>3.5850000000000009</v>
      </c>
      <c r="AS65" s="1147">
        <v>3.5850000000000009</v>
      </c>
      <c r="AT65" s="1147">
        <v>3.5850000000000009</v>
      </c>
      <c r="AU65" s="1147">
        <v>3.5850000000000009</v>
      </c>
      <c r="AV65" s="1147">
        <v>3.5850000000000009</v>
      </c>
      <c r="AW65" s="1147">
        <v>3.5850000000000009</v>
      </c>
      <c r="AX65" s="1147">
        <v>3.5850000000000009</v>
      </c>
      <c r="AY65" s="1147">
        <v>3.5850000000000009</v>
      </c>
      <c r="AZ65" s="1147">
        <v>3.5850000000000009</v>
      </c>
      <c r="BA65" s="1147">
        <v>3.5850000000000009</v>
      </c>
      <c r="BB65" s="1147">
        <v>3.5850000000000009</v>
      </c>
      <c r="BC65" s="1147">
        <v>3.5850000000000009</v>
      </c>
      <c r="BD65" s="1147">
        <v>3.5850000000000009</v>
      </c>
      <c r="BE65" s="1147">
        <v>3.5850000000000009</v>
      </c>
      <c r="BF65" s="1147">
        <v>3.5850000000000009</v>
      </c>
      <c r="BG65" s="1147">
        <v>3.5850000000000009</v>
      </c>
      <c r="BH65" s="1147">
        <v>3.5850000000000009</v>
      </c>
      <c r="BI65" s="1147">
        <v>3.5850000000000009</v>
      </c>
      <c r="BJ65" s="1147">
        <v>3.5850000000000009</v>
      </c>
      <c r="BK65" s="1147">
        <v>3.5850000000000009</v>
      </c>
      <c r="BL65" s="1147">
        <v>3.5850000000000009</v>
      </c>
      <c r="BM65" s="1147">
        <v>3.5850000000000009</v>
      </c>
      <c r="BN65" s="1147">
        <v>3.5850000000000009</v>
      </c>
      <c r="BO65" s="1147">
        <v>3.5850000000000009</v>
      </c>
      <c r="BP65" s="991"/>
      <c r="BQ65" s="991"/>
      <c r="BR65" s="991"/>
      <c r="BS65" s="991"/>
      <c r="BT65" s="991"/>
      <c r="BU65" s="991"/>
      <c r="BV65" s="991"/>
      <c r="BW65" s="991"/>
      <c r="BX65" s="991"/>
      <c r="BY65" s="991"/>
      <c r="BZ65" s="991"/>
      <c r="CA65" s="991"/>
      <c r="CB65" s="991"/>
      <c r="CC65" s="991"/>
      <c r="CD65" s="991"/>
      <c r="CE65" s="991"/>
      <c r="CF65" s="991"/>
      <c r="CG65" s="991"/>
      <c r="CH65" s="991"/>
      <c r="CI65" s="992"/>
      <c r="CJ65" s="1460"/>
      <c r="CK65" s="1461"/>
    </row>
    <row r="66" spans="1:89" s="17" customFormat="1" x14ac:dyDescent="0.35">
      <c r="A66" s="1453"/>
      <c r="B66" s="335" t="s">
        <v>409</v>
      </c>
      <c r="C66" s="336" t="s">
        <v>410</v>
      </c>
      <c r="D66" s="337" t="s">
        <v>411</v>
      </c>
      <c r="E66" s="338" t="s">
        <v>221</v>
      </c>
      <c r="F66" s="912">
        <v>2</v>
      </c>
      <c r="G66" s="1177">
        <v>378.99700000000001</v>
      </c>
      <c r="H66" s="1021">
        <v>392.63600000000002</v>
      </c>
      <c r="I66" s="983">
        <f t="shared" ref="I66:BO66" si="13">H66+SUM(I67:I72)</f>
        <v>406.185</v>
      </c>
      <c r="J66" s="983">
        <f t="shared" si="13"/>
        <v>417.97699999999998</v>
      </c>
      <c r="K66" s="983">
        <f t="shared" si="13"/>
        <v>428.60635252428369</v>
      </c>
      <c r="L66" s="983">
        <f t="shared" si="13"/>
        <v>437.51726239839496</v>
      </c>
      <c r="M66" s="983">
        <f>L66+SUM(M67:M72)</f>
        <v>442.76309160102448</v>
      </c>
      <c r="N66" s="983">
        <f t="shared" si="13"/>
        <v>448.23497334646754</v>
      </c>
      <c r="O66" s="983">
        <f t="shared" si="13"/>
        <v>453.9369274857093</v>
      </c>
      <c r="P66" s="983">
        <f t="shared" si="13"/>
        <v>459.35416368348814</v>
      </c>
      <c r="Q66" s="983">
        <f t="shared" si="13"/>
        <v>464.46392236376471</v>
      </c>
      <c r="R66" s="983">
        <f t="shared" si="13"/>
        <v>469.33138652288079</v>
      </c>
      <c r="S66" s="983">
        <f t="shared" si="13"/>
        <v>474.11427824425294</v>
      </c>
      <c r="T66" s="983">
        <f t="shared" si="13"/>
        <v>478.82344594500546</v>
      </c>
      <c r="U66" s="983">
        <f t="shared" si="13"/>
        <v>483.45911114270319</v>
      </c>
      <c r="V66" s="983">
        <f t="shared" si="13"/>
        <v>487.88242956747098</v>
      </c>
      <c r="W66" s="983">
        <f t="shared" si="13"/>
        <v>492.16797177838663</v>
      </c>
      <c r="X66" s="983">
        <f t="shared" si="13"/>
        <v>496.36050000255352</v>
      </c>
      <c r="Y66" s="983">
        <f t="shared" si="13"/>
        <v>500.36277727323414</v>
      </c>
      <c r="Z66" s="983">
        <f t="shared" si="13"/>
        <v>504.28548839582663</v>
      </c>
      <c r="AA66" s="983">
        <f t="shared" si="13"/>
        <v>508.04514189103071</v>
      </c>
      <c r="AB66" s="983">
        <f t="shared" si="13"/>
        <v>511.64713104238791</v>
      </c>
      <c r="AC66" s="983">
        <f t="shared" si="13"/>
        <v>515.41823203870968</v>
      </c>
      <c r="AD66" s="983">
        <f t="shared" si="13"/>
        <v>519.02928348579201</v>
      </c>
      <c r="AE66" s="983">
        <f t="shared" si="13"/>
        <v>522.91862942096998</v>
      </c>
      <c r="AF66" s="983">
        <f t="shared" si="13"/>
        <v>526.77887574759859</v>
      </c>
      <c r="AG66" s="983">
        <f t="shared" si="13"/>
        <v>530.63781333177133</v>
      </c>
      <c r="AH66" s="983">
        <f t="shared" si="13"/>
        <v>534.47196122909895</v>
      </c>
      <c r="AI66" s="983">
        <f t="shared" si="13"/>
        <v>538.28359529412376</v>
      </c>
      <c r="AJ66" s="983">
        <f t="shared" si="13"/>
        <v>542.07477343800167</v>
      </c>
      <c r="AK66" s="983">
        <f t="shared" si="13"/>
        <v>545.86535797895692</v>
      </c>
      <c r="AL66" s="983">
        <f t="shared" si="13"/>
        <v>549.63903546361053</v>
      </c>
      <c r="AM66" s="983">
        <f t="shared" si="13"/>
        <v>553.39733428178806</v>
      </c>
      <c r="AN66" s="983">
        <f t="shared" si="13"/>
        <v>557.14164035099009</v>
      </c>
      <c r="AO66" s="983">
        <f t="shared" si="13"/>
        <v>560.87321110764481</v>
      </c>
      <c r="AP66" s="983">
        <f t="shared" si="13"/>
        <v>564.59318800939968</v>
      </c>
      <c r="AQ66" s="983">
        <f t="shared" si="13"/>
        <v>568.30260772489794</v>
      </c>
      <c r="AR66" s="983">
        <f t="shared" si="13"/>
        <v>572.00241216388554</v>
      </c>
      <c r="AS66" s="983">
        <f t="shared" si="13"/>
        <v>575.69345748046749</v>
      </c>
      <c r="AT66" s="983">
        <f t="shared" si="13"/>
        <v>579.3765221652053</v>
      </c>
      <c r="AU66" s="983">
        <f t="shared" si="13"/>
        <v>583.05231432713595</v>
      </c>
      <c r="AV66" s="983">
        <f t="shared" si="13"/>
        <v>586.72147825420211</v>
      </c>
      <c r="AW66" s="983">
        <f t="shared" si="13"/>
        <v>590.38460032981141</v>
      </c>
      <c r="AX66" s="983">
        <f t="shared" si="13"/>
        <v>594.04221437391413</v>
      </c>
      <c r="AY66" s="983">
        <f t="shared" si="13"/>
        <v>597.69480646890372</v>
      </c>
      <c r="AZ66" s="983">
        <f t="shared" si="13"/>
        <v>601.34281932367435</v>
      </c>
      <c r="BA66" s="983">
        <f t="shared" si="13"/>
        <v>604.98665622306362</v>
      </c>
      <c r="BB66" s="983">
        <f t="shared" si="13"/>
        <v>608.62668460462237</v>
      </c>
      <c r="BC66" s="983">
        <f t="shared" si="13"/>
        <v>612.263239299985</v>
      </c>
      <c r="BD66" s="983">
        <f t="shared" si="13"/>
        <v>615.89662547406806</v>
      </c>
      <c r="BE66" s="983">
        <f t="shared" si="13"/>
        <v>619.52712129175961</v>
      </c>
      <c r="BF66" s="983">
        <f t="shared" si="13"/>
        <v>623.1549803385841</v>
      </c>
      <c r="BG66" s="983">
        <f t="shared" si="13"/>
        <v>626.78043381908594</v>
      </c>
      <c r="BH66" s="983">
        <f t="shared" si="13"/>
        <v>630.40369255419887</v>
      </c>
      <c r="BI66" s="983">
        <f t="shared" si="13"/>
        <v>634.02494879671156</v>
      </c>
      <c r="BJ66" s="983">
        <f t="shared" si="13"/>
        <v>637.64437788198347</v>
      </c>
      <c r="BK66" s="983">
        <f t="shared" si="13"/>
        <v>641.26213972937319</v>
      </c>
      <c r="BL66" s="983">
        <f t="shared" si="13"/>
        <v>644.87838020829167</v>
      </c>
      <c r="BM66" s="983">
        <f t="shared" si="13"/>
        <v>648.49323238144882</v>
      </c>
      <c r="BN66" s="983">
        <f t="shared" si="13"/>
        <v>652.10681763660796</v>
      </c>
      <c r="BO66" s="983">
        <f t="shared" si="13"/>
        <v>655.71924671709826</v>
      </c>
      <c r="BP66" s="983"/>
      <c r="BQ66" s="983"/>
      <c r="BR66" s="983"/>
      <c r="BS66" s="983"/>
      <c r="BT66" s="983"/>
      <c r="BU66" s="983"/>
      <c r="BV66" s="983"/>
      <c r="BW66" s="983"/>
      <c r="BX66" s="983"/>
      <c r="BY66" s="983"/>
      <c r="BZ66" s="983"/>
      <c r="CA66" s="983"/>
      <c r="CB66" s="983"/>
      <c r="CC66" s="983"/>
      <c r="CD66" s="983"/>
      <c r="CE66" s="983"/>
      <c r="CF66" s="983"/>
      <c r="CG66" s="983"/>
      <c r="CH66" s="983"/>
      <c r="CI66" s="984"/>
      <c r="CJ66" s="1460"/>
      <c r="CK66" s="1461"/>
    </row>
    <row r="67" spans="1:89" s="17" customFormat="1" x14ac:dyDescent="0.3">
      <c r="A67" s="1453"/>
      <c r="B67" s="335" t="s">
        <v>412</v>
      </c>
      <c r="C67" s="336" t="s">
        <v>413</v>
      </c>
      <c r="D67" s="337" t="s">
        <v>414</v>
      </c>
      <c r="E67" s="338" t="s">
        <v>221</v>
      </c>
      <c r="F67" s="912">
        <v>2</v>
      </c>
      <c r="G67" s="1178">
        <v>0</v>
      </c>
      <c r="H67" s="1020">
        <v>4.32</v>
      </c>
      <c r="I67" s="1020">
        <v>6.2690000000000001</v>
      </c>
      <c r="J67" s="1020">
        <v>4.9659999999999993</v>
      </c>
      <c r="K67" s="1020">
        <v>4.1493525242837297</v>
      </c>
      <c r="L67" s="1020">
        <v>3.4119194562986186</v>
      </c>
      <c r="M67" s="1147">
        <v>3.2310398176927508</v>
      </c>
      <c r="N67" s="1147">
        <v>3.6634800057549732</v>
      </c>
      <c r="O67" s="1147">
        <v>4.0763901859360043</v>
      </c>
      <c r="P67" s="1147">
        <v>3.9540481819389388</v>
      </c>
      <c r="Q67" s="1147">
        <v>3.7911033493380533</v>
      </c>
      <c r="R67" s="1147">
        <v>3.6777289143149972</v>
      </c>
      <c r="S67" s="1147">
        <v>3.7083723892989799</v>
      </c>
      <c r="T67" s="1147">
        <v>3.7377995899090313</v>
      </c>
      <c r="U67" s="1147">
        <v>3.7567975814689412</v>
      </c>
      <c r="V67" s="1147">
        <v>3.6275245894970136</v>
      </c>
      <c r="W67" s="1147">
        <v>3.5644587684139841</v>
      </c>
      <c r="X67" s="1147">
        <v>3.5387186140510023</v>
      </c>
      <c r="Y67" s="1147">
        <v>3.4091153461380164</v>
      </c>
      <c r="Z67" s="1147">
        <v>3.3842814815460005</v>
      </c>
      <c r="AA67" s="1147">
        <v>3.2706658315419919</v>
      </c>
      <c r="AB67" s="1147">
        <v>3.1577043916870609</v>
      </c>
      <c r="AC67" s="1147">
        <v>3.3672673825809034</v>
      </c>
      <c r="AD67" s="1147">
        <v>3.2438490443871126</v>
      </c>
      <c r="AE67" s="1147">
        <v>3.555338303131983</v>
      </c>
      <c r="AF67" s="1147">
        <v>3.5563383031309348</v>
      </c>
      <c r="AG67" s="1147">
        <v>3.5823383031310514</v>
      </c>
      <c r="AH67" s="1147">
        <v>3.5823383031319831</v>
      </c>
      <c r="AI67" s="1147">
        <v>3.582338303130935</v>
      </c>
      <c r="AJ67" s="1147">
        <v>3.5823383031310514</v>
      </c>
      <c r="AK67" s="1147">
        <v>3.6003383031310512</v>
      </c>
      <c r="AL67" s="1147">
        <v>3.6003383031319829</v>
      </c>
      <c r="AM67" s="1147">
        <v>3.6003383031309348</v>
      </c>
      <c r="AN67" s="1147">
        <v>3.6003383031310512</v>
      </c>
      <c r="AO67" s="1147">
        <v>3.6003383031319829</v>
      </c>
      <c r="AP67" s="1147">
        <v>3.6003383031310512</v>
      </c>
      <c r="AQ67" s="1147">
        <v>3.6003383031309348</v>
      </c>
      <c r="AR67" s="1147">
        <v>3.6003383031310512</v>
      </c>
      <c r="AS67" s="1147">
        <v>3.6003383031319829</v>
      </c>
      <c r="AT67" s="1147">
        <v>3.6003383031309348</v>
      </c>
      <c r="AU67" s="1147">
        <v>3.6003383031310512</v>
      </c>
      <c r="AV67" s="1147">
        <v>3.6003383031319829</v>
      </c>
      <c r="AW67" s="1147">
        <v>3.6003383031310512</v>
      </c>
      <c r="AX67" s="1147">
        <v>3.6003383031309348</v>
      </c>
      <c r="AY67" s="1147">
        <v>3.6003383031310512</v>
      </c>
      <c r="AZ67" s="1147">
        <v>3.6003383031319829</v>
      </c>
      <c r="BA67" s="1147">
        <v>3.6003383031310512</v>
      </c>
      <c r="BB67" s="1147">
        <v>3.6003383031309348</v>
      </c>
      <c r="BC67" s="1147">
        <v>3.6003383031319829</v>
      </c>
      <c r="BD67" s="1147">
        <v>3.6003383031310512</v>
      </c>
      <c r="BE67" s="1147">
        <v>3.6003383031309348</v>
      </c>
      <c r="BF67" s="1147">
        <v>3.6003383031310512</v>
      </c>
      <c r="BG67" s="1147">
        <v>3.6003383031319829</v>
      </c>
      <c r="BH67" s="1147">
        <v>3.6003383031310512</v>
      </c>
      <c r="BI67" s="1147">
        <v>3.6003383031309348</v>
      </c>
      <c r="BJ67" s="1147">
        <v>3.6003383031310512</v>
      </c>
      <c r="BK67" s="1147">
        <v>3.6003383031319829</v>
      </c>
      <c r="BL67" s="1147">
        <v>3.6003383031309348</v>
      </c>
      <c r="BM67" s="1147">
        <v>3.6003383031310512</v>
      </c>
      <c r="BN67" s="1147">
        <v>3.6003383031319829</v>
      </c>
      <c r="BO67" s="1147">
        <v>3.6003383031310512</v>
      </c>
      <c r="BP67" s="991"/>
      <c r="BQ67" s="991"/>
      <c r="BR67" s="991"/>
      <c r="BS67" s="991"/>
      <c r="BT67" s="991"/>
      <c r="BU67" s="991"/>
      <c r="BV67" s="991"/>
      <c r="BW67" s="991"/>
      <c r="BX67" s="991"/>
      <c r="BY67" s="991"/>
      <c r="BZ67" s="991"/>
      <c r="CA67" s="991"/>
      <c r="CB67" s="991"/>
      <c r="CC67" s="991"/>
      <c r="CD67" s="991"/>
      <c r="CE67" s="991"/>
      <c r="CF67" s="991"/>
      <c r="CG67" s="991"/>
      <c r="CH67" s="991"/>
      <c r="CI67" s="992"/>
      <c r="CJ67" s="1460"/>
      <c r="CK67" s="1461"/>
    </row>
    <row r="68" spans="1:89" s="17" customFormat="1" x14ac:dyDescent="0.3">
      <c r="A68" s="1453"/>
      <c r="B68" s="335" t="s">
        <v>415</v>
      </c>
      <c r="C68" s="336" t="s">
        <v>416</v>
      </c>
      <c r="D68" s="337" t="s">
        <v>417</v>
      </c>
      <c r="E68" s="338" t="s">
        <v>221</v>
      </c>
      <c r="F68" s="912">
        <v>2</v>
      </c>
      <c r="G68" s="1179">
        <v>0</v>
      </c>
      <c r="H68" s="1022">
        <v>6.1779999999999999</v>
      </c>
      <c r="I68" s="1022">
        <v>3.24</v>
      </c>
      <c r="J68" s="1022">
        <v>4.298</v>
      </c>
      <c r="K68" s="1022">
        <v>3.2890000000000001</v>
      </c>
      <c r="L68" s="1022">
        <v>2.3079904178126367</v>
      </c>
      <c r="M68" s="1145">
        <v>2.014789384936766</v>
      </c>
      <c r="N68" s="1145">
        <v>1.8084017396880814</v>
      </c>
      <c r="O68" s="1145">
        <v>1.6255639533057542</v>
      </c>
      <c r="P68" s="1145">
        <v>1.4631880158399209</v>
      </c>
      <c r="Q68" s="1145">
        <v>1.3186553309384996</v>
      </c>
      <c r="R68" s="1145">
        <v>1.1897352448010896</v>
      </c>
      <c r="S68" s="1145">
        <v>1.0745193320731503</v>
      </c>
      <c r="T68" s="1145">
        <v>0.97136811084346741</v>
      </c>
      <c r="U68" s="1145">
        <v>0.87886761622877774</v>
      </c>
      <c r="V68" s="1145">
        <v>0.79579383527074465</v>
      </c>
      <c r="W68" s="1145">
        <v>0.72108344250168432</v>
      </c>
      <c r="X68" s="1145">
        <v>0.65380961011589001</v>
      </c>
      <c r="Y68" s="1145">
        <v>0.5931619245425972</v>
      </c>
      <c r="Z68" s="1145">
        <v>0.53842964104648194</v>
      </c>
      <c r="AA68" s="1145">
        <v>0.48898766366211111</v>
      </c>
      <c r="AB68" s="1145">
        <v>0.44428475967015835</v>
      </c>
      <c r="AC68" s="1145">
        <v>0.4038336137408588</v>
      </c>
      <c r="AD68" s="1145">
        <v>0.36720240269525067</v>
      </c>
      <c r="AE68" s="1145">
        <v>0.33400763204595674</v>
      </c>
      <c r="AF68" s="1145">
        <v>0.30390802349767826</v>
      </c>
      <c r="AG68" s="1145">
        <v>0.27659928104168341</v>
      </c>
      <c r="AH68" s="1145">
        <v>0.25180959419566151</v>
      </c>
      <c r="AI68" s="1145">
        <v>0.2292957618938746</v>
      </c>
      <c r="AJ68" s="1145">
        <v>0.20883984074684883</v>
      </c>
      <c r="AK68" s="1145">
        <v>0.19024623782424199</v>
      </c>
      <c r="AL68" s="1145">
        <v>0.17333918152166006</v>
      </c>
      <c r="AM68" s="1145">
        <v>0.15796051504657846</v>
      </c>
      <c r="AN68" s="1145">
        <v>0.14396776607097395</v>
      </c>
      <c r="AO68" s="1145">
        <v>0.13123245352276919</v>
      </c>
      <c r="AP68" s="1145">
        <v>0.11963859862377446</v>
      </c>
      <c r="AQ68" s="1145">
        <v>0.10908141236729989</v>
      </c>
      <c r="AR68" s="1145">
        <v>9.9466135856562776E-2</v>
      </c>
      <c r="AS68" s="1145">
        <v>9.0707013449963833E-2</v>
      </c>
      <c r="AT68" s="1145">
        <v>8.2726381606932159E-2</v>
      </c>
      <c r="AU68" s="1145">
        <v>7.5453858799627724E-2</v>
      </c>
      <c r="AV68" s="1145">
        <v>6.8825623934238356E-2</v>
      </c>
      <c r="AW68" s="1145">
        <v>6.2783772478219937E-2</v>
      </c>
      <c r="AX68" s="1145">
        <v>5.7275740971788537E-2</v>
      </c>
      <c r="AY68" s="1145">
        <v>5.2253791858576815E-2</v>
      </c>
      <c r="AZ68" s="1145">
        <v>4.7674551638685933E-2</v>
      </c>
      <c r="BA68" s="1145">
        <v>4.3498596258209503E-2</v>
      </c>
      <c r="BB68" s="1145">
        <v>3.9690078427847809E-2</v>
      </c>
      <c r="BC68" s="1145">
        <v>3.6216392230601011E-2</v>
      </c>
      <c r="BD68" s="1145">
        <v>3.3047870952016181E-2</v>
      </c>
      <c r="BE68" s="1145">
        <v>3.0157514560657798E-2</v>
      </c>
      <c r="BF68" s="1145">
        <v>2.7520743693394956E-2</v>
      </c>
      <c r="BG68" s="1145">
        <v>2.511517736989562E-2</v>
      </c>
      <c r="BH68" s="1145">
        <v>2.2920431981821723E-2</v>
      </c>
      <c r="BI68" s="1145">
        <v>2.0917939381762923E-2</v>
      </c>
      <c r="BJ68" s="1145">
        <v>1.9090782140894855E-2</v>
      </c>
      <c r="BK68" s="1145">
        <v>1.7423544257738982E-2</v>
      </c>
      <c r="BL68" s="1145">
        <v>1.5902175787525546E-2</v>
      </c>
      <c r="BM68" s="1145">
        <v>1.4513870026093889E-2</v>
      </c>
      <c r="BN68" s="1145">
        <v>1.3246952027109375E-2</v>
      </c>
      <c r="BO68" s="1145">
        <v>1.2090777359214275E-2</v>
      </c>
      <c r="BP68" s="991"/>
      <c r="BQ68" s="991"/>
      <c r="BR68" s="991"/>
      <c r="BS68" s="991"/>
      <c r="BT68" s="991"/>
      <c r="BU68" s="991"/>
      <c r="BV68" s="991"/>
      <c r="BW68" s="991"/>
      <c r="BX68" s="991"/>
      <c r="BY68" s="991"/>
      <c r="BZ68" s="991"/>
      <c r="CA68" s="991"/>
      <c r="CB68" s="991"/>
      <c r="CC68" s="991"/>
      <c r="CD68" s="991"/>
      <c r="CE68" s="991"/>
      <c r="CF68" s="991"/>
      <c r="CG68" s="991"/>
      <c r="CH68" s="991"/>
      <c r="CI68" s="992"/>
      <c r="CJ68" s="1460"/>
      <c r="CK68" s="1461"/>
    </row>
    <row r="69" spans="1:89" s="17" customFormat="1" x14ac:dyDescent="0.3">
      <c r="A69" s="1453"/>
      <c r="B69" s="335" t="s">
        <v>418</v>
      </c>
      <c r="C69" s="336" t="s">
        <v>419</v>
      </c>
      <c r="D69" s="337" t="s">
        <v>420</v>
      </c>
      <c r="E69" s="338" t="s">
        <v>221</v>
      </c>
      <c r="F69" s="912">
        <v>2</v>
      </c>
      <c r="G69" s="1179">
        <v>0</v>
      </c>
      <c r="H69" s="1022">
        <v>0</v>
      </c>
      <c r="I69" s="1022">
        <v>0</v>
      </c>
      <c r="J69" s="1022">
        <v>0</v>
      </c>
      <c r="K69" s="1022">
        <v>0</v>
      </c>
      <c r="L69" s="1022">
        <v>0</v>
      </c>
      <c r="M69" s="1145">
        <v>0</v>
      </c>
      <c r="N69" s="1145">
        <v>0</v>
      </c>
      <c r="O69" s="1145">
        <v>0</v>
      </c>
      <c r="P69" s="1145">
        <v>0</v>
      </c>
      <c r="Q69" s="1145">
        <v>0</v>
      </c>
      <c r="R69" s="1145">
        <v>0</v>
      </c>
      <c r="S69" s="1145">
        <v>0</v>
      </c>
      <c r="T69" s="1145">
        <v>0</v>
      </c>
      <c r="U69" s="1145">
        <v>0</v>
      </c>
      <c r="V69" s="1145">
        <v>0</v>
      </c>
      <c r="W69" s="1145">
        <v>0</v>
      </c>
      <c r="X69" s="1145">
        <v>0</v>
      </c>
      <c r="Y69" s="1145">
        <v>0</v>
      </c>
      <c r="Z69" s="1145">
        <v>0</v>
      </c>
      <c r="AA69" s="1145">
        <v>0</v>
      </c>
      <c r="AB69" s="1145">
        <v>0</v>
      </c>
      <c r="AC69" s="1145">
        <v>0</v>
      </c>
      <c r="AD69" s="1145">
        <v>0</v>
      </c>
      <c r="AE69" s="1145">
        <v>0</v>
      </c>
      <c r="AF69" s="1145">
        <v>0</v>
      </c>
      <c r="AG69" s="1145">
        <v>0</v>
      </c>
      <c r="AH69" s="1145">
        <v>0</v>
      </c>
      <c r="AI69" s="1145">
        <v>0</v>
      </c>
      <c r="AJ69" s="1145">
        <v>0</v>
      </c>
      <c r="AK69" s="1145">
        <v>0</v>
      </c>
      <c r="AL69" s="1145">
        <v>0</v>
      </c>
      <c r="AM69" s="1145">
        <v>0</v>
      </c>
      <c r="AN69" s="1145">
        <v>0</v>
      </c>
      <c r="AO69" s="1145">
        <v>0</v>
      </c>
      <c r="AP69" s="1145">
        <v>0</v>
      </c>
      <c r="AQ69" s="1145">
        <v>0</v>
      </c>
      <c r="AR69" s="1145">
        <v>0</v>
      </c>
      <c r="AS69" s="1145">
        <v>0</v>
      </c>
      <c r="AT69" s="1145">
        <v>0</v>
      </c>
      <c r="AU69" s="1145">
        <v>0</v>
      </c>
      <c r="AV69" s="1145">
        <v>0</v>
      </c>
      <c r="AW69" s="1145">
        <v>0</v>
      </c>
      <c r="AX69" s="1145">
        <v>0</v>
      </c>
      <c r="AY69" s="1145">
        <v>0</v>
      </c>
      <c r="AZ69" s="1145">
        <v>0</v>
      </c>
      <c r="BA69" s="1145">
        <v>0</v>
      </c>
      <c r="BB69" s="1145">
        <v>0</v>
      </c>
      <c r="BC69" s="1145">
        <v>0</v>
      </c>
      <c r="BD69" s="1145">
        <v>0</v>
      </c>
      <c r="BE69" s="1145">
        <v>0</v>
      </c>
      <c r="BF69" s="1145">
        <v>0</v>
      </c>
      <c r="BG69" s="1145">
        <v>0</v>
      </c>
      <c r="BH69" s="1145">
        <v>0</v>
      </c>
      <c r="BI69" s="1145">
        <v>0</v>
      </c>
      <c r="BJ69" s="1145">
        <v>0</v>
      </c>
      <c r="BK69" s="1145">
        <v>0</v>
      </c>
      <c r="BL69" s="1145">
        <v>0</v>
      </c>
      <c r="BM69" s="1145">
        <v>0</v>
      </c>
      <c r="BN69" s="1145">
        <v>0</v>
      </c>
      <c r="BO69" s="1145">
        <v>0</v>
      </c>
      <c r="BP69" s="991"/>
      <c r="BQ69" s="991"/>
      <c r="BR69" s="991"/>
      <c r="BS69" s="991"/>
      <c r="BT69" s="991"/>
      <c r="BU69" s="991"/>
      <c r="BV69" s="991"/>
      <c r="BW69" s="991"/>
      <c r="BX69" s="991"/>
      <c r="BY69" s="991"/>
      <c r="BZ69" s="991"/>
      <c r="CA69" s="991"/>
      <c r="CB69" s="991"/>
      <c r="CC69" s="991"/>
      <c r="CD69" s="991"/>
      <c r="CE69" s="991"/>
      <c r="CF69" s="991"/>
      <c r="CG69" s="991"/>
      <c r="CH69" s="991"/>
      <c r="CI69" s="992"/>
      <c r="CJ69" s="1460"/>
      <c r="CK69" s="1461"/>
    </row>
    <row r="70" spans="1:89" s="17" customFormat="1" ht="28" x14ac:dyDescent="0.3">
      <c r="A70" s="1453"/>
      <c r="B70" s="335" t="s">
        <v>421</v>
      </c>
      <c r="C70" s="336" t="s">
        <v>422</v>
      </c>
      <c r="D70" s="337" t="s">
        <v>423</v>
      </c>
      <c r="E70" s="338" t="s">
        <v>221</v>
      </c>
      <c r="F70" s="912">
        <v>2</v>
      </c>
      <c r="G70" s="1179">
        <v>0</v>
      </c>
      <c r="H70" s="1022">
        <v>0</v>
      </c>
      <c r="I70" s="1022">
        <v>0</v>
      </c>
      <c r="J70" s="1022">
        <v>0</v>
      </c>
      <c r="K70" s="1022">
        <v>0</v>
      </c>
      <c r="L70" s="1022">
        <v>0</v>
      </c>
      <c r="M70" s="1145">
        <v>0</v>
      </c>
      <c r="N70" s="1145">
        <v>0</v>
      </c>
      <c r="O70" s="1145">
        <v>0</v>
      </c>
      <c r="P70" s="1145">
        <v>0</v>
      </c>
      <c r="Q70" s="1145">
        <v>0</v>
      </c>
      <c r="R70" s="1145">
        <v>0</v>
      </c>
      <c r="S70" s="1145">
        <v>0</v>
      </c>
      <c r="T70" s="1145">
        <v>0</v>
      </c>
      <c r="U70" s="1145">
        <v>0</v>
      </c>
      <c r="V70" s="1145">
        <v>0</v>
      </c>
      <c r="W70" s="1145">
        <v>0</v>
      </c>
      <c r="X70" s="1145">
        <v>0</v>
      </c>
      <c r="Y70" s="1145">
        <v>0</v>
      </c>
      <c r="Z70" s="1145">
        <v>0</v>
      </c>
      <c r="AA70" s="1145">
        <v>0</v>
      </c>
      <c r="AB70" s="1145">
        <v>0</v>
      </c>
      <c r="AC70" s="1145">
        <v>0</v>
      </c>
      <c r="AD70" s="1145">
        <v>0</v>
      </c>
      <c r="AE70" s="1145">
        <v>0</v>
      </c>
      <c r="AF70" s="1145">
        <v>0</v>
      </c>
      <c r="AG70" s="1145">
        <v>0</v>
      </c>
      <c r="AH70" s="1145">
        <v>0</v>
      </c>
      <c r="AI70" s="1145">
        <v>0</v>
      </c>
      <c r="AJ70" s="1145">
        <v>0</v>
      </c>
      <c r="AK70" s="1145">
        <v>0</v>
      </c>
      <c r="AL70" s="1145">
        <v>0</v>
      </c>
      <c r="AM70" s="1145">
        <v>0</v>
      </c>
      <c r="AN70" s="1145">
        <v>0</v>
      </c>
      <c r="AO70" s="1145">
        <v>0</v>
      </c>
      <c r="AP70" s="1145">
        <v>0</v>
      </c>
      <c r="AQ70" s="1145">
        <v>0</v>
      </c>
      <c r="AR70" s="1145">
        <v>0</v>
      </c>
      <c r="AS70" s="1145">
        <v>0</v>
      </c>
      <c r="AT70" s="1145">
        <v>0</v>
      </c>
      <c r="AU70" s="1145">
        <v>0</v>
      </c>
      <c r="AV70" s="1145">
        <v>0</v>
      </c>
      <c r="AW70" s="1145">
        <v>0</v>
      </c>
      <c r="AX70" s="1145">
        <v>0</v>
      </c>
      <c r="AY70" s="1145">
        <v>0</v>
      </c>
      <c r="AZ70" s="1145">
        <v>0</v>
      </c>
      <c r="BA70" s="1145">
        <v>0</v>
      </c>
      <c r="BB70" s="1145">
        <v>0</v>
      </c>
      <c r="BC70" s="1145">
        <v>0</v>
      </c>
      <c r="BD70" s="1145">
        <v>0</v>
      </c>
      <c r="BE70" s="1145">
        <v>0</v>
      </c>
      <c r="BF70" s="1145">
        <v>0</v>
      </c>
      <c r="BG70" s="1145">
        <v>0</v>
      </c>
      <c r="BH70" s="1145">
        <v>0</v>
      </c>
      <c r="BI70" s="1145">
        <v>0</v>
      </c>
      <c r="BJ70" s="1145">
        <v>0</v>
      </c>
      <c r="BK70" s="1145">
        <v>0</v>
      </c>
      <c r="BL70" s="1145">
        <v>0</v>
      </c>
      <c r="BM70" s="1145">
        <v>0</v>
      </c>
      <c r="BN70" s="1145">
        <v>0</v>
      </c>
      <c r="BO70" s="1145">
        <v>0</v>
      </c>
      <c r="BP70" s="991"/>
      <c r="BQ70" s="991"/>
      <c r="BR70" s="991"/>
      <c r="BS70" s="991"/>
      <c r="BT70" s="991"/>
      <c r="BU70" s="991"/>
      <c r="BV70" s="991"/>
      <c r="BW70" s="991"/>
      <c r="BX70" s="991"/>
      <c r="BY70" s="991"/>
      <c r="BZ70" s="991"/>
      <c r="CA70" s="991"/>
      <c r="CB70" s="991"/>
      <c r="CC70" s="991"/>
      <c r="CD70" s="991"/>
      <c r="CE70" s="991"/>
      <c r="CF70" s="991"/>
      <c r="CG70" s="991"/>
      <c r="CH70" s="991"/>
      <c r="CI70" s="992"/>
      <c r="CJ70" s="1460"/>
      <c r="CK70" s="1461"/>
    </row>
    <row r="71" spans="1:89" s="17" customFormat="1" x14ac:dyDescent="0.3">
      <c r="A71" s="1453"/>
      <c r="B71" s="335" t="s">
        <v>424</v>
      </c>
      <c r="C71" s="336" t="s">
        <v>425</v>
      </c>
      <c r="D71" s="337" t="s">
        <v>426</v>
      </c>
      <c r="E71" s="338" t="s">
        <v>221</v>
      </c>
      <c r="F71" s="912">
        <v>2</v>
      </c>
      <c r="G71" s="1179">
        <v>0</v>
      </c>
      <c r="H71" s="1022">
        <v>0</v>
      </c>
      <c r="I71" s="1022">
        <v>4.04</v>
      </c>
      <c r="J71" s="1022">
        <v>2.528</v>
      </c>
      <c r="K71" s="1022">
        <v>3.1909999999999998</v>
      </c>
      <c r="L71" s="1022">
        <v>3.1909999999999998</v>
      </c>
      <c r="M71" s="1145">
        <v>0</v>
      </c>
      <c r="N71" s="1145">
        <v>0</v>
      </c>
      <c r="O71" s="1145">
        <v>0</v>
      </c>
      <c r="P71" s="1145">
        <v>0</v>
      </c>
      <c r="Q71" s="1145">
        <v>0</v>
      </c>
      <c r="R71" s="1145">
        <v>0</v>
      </c>
      <c r="S71" s="1145">
        <v>0</v>
      </c>
      <c r="T71" s="1145">
        <v>0</v>
      </c>
      <c r="U71" s="1145">
        <v>0</v>
      </c>
      <c r="V71" s="1145">
        <v>0</v>
      </c>
      <c r="W71" s="1145">
        <v>0</v>
      </c>
      <c r="X71" s="1145">
        <v>0</v>
      </c>
      <c r="Y71" s="1145">
        <v>0</v>
      </c>
      <c r="Z71" s="1145">
        <v>0</v>
      </c>
      <c r="AA71" s="1145">
        <v>0</v>
      </c>
      <c r="AB71" s="1145">
        <v>0</v>
      </c>
      <c r="AC71" s="1145">
        <v>0</v>
      </c>
      <c r="AD71" s="1145">
        <v>0</v>
      </c>
      <c r="AE71" s="1145">
        <v>0</v>
      </c>
      <c r="AF71" s="1145">
        <v>0</v>
      </c>
      <c r="AG71" s="1145">
        <v>0</v>
      </c>
      <c r="AH71" s="1145">
        <v>0</v>
      </c>
      <c r="AI71" s="1145">
        <v>0</v>
      </c>
      <c r="AJ71" s="1145">
        <v>0</v>
      </c>
      <c r="AK71" s="1145">
        <v>0</v>
      </c>
      <c r="AL71" s="1145">
        <v>0</v>
      </c>
      <c r="AM71" s="1145">
        <v>0</v>
      </c>
      <c r="AN71" s="1145">
        <v>0</v>
      </c>
      <c r="AO71" s="1145">
        <v>0</v>
      </c>
      <c r="AP71" s="1145">
        <v>0</v>
      </c>
      <c r="AQ71" s="1145">
        <v>0</v>
      </c>
      <c r="AR71" s="1145">
        <v>0</v>
      </c>
      <c r="AS71" s="1145">
        <v>0</v>
      </c>
      <c r="AT71" s="1145">
        <v>0</v>
      </c>
      <c r="AU71" s="1145">
        <v>0</v>
      </c>
      <c r="AV71" s="1145">
        <v>0</v>
      </c>
      <c r="AW71" s="1145">
        <v>0</v>
      </c>
      <c r="AX71" s="1145">
        <v>0</v>
      </c>
      <c r="AY71" s="1145">
        <v>0</v>
      </c>
      <c r="AZ71" s="1145">
        <v>0</v>
      </c>
      <c r="BA71" s="1145">
        <v>0</v>
      </c>
      <c r="BB71" s="1145">
        <v>0</v>
      </c>
      <c r="BC71" s="1145">
        <v>0</v>
      </c>
      <c r="BD71" s="1145">
        <v>0</v>
      </c>
      <c r="BE71" s="1145">
        <v>0</v>
      </c>
      <c r="BF71" s="1145">
        <v>0</v>
      </c>
      <c r="BG71" s="1145">
        <v>0</v>
      </c>
      <c r="BH71" s="1145">
        <v>0</v>
      </c>
      <c r="BI71" s="1145">
        <v>0</v>
      </c>
      <c r="BJ71" s="1145">
        <v>0</v>
      </c>
      <c r="BK71" s="1145">
        <v>0</v>
      </c>
      <c r="BL71" s="1145">
        <v>0</v>
      </c>
      <c r="BM71" s="1145">
        <v>0</v>
      </c>
      <c r="BN71" s="1145">
        <v>0</v>
      </c>
      <c r="BO71" s="1145">
        <v>0</v>
      </c>
      <c r="BP71" s="991"/>
      <c r="BQ71" s="991"/>
      <c r="BR71" s="991"/>
      <c r="BS71" s="991"/>
      <c r="BT71" s="991"/>
      <c r="BU71" s="991"/>
      <c r="BV71" s="991"/>
      <c r="BW71" s="991"/>
      <c r="BX71" s="991"/>
      <c r="BY71" s="991"/>
      <c r="BZ71" s="991"/>
      <c r="CA71" s="991"/>
      <c r="CB71" s="991"/>
      <c r="CC71" s="991"/>
      <c r="CD71" s="991"/>
      <c r="CE71" s="991"/>
      <c r="CF71" s="991"/>
      <c r="CG71" s="991"/>
      <c r="CH71" s="991"/>
      <c r="CI71" s="992"/>
      <c r="CJ71" s="1460"/>
      <c r="CK71" s="1461"/>
    </row>
    <row r="72" spans="1:89" s="17" customFormat="1" ht="28" x14ac:dyDescent="0.3">
      <c r="A72" s="1453"/>
      <c r="B72" s="335" t="s">
        <v>427</v>
      </c>
      <c r="C72" s="336" t="s">
        <v>428</v>
      </c>
      <c r="D72" s="337" t="s">
        <v>429</v>
      </c>
      <c r="E72" s="338" t="s">
        <v>221</v>
      </c>
      <c r="F72" s="912">
        <v>2</v>
      </c>
      <c r="G72" s="1176">
        <v>0</v>
      </c>
      <c r="H72" s="1020">
        <v>0</v>
      </c>
      <c r="I72" s="1020">
        <v>0</v>
      </c>
      <c r="J72" s="1020">
        <v>0</v>
      </c>
      <c r="K72" s="1020">
        <v>0</v>
      </c>
      <c r="L72" s="1020">
        <v>0</v>
      </c>
      <c r="M72" s="1147">
        <v>0</v>
      </c>
      <c r="N72" s="1147">
        <v>0</v>
      </c>
      <c r="O72" s="1147">
        <v>0</v>
      </c>
      <c r="P72" s="1147">
        <v>0</v>
      </c>
      <c r="Q72" s="1147">
        <v>0</v>
      </c>
      <c r="R72" s="1147">
        <v>0</v>
      </c>
      <c r="S72" s="1147">
        <v>0</v>
      </c>
      <c r="T72" s="1147">
        <v>0</v>
      </c>
      <c r="U72" s="1147">
        <v>0</v>
      </c>
      <c r="V72" s="1147">
        <v>0</v>
      </c>
      <c r="W72" s="1147">
        <v>0</v>
      </c>
      <c r="X72" s="1147">
        <v>0</v>
      </c>
      <c r="Y72" s="1147">
        <v>0</v>
      </c>
      <c r="Z72" s="1147">
        <v>0</v>
      </c>
      <c r="AA72" s="1147">
        <v>0</v>
      </c>
      <c r="AB72" s="1147">
        <v>0</v>
      </c>
      <c r="AC72" s="1147">
        <v>0</v>
      </c>
      <c r="AD72" s="1147">
        <v>0</v>
      </c>
      <c r="AE72" s="1147">
        <v>0</v>
      </c>
      <c r="AF72" s="1147">
        <v>0</v>
      </c>
      <c r="AG72" s="1147">
        <v>0</v>
      </c>
      <c r="AH72" s="1147">
        <v>0</v>
      </c>
      <c r="AI72" s="1147">
        <v>0</v>
      </c>
      <c r="AJ72" s="1147">
        <v>0</v>
      </c>
      <c r="AK72" s="1147">
        <v>0</v>
      </c>
      <c r="AL72" s="1147">
        <v>0</v>
      </c>
      <c r="AM72" s="1147">
        <v>0</v>
      </c>
      <c r="AN72" s="1147">
        <v>0</v>
      </c>
      <c r="AO72" s="1147">
        <v>0</v>
      </c>
      <c r="AP72" s="1147">
        <v>0</v>
      </c>
      <c r="AQ72" s="1147">
        <v>0</v>
      </c>
      <c r="AR72" s="1147">
        <v>0</v>
      </c>
      <c r="AS72" s="1147">
        <v>0</v>
      </c>
      <c r="AT72" s="1147">
        <v>0</v>
      </c>
      <c r="AU72" s="1147">
        <v>0</v>
      </c>
      <c r="AV72" s="1147">
        <v>0</v>
      </c>
      <c r="AW72" s="1147">
        <v>0</v>
      </c>
      <c r="AX72" s="1147">
        <v>0</v>
      </c>
      <c r="AY72" s="1147">
        <v>0</v>
      </c>
      <c r="AZ72" s="1147">
        <v>0</v>
      </c>
      <c r="BA72" s="1147">
        <v>0</v>
      </c>
      <c r="BB72" s="1147">
        <v>0</v>
      </c>
      <c r="BC72" s="1147">
        <v>0</v>
      </c>
      <c r="BD72" s="1147">
        <v>0</v>
      </c>
      <c r="BE72" s="1147">
        <v>0</v>
      </c>
      <c r="BF72" s="1147">
        <v>0</v>
      </c>
      <c r="BG72" s="1147">
        <v>0</v>
      </c>
      <c r="BH72" s="1147">
        <v>0</v>
      </c>
      <c r="BI72" s="1147">
        <v>0</v>
      </c>
      <c r="BJ72" s="1147">
        <v>0</v>
      </c>
      <c r="BK72" s="1147">
        <v>0</v>
      </c>
      <c r="BL72" s="1147">
        <v>0</v>
      </c>
      <c r="BM72" s="1147">
        <v>0</v>
      </c>
      <c r="BN72" s="1147">
        <v>0</v>
      </c>
      <c r="BO72" s="1147">
        <v>0</v>
      </c>
      <c r="BP72" s="1464"/>
      <c r="BQ72" s="1465"/>
      <c r="BR72" s="1465"/>
      <c r="BS72" s="1465"/>
      <c r="BT72" s="1465"/>
      <c r="BU72" s="1465"/>
      <c r="BV72" s="1465"/>
      <c r="BW72" s="1465"/>
      <c r="BX72" s="1465"/>
      <c r="BY72" s="1465"/>
      <c r="BZ72" s="1465"/>
      <c r="CA72" s="1465"/>
      <c r="CB72" s="1465"/>
      <c r="CC72" s="1465"/>
      <c r="CD72" s="1465"/>
      <c r="CE72" s="1465"/>
      <c r="CF72" s="1465"/>
      <c r="CG72" s="1465"/>
      <c r="CH72" s="1465"/>
      <c r="CI72" s="1466"/>
      <c r="CJ72" s="1460"/>
      <c r="CK72" s="1461"/>
    </row>
    <row r="73" spans="1:89" s="17" customFormat="1" x14ac:dyDescent="0.3">
      <c r="A73" s="1453"/>
      <c r="B73" s="335" t="s">
        <v>430</v>
      </c>
      <c r="C73" s="336" t="s">
        <v>431</v>
      </c>
      <c r="D73" s="331" t="s">
        <v>67</v>
      </c>
      <c r="E73" s="313" t="s">
        <v>221</v>
      </c>
      <c r="F73" s="894">
        <v>2</v>
      </c>
      <c r="G73" s="1176">
        <v>10.76</v>
      </c>
      <c r="H73" s="1020">
        <v>6.3949999999999996</v>
      </c>
      <c r="I73" s="1020">
        <v>6.3949999999999996</v>
      </c>
      <c r="J73" s="1020">
        <v>6.3949999999999996</v>
      </c>
      <c r="K73" s="1020">
        <v>6.3949999999999996</v>
      </c>
      <c r="L73" s="1020">
        <v>6.3949999999999996</v>
      </c>
      <c r="M73" s="1147">
        <v>6.3949999999999996</v>
      </c>
      <c r="N73" s="1147">
        <v>6.3949999999999996</v>
      </c>
      <c r="O73" s="1147">
        <v>6.3949999999999996</v>
      </c>
      <c r="P73" s="1147">
        <v>6.3949999999999996</v>
      </c>
      <c r="Q73" s="1147">
        <v>6.3949999999999996</v>
      </c>
      <c r="R73" s="1147">
        <v>6.3949999999999996</v>
      </c>
      <c r="S73" s="1147">
        <v>6.3949999999999996</v>
      </c>
      <c r="T73" s="1147">
        <v>6.3949999999999996</v>
      </c>
      <c r="U73" s="1147">
        <v>6.3949999999999996</v>
      </c>
      <c r="V73" s="1147">
        <v>6.3949999999999996</v>
      </c>
      <c r="W73" s="1147">
        <v>6.3949999999999996</v>
      </c>
      <c r="X73" s="1147">
        <v>6.3949999999999996</v>
      </c>
      <c r="Y73" s="1147">
        <v>6.3949999999999996</v>
      </c>
      <c r="Z73" s="1147">
        <v>6.3949999999999996</v>
      </c>
      <c r="AA73" s="1147">
        <v>6.3949999999999996</v>
      </c>
      <c r="AB73" s="1147">
        <v>6.3949999999999996</v>
      </c>
      <c r="AC73" s="1147">
        <v>6.3949999999999996</v>
      </c>
      <c r="AD73" s="1147">
        <v>6.3949999999999996</v>
      </c>
      <c r="AE73" s="1147">
        <v>6.3949999999999996</v>
      </c>
      <c r="AF73" s="1147">
        <v>6.3949999999999996</v>
      </c>
      <c r="AG73" s="1147">
        <v>6.3949999999999996</v>
      </c>
      <c r="AH73" s="1147">
        <v>6.3949999999999996</v>
      </c>
      <c r="AI73" s="1147">
        <v>6.3949999999999996</v>
      </c>
      <c r="AJ73" s="1147">
        <v>6.3949999999999996</v>
      </c>
      <c r="AK73" s="1147">
        <v>6.3949999999999996</v>
      </c>
      <c r="AL73" s="1147">
        <v>6.3949999999999996</v>
      </c>
      <c r="AM73" s="1147">
        <v>6.3949999999999996</v>
      </c>
      <c r="AN73" s="1147">
        <v>6.3949999999999996</v>
      </c>
      <c r="AO73" s="1147">
        <v>6.3949999999999996</v>
      </c>
      <c r="AP73" s="1147">
        <v>6.3949999999999996</v>
      </c>
      <c r="AQ73" s="1147">
        <v>6.3949999999999996</v>
      </c>
      <c r="AR73" s="1147">
        <v>6.3949999999999996</v>
      </c>
      <c r="AS73" s="1147">
        <v>6.3949999999999996</v>
      </c>
      <c r="AT73" s="1147">
        <v>6.3949999999999996</v>
      </c>
      <c r="AU73" s="1147">
        <v>6.3949999999999996</v>
      </c>
      <c r="AV73" s="1147">
        <v>6.3949999999999996</v>
      </c>
      <c r="AW73" s="1147">
        <v>6.3949999999999996</v>
      </c>
      <c r="AX73" s="1147">
        <v>6.3949999999999996</v>
      </c>
      <c r="AY73" s="1147">
        <v>6.3949999999999996</v>
      </c>
      <c r="AZ73" s="1147">
        <v>6.3949999999999996</v>
      </c>
      <c r="BA73" s="1147">
        <v>6.3949999999999996</v>
      </c>
      <c r="BB73" s="1147">
        <v>6.3949999999999996</v>
      </c>
      <c r="BC73" s="1147">
        <v>6.3949999999999996</v>
      </c>
      <c r="BD73" s="1147">
        <v>6.3949999999999996</v>
      </c>
      <c r="BE73" s="1147">
        <v>6.3949999999999996</v>
      </c>
      <c r="BF73" s="1147">
        <v>6.3949999999999996</v>
      </c>
      <c r="BG73" s="1147">
        <v>6.3949999999999996</v>
      </c>
      <c r="BH73" s="1147">
        <v>6.3949999999999996</v>
      </c>
      <c r="BI73" s="1147">
        <v>6.3949999999999996</v>
      </c>
      <c r="BJ73" s="1147">
        <v>6.3949999999999996</v>
      </c>
      <c r="BK73" s="1147">
        <v>6.3949999999999996</v>
      </c>
      <c r="BL73" s="1147">
        <v>6.3949999999999996</v>
      </c>
      <c r="BM73" s="1147">
        <v>6.3949999999999996</v>
      </c>
      <c r="BN73" s="1147">
        <v>6.3949999999999996</v>
      </c>
      <c r="BO73" s="1147">
        <v>6.3949999999999996</v>
      </c>
      <c r="BP73" s="991"/>
      <c r="BQ73" s="991"/>
      <c r="BR73" s="991"/>
      <c r="BS73" s="991"/>
      <c r="BT73" s="991"/>
      <c r="BU73" s="991"/>
      <c r="BV73" s="991"/>
      <c r="BW73" s="991"/>
      <c r="BX73" s="991"/>
      <c r="BY73" s="991"/>
      <c r="BZ73" s="991"/>
      <c r="CA73" s="991"/>
      <c r="CB73" s="991"/>
      <c r="CC73" s="991"/>
      <c r="CD73" s="991"/>
      <c r="CE73" s="991"/>
      <c r="CF73" s="991"/>
      <c r="CG73" s="991"/>
      <c r="CH73" s="991"/>
      <c r="CI73" s="992"/>
      <c r="CJ73" s="1460"/>
      <c r="CK73" s="1461"/>
    </row>
    <row r="74" spans="1:89" s="17" customFormat="1" ht="28" x14ac:dyDescent="0.3">
      <c r="A74" s="1453"/>
      <c r="B74" s="335" t="s">
        <v>432</v>
      </c>
      <c r="C74" s="336" t="s">
        <v>433</v>
      </c>
      <c r="D74" s="331" t="s">
        <v>67</v>
      </c>
      <c r="E74" s="313" t="s">
        <v>221</v>
      </c>
      <c r="F74" s="894">
        <v>2</v>
      </c>
      <c r="G74" s="1176">
        <v>180.72300000000001</v>
      </c>
      <c r="H74" s="1020">
        <v>174.54499999999999</v>
      </c>
      <c r="I74" s="1020">
        <v>167.26499999999999</v>
      </c>
      <c r="J74" s="1020">
        <v>160.43899999999999</v>
      </c>
      <c r="K74" s="1020">
        <v>153.959</v>
      </c>
      <c r="L74" s="1020">
        <v>148.46000958218735</v>
      </c>
      <c r="M74" s="1147">
        <v>146.44522019725059</v>
      </c>
      <c r="N74" s="1147">
        <v>144.6368184575625</v>
      </c>
      <c r="O74" s="1147">
        <v>143.01125450425675</v>
      </c>
      <c r="P74" s="1147">
        <v>141.54806648841682</v>
      </c>
      <c r="Q74" s="1147">
        <v>140.22941115747832</v>
      </c>
      <c r="R74" s="1147">
        <v>139.03967591267724</v>
      </c>
      <c r="S74" s="1147">
        <v>137.96515658060409</v>
      </c>
      <c r="T74" s="1147">
        <v>136.99378846976063</v>
      </c>
      <c r="U74" s="1147">
        <v>136.11492085353186</v>
      </c>
      <c r="V74" s="1147">
        <v>135.3191270182611</v>
      </c>
      <c r="W74" s="1147">
        <v>134.59804357575942</v>
      </c>
      <c r="X74" s="1147">
        <v>133.94423396564352</v>
      </c>
      <c r="Y74" s="1147">
        <v>133.35107204110093</v>
      </c>
      <c r="Z74" s="1147">
        <v>132.81264240005444</v>
      </c>
      <c r="AA74" s="1147">
        <v>132.32365473639234</v>
      </c>
      <c r="AB74" s="1147">
        <v>131.87936997672219</v>
      </c>
      <c r="AC74" s="1147">
        <v>131.47553636298133</v>
      </c>
      <c r="AD74" s="1147">
        <v>131.10833396028607</v>
      </c>
      <c r="AE74" s="1147">
        <v>130.77432632824011</v>
      </c>
      <c r="AF74" s="1147">
        <v>130.47041830474242</v>
      </c>
      <c r="AG74" s="1147">
        <v>130.19381902370074</v>
      </c>
      <c r="AH74" s="1147">
        <v>129.94200942950508</v>
      </c>
      <c r="AI74" s="1147">
        <v>129.71271366761121</v>
      </c>
      <c r="AJ74" s="1147">
        <v>129.50387382686435</v>
      </c>
      <c r="AK74" s="1147">
        <v>129.3136275890401</v>
      </c>
      <c r="AL74" s="1147">
        <v>129.14028840751843</v>
      </c>
      <c r="AM74" s="1147">
        <v>128.98232789247186</v>
      </c>
      <c r="AN74" s="1147">
        <v>128.83836012640089</v>
      </c>
      <c r="AO74" s="1147">
        <v>128.70712767287813</v>
      </c>
      <c r="AP74" s="1147">
        <v>128.58748907425436</v>
      </c>
      <c r="AQ74" s="1147">
        <v>128.47840766188708</v>
      </c>
      <c r="AR74" s="1147">
        <v>128.3789415260305</v>
      </c>
      <c r="AS74" s="1147">
        <v>128.28823451258054</v>
      </c>
      <c r="AT74" s="1147">
        <v>128.20550813097361</v>
      </c>
      <c r="AU74" s="1147">
        <v>128.13005427217399</v>
      </c>
      <c r="AV74" s="1147">
        <v>128.06122864823976</v>
      </c>
      <c r="AW74" s="1147">
        <v>127.99844487576154</v>
      </c>
      <c r="AX74" s="1147">
        <v>127.94116913478975</v>
      </c>
      <c r="AY74" s="1147">
        <v>127.88891534293117</v>
      </c>
      <c r="AZ74" s="1147">
        <v>127.84124079129248</v>
      </c>
      <c r="BA74" s="1147">
        <v>127.79774219503427</v>
      </c>
      <c r="BB74" s="1147">
        <v>127.75805211660642</v>
      </c>
      <c r="BC74" s="1147">
        <v>127.72183572437582</v>
      </c>
      <c r="BD74" s="1147">
        <v>127.6887878534238</v>
      </c>
      <c r="BE74" s="1147">
        <v>127.65863033886315</v>
      </c>
      <c r="BF74" s="1147">
        <v>127.63110959516975</v>
      </c>
      <c r="BG74" s="1147">
        <v>127.60599441779985</v>
      </c>
      <c r="BH74" s="1147">
        <v>127.58307398581803</v>
      </c>
      <c r="BI74" s="1147">
        <v>127.56215604643627</v>
      </c>
      <c r="BJ74" s="1147">
        <v>127.54306526429538</v>
      </c>
      <c r="BK74" s="1147">
        <v>127.52564172003764</v>
      </c>
      <c r="BL74" s="1147">
        <v>127.50973954425011</v>
      </c>
      <c r="BM74" s="1147">
        <v>127.49522567422402</v>
      </c>
      <c r="BN74" s="1147">
        <v>127.48197872219691</v>
      </c>
      <c r="BO74" s="1147">
        <v>127.46988794483769</v>
      </c>
      <c r="BP74" s="991"/>
      <c r="BQ74" s="991"/>
      <c r="BR74" s="991"/>
      <c r="BS74" s="991"/>
      <c r="BT74" s="991"/>
      <c r="BU74" s="991"/>
      <c r="BV74" s="991"/>
      <c r="BW74" s="991"/>
      <c r="BX74" s="991"/>
      <c r="BY74" s="991"/>
      <c r="BZ74" s="991"/>
      <c r="CA74" s="991"/>
      <c r="CB74" s="991"/>
      <c r="CC74" s="991"/>
      <c r="CD74" s="991"/>
      <c r="CE74" s="991"/>
      <c r="CF74" s="991"/>
      <c r="CG74" s="991"/>
      <c r="CH74" s="991"/>
      <c r="CI74" s="992"/>
      <c r="CJ74" s="1460"/>
      <c r="CK74" s="1461"/>
    </row>
    <row r="75" spans="1:89" s="17" customFormat="1" x14ac:dyDescent="0.3">
      <c r="A75" s="1453"/>
      <c r="B75" s="335" t="s">
        <v>434</v>
      </c>
      <c r="C75" s="336" t="s">
        <v>435</v>
      </c>
      <c r="D75" s="331" t="s">
        <v>67</v>
      </c>
      <c r="E75" s="313" t="s">
        <v>221</v>
      </c>
      <c r="F75" s="894">
        <v>2</v>
      </c>
      <c r="G75" s="1176">
        <v>4.92</v>
      </c>
      <c r="H75" s="1020">
        <v>4.1399999999999997</v>
      </c>
      <c r="I75" s="1020">
        <v>4.1399999999999997</v>
      </c>
      <c r="J75" s="1020">
        <v>4.1399999999999997</v>
      </c>
      <c r="K75" s="1020">
        <v>4.1399999999999997</v>
      </c>
      <c r="L75" s="1020">
        <v>4.1399999999999997</v>
      </c>
      <c r="M75" s="1147">
        <v>4.1399999999999997</v>
      </c>
      <c r="N75" s="1147">
        <v>4.1399999999999997</v>
      </c>
      <c r="O75" s="1147">
        <v>4.1399999999999997</v>
      </c>
      <c r="P75" s="1147">
        <v>4.1399999999999997</v>
      </c>
      <c r="Q75" s="1147">
        <v>4.1399999999999997</v>
      </c>
      <c r="R75" s="1147">
        <v>4.1399999999999997</v>
      </c>
      <c r="S75" s="1147">
        <v>4.1399999999999997</v>
      </c>
      <c r="T75" s="1147">
        <v>4.1399999999999997</v>
      </c>
      <c r="U75" s="1147">
        <v>4.1399999999999997</v>
      </c>
      <c r="V75" s="1147">
        <v>4.1399999999999997</v>
      </c>
      <c r="W75" s="1147">
        <v>4.1399999999999997</v>
      </c>
      <c r="X75" s="1147">
        <v>4.1399999999999997</v>
      </c>
      <c r="Y75" s="1147">
        <v>4.1399999999999997</v>
      </c>
      <c r="Z75" s="1147">
        <v>4.1399999999999997</v>
      </c>
      <c r="AA75" s="1147">
        <v>4.1399999999999997</v>
      </c>
      <c r="AB75" s="1147">
        <v>4.1399999999999997</v>
      </c>
      <c r="AC75" s="1147">
        <v>4.1399999999999997</v>
      </c>
      <c r="AD75" s="1147">
        <v>4.1399999999999997</v>
      </c>
      <c r="AE75" s="1147">
        <v>4.1399999999999997</v>
      </c>
      <c r="AF75" s="1147">
        <v>4.1399999999999997</v>
      </c>
      <c r="AG75" s="1147">
        <v>4.1399999999999997</v>
      </c>
      <c r="AH75" s="1147">
        <v>4.1399999999999997</v>
      </c>
      <c r="AI75" s="1147">
        <v>4.1399999999999997</v>
      </c>
      <c r="AJ75" s="1147">
        <v>4.1399999999999997</v>
      </c>
      <c r="AK75" s="1147">
        <v>4.1399999999999997</v>
      </c>
      <c r="AL75" s="1147">
        <v>4.1399999999999997</v>
      </c>
      <c r="AM75" s="1147">
        <v>4.1399999999999997</v>
      </c>
      <c r="AN75" s="1147">
        <v>4.1399999999999997</v>
      </c>
      <c r="AO75" s="1147">
        <v>4.1399999999999997</v>
      </c>
      <c r="AP75" s="1147">
        <v>4.1399999999999997</v>
      </c>
      <c r="AQ75" s="1147">
        <v>4.1399999999999997</v>
      </c>
      <c r="AR75" s="1147">
        <v>4.1399999999999997</v>
      </c>
      <c r="AS75" s="1147">
        <v>4.1399999999999997</v>
      </c>
      <c r="AT75" s="1147">
        <v>4.1399999999999997</v>
      </c>
      <c r="AU75" s="1147">
        <v>4.1399999999999997</v>
      </c>
      <c r="AV75" s="1147">
        <v>4.1399999999999997</v>
      </c>
      <c r="AW75" s="1147">
        <v>4.1399999999999997</v>
      </c>
      <c r="AX75" s="1147">
        <v>4.1399999999999997</v>
      </c>
      <c r="AY75" s="1147">
        <v>4.1399999999999997</v>
      </c>
      <c r="AZ75" s="1147">
        <v>4.1399999999999997</v>
      </c>
      <c r="BA75" s="1147">
        <v>4.1399999999999997</v>
      </c>
      <c r="BB75" s="1147">
        <v>4.1399999999999997</v>
      </c>
      <c r="BC75" s="1147">
        <v>4.1399999999999997</v>
      </c>
      <c r="BD75" s="1147">
        <v>4.1399999999999997</v>
      </c>
      <c r="BE75" s="1147">
        <v>4.1399999999999997</v>
      </c>
      <c r="BF75" s="1147">
        <v>4.1399999999999997</v>
      </c>
      <c r="BG75" s="1147">
        <v>4.1399999999999997</v>
      </c>
      <c r="BH75" s="1147">
        <v>4.1399999999999997</v>
      </c>
      <c r="BI75" s="1147">
        <v>4.1399999999999997</v>
      </c>
      <c r="BJ75" s="1147">
        <v>4.1399999999999997</v>
      </c>
      <c r="BK75" s="1147">
        <v>4.1399999999999997</v>
      </c>
      <c r="BL75" s="1147">
        <v>4.1399999999999997</v>
      </c>
      <c r="BM75" s="1147">
        <v>4.1399999999999997</v>
      </c>
      <c r="BN75" s="1147">
        <v>4.1399999999999997</v>
      </c>
      <c r="BO75" s="1147">
        <v>4.1399999999999997</v>
      </c>
      <c r="BP75" s="991"/>
      <c r="BQ75" s="991"/>
      <c r="BR75" s="991"/>
      <c r="BS75" s="991"/>
      <c r="BT75" s="991"/>
      <c r="BU75" s="991"/>
      <c r="BV75" s="991"/>
      <c r="BW75" s="991"/>
      <c r="BX75" s="991"/>
      <c r="BY75" s="991"/>
      <c r="BZ75" s="991"/>
      <c r="CA75" s="991"/>
      <c r="CB75" s="991"/>
      <c r="CC75" s="991"/>
      <c r="CD75" s="991"/>
      <c r="CE75" s="991"/>
      <c r="CF75" s="991"/>
      <c r="CG75" s="991"/>
      <c r="CH75" s="991"/>
      <c r="CI75" s="992"/>
      <c r="CJ75" s="1460"/>
      <c r="CK75" s="1461"/>
    </row>
    <row r="76" spans="1:89" s="17" customFormat="1" ht="14.5" thickBot="1" x14ac:dyDescent="0.4">
      <c r="A76" s="1453"/>
      <c r="B76" s="339" t="s">
        <v>436</v>
      </c>
      <c r="C76" s="340" t="s">
        <v>437</v>
      </c>
      <c r="D76" s="341" t="s">
        <v>438</v>
      </c>
      <c r="E76" s="342" t="s">
        <v>221</v>
      </c>
      <c r="F76" s="973">
        <v>2</v>
      </c>
      <c r="G76" s="985">
        <f>SUM(G63:G66)+G73+G74+G75</f>
        <v>623.07299999999998</v>
      </c>
      <c r="H76" s="986">
        <f t="shared" ref="H76:BO76" si="14">SUM(H63:H66)+H73+H74+H75</f>
        <v>625.44100000000003</v>
      </c>
      <c r="I76" s="986">
        <f t="shared" si="14"/>
        <v>631.61437030774562</v>
      </c>
      <c r="J76" s="986">
        <f t="shared" si="14"/>
        <v>636.48461265071273</v>
      </c>
      <c r="K76" s="986">
        <f t="shared" si="14"/>
        <v>640.53809662794902</v>
      </c>
      <c r="L76" s="986">
        <f t="shared" si="14"/>
        <v>643.85405288043114</v>
      </c>
      <c r="M76" s="986">
        <f t="shared" si="14"/>
        <v>646.98905026953923</v>
      </c>
      <c r="N76" s="986">
        <f t="shared" si="14"/>
        <v>650.55642329104512</v>
      </c>
      <c r="O76" s="986">
        <f t="shared" si="14"/>
        <v>654.53665587979128</v>
      </c>
      <c r="P76" s="986">
        <f t="shared" si="14"/>
        <v>658.39450910271296</v>
      </c>
      <c r="Q76" s="986">
        <f t="shared" si="14"/>
        <v>662.08939272381895</v>
      </c>
      <c r="R76" s="986">
        <f t="shared" si="14"/>
        <v>665.67088910632492</v>
      </c>
      <c r="S76" s="986">
        <f t="shared" si="14"/>
        <v>669.28302752892182</v>
      </c>
      <c r="T76" s="986">
        <f t="shared" si="14"/>
        <v>672.9246025175504</v>
      </c>
      <c r="U76" s="986">
        <f t="shared" si="14"/>
        <v>676.58519512232533</v>
      </c>
      <c r="V76" s="986">
        <f t="shared" si="14"/>
        <v>680.1165441036477</v>
      </c>
      <c r="W76" s="986">
        <f t="shared" si="14"/>
        <v>683.58486588578717</v>
      </c>
      <c r="X76" s="986">
        <f t="shared" si="14"/>
        <v>687.02767179573334</v>
      </c>
      <c r="Y76" s="986">
        <f t="shared" si="14"/>
        <v>690.34109819669834</v>
      </c>
      <c r="Z76" s="986">
        <f t="shared" si="14"/>
        <v>693.62991396998621</v>
      </c>
      <c r="AA76" s="986">
        <f t="shared" si="14"/>
        <v>696.80533680938595</v>
      </c>
      <c r="AB76" s="986">
        <f t="shared" si="14"/>
        <v>699.86802040546229</v>
      </c>
      <c r="AC76" s="986">
        <f t="shared" si="14"/>
        <v>703.14048867059216</v>
      </c>
      <c r="AD76" s="986">
        <f t="shared" si="14"/>
        <v>706.28975975852529</v>
      </c>
      <c r="AE76" s="986">
        <f t="shared" si="14"/>
        <v>709.75074075024406</v>
      </c>
      <c r="AF76" s="986">
        <f t="shared" si="14"/>
        <v>713.21294187225021</v>
      </c>
      <c r="AG76" s="986">
        <f t="shared" si="14"/>
        <v>716.70136261099333</v>
      </c>
      <c r="AH76" s="986">
        <f t="shared" si="14"/>
        <v>720.19000245412087</v>
      </c>
      <c r="AI76" s="986">
        <f t="shared" si="14"/>
        <v>723.67886089047238</v>
      </c>
      <c r="AJ76" s="986">
        <f t="shared" si="14"/>
        <v>727.16793741008382</v>
      </c>
      <c r="AK76" s="986">
        <f t="shared" si="14"/>
        <v>730.67523150417867</v>
      </c>
      <c r="AL76" s="986">
        <f t="shared" si="14"/>
        <v>734.18274266516903</v>
      </c>
      <c r="AM76" s="986">
        <f t="shared" si="14"/>
        <v>737.69047038664814</v>
      </c>
      <c r="AN76" s="986">
        <f t="shared" si="14"/>
        <v>741.19841416339375</v>
      </c>
      <c r="AO76" s="986">
        <f t="shared" si="14"/>
        <v>744.70657349136184</v>
      </c>
      <c r="AP76" s="986">
        <f t="shared" si="14"/>
        <v>748.21494786768176</v>
      </c>
      <c r="AQ76" s="986">
        <f t="shared" si="14"/>
        <v>751.72353679065873</v>
      </c>
      <c r="AR76" s="986">
        <f t="shared" si="14"/>
        <v>755.23233975976757</v>
      </c>
      <c r="AS76" s="986">
        <f t="shared" si="14"/>
        <v>758.74135627565147</v>
      </c>
      <c r="AT76" s="986">
        <f t="shared" si="14"/>
        <v>762.25058584011606</v>
      </c>
      <c r="AU76" s="986">
        <f t="shared" si="14"/>
        <v>765.76002795613203</v>
      </c>
      <c r="AV76" s="986">
        <f t="shared" si="14"/>
        <v>769.26968212782947</v>
      </c>
      <c r="AW76" s="986">
        <f t="shared" si="14"/>
        <v>772.77954786049258</v>
      </c>
      <c r="AX76" s="986">
        <f t="shared" si="14"/>
        <v>776.28962466056248</v>
      </c>
      <c r="AY76" s="986">
        <f t="shared" si="14"/>
        <v>779.79991203563065</v>
      </c>
      <c r="AZ76" s="986">
        <f t="shared" si="14"/>
        <v>783.31040949443866</v>
      </c>
      <c r="BA76" s="986">
        <f t="shared" si="14"/>
        <v>786.82111654687128</v>
      </c>
      <c r="BB76" s="986">
        <f t="shared" si="14"/>
        <v>790.3320327039587</v>
      </c>
      <c r="BC76" s="986">
        <f t="shared" si="14"/>
        <v>793.84315747787321</v>
      </c>
      <c r="BD76" s="986">
        <f t="shared" si="14"/>
        <v>797.3544903819211</v>
      </c>
      <c r="BE76" s="986">
        <f t="shared" si="14"/>
        <v>800.86603093054759</v>
      </c>
      <c r="BF76" s="986">
        <f t="shared" si="14"/>
        <v>804.37777863932979</v>
      </c>
      <c r="BG76" s="986">
        <f t="shared" si="14"/>
        <v>807.88973302497538</v>
      </c>
      <c r="BH76" s="986">
        <f t="shared" si="14"/>
        <v>811.40189360531735</v>
      </c>
      <c r="BI76" s="986">
        <f t="shared" si="14"/>
        <v>814.91425989931554</v>
      </c>
      <c r="BJ76" s="986">
        <f t="shared" si="14"/>
        <v>818.42683142705209</v>
      </c>
      <c r="BK76" s="986">
        <f t="shared" si="14"/>
        <v>821.93960770972888</v>
      </c>
      <c r="BL76" s="986">
        <f t="shared" si="14"/>
        <v>825.45258826966244</v>
      </c>
      <c r="BM76" s="986">
        <f t="shared" si="14"/>
        <v>828.96577263028632</v>
      </c>
      <c r="BN76" s="986">
        <f t="shared" si="14"/>
        <v>832.47916031614614</v>
      </c>
      <c r="BO76" s="986">
        <f t="shared" si="14"/>
        <v>835.99275085289344</v>
      </c>
      <c r="BP76" s="986"/>
      <c r="BQ76" s="986"/>
      <c r="BR76" s="986"/>
      <c r="BS76" s="986"/>
      <c r="BT76" s="986"/>
      <c r="BU76" s="986"/>
      <c r="BV76" s="986"/>
      <c r="BW76" s="986"/>
      <c r="BX76" s="986"/>
      <c r="BY76" s="986"/>
      <c r="BZ76" s="986"/>
      <c r="CA76" s="986"/>
      <c r="CB76" s="986"/>
      <c r="CC76" s="986"/>
      <c r="CD76" s="986"/>
      <c r="CE76" s="986"/>
      <c r="CF76" s="986"/>
      <c r="CG76" s="986"/>
      <c r="CH76" s="986"/>
      <c r="CI76" s="993"/>
      <c r="CJ76" s="1460"/>
      <c r="CK76" s="1461"/>
    </row>
    <row r="77" spans="1:89" s="17" customFormat="1" x14ac:dyDescent="0.3">
      <c r="A77" s="1453"/>
      <c r="B77" s="275" t="s">
        <v>439</v>
      </c>
      <c r="C77" s="276" t="s">
        <v>440</v>
      </c>
      <c r="D77" s="277" t="s">
        <v>67</v>
      </c>
      <c r="E77" s="343" t="s">
        <v>221</v>
      </c>
      <c r="F77" s="913">
        <v>2</v>
      </c>
      <c r="G77" s="1174">
        <v>21.389641426703648</v>
      </c>
      <c r="H77" s="1175">
        <v>22.262568427829539</v>
      </c>
      <c r="I77" s="1180">
        <v>23.13152793477833</v>
      </c>
      <c r="J77" s="1180">
        <v>23.970483860610798</v>
      </c>
      <c r="K77" s="1180">
        <v>24.780938659954501</v>
      </c>
      <c r="L77" s="1180">
        <v>25.570585336153318</v>
      </c>
      <c r="M77" s="1167">
        <v>26.340969231588307</v>
      </c>
      <c r="N77" s="1167">
        <v>27.09238254438997</v>
      </c>
      <c r="O77" s="1167">
        <v>27.825675955784515</v>
      </c>
      <c r="P77" s="1167">
        <v>28.542499777069271</v>
      </c>
      <c r="Q77" s="1167">
        <v>29.252645826460675</v>
      </c>
      <c r="R77" s="1167">
        <v>29.957309494844875</v>
      </c>
      <c r="S77" s="1167">
        <v>30.655197338145818</v>
      </c>
      <c r="T77" s="1167">
        <v>31.34370844485856</v>
      </c>
      <c r="U77" s="1167">
        <v>32.024636659023614</v>
      </c>
      <c r="V77" s="1167">
        <v>32.71080043116207</v>
      </c>
      <c r="W77" s="1167">
        <v>32.71080043116207</v>
      </c>
      <c r="X77" s="1167">
        <v>32.71080043116207</v>
      </c>
      <c r="Y77" s="1167">
        <v>32.71080043116207</v>
      </c>
      <c r="Z77" s="1167">
        <v>32.71080043116207</v>
      </c>
      <c r="AA77" s="1167">
        <v>32.71080043116207</v>
      </c>
      <c r="AB77" s="1167">
        <v>32.71080043116207</v>
      </c>
      <c r="AC77" s="1167">
        <v>32.71080043116207</v>
      </c>
      <c r="AD77" s="1167">
        <v>32.71080043116207</v>
      </c>
      <c r="AE77" s="1167">
        <v>32.71080043116207</v>
      </c>
      <c r="AF77" s="1167">
        <v>32.71080043116207</v>
      </c>
      <c r="AG77" s="1167">
        <v>32.71080043116207</v>
      </c>
      <c r="AH77" s="1167">
        <v>32.71080043116207</v>
      </c>
      <c r="AI77" s="1167">
        <v>32.71080043116207</v>
      </c>
      <c r="AJ77" s="1167">
        <v>32.71080043116207</v>
      </c>
      <c r="AK77" s="1167">
        <v>32.71080043116207</v>
      </c>
      <c r="AL77" s="1167">
        <v>32.71080043116207</v>
      </c>
      <c r="AM77" s="1167">
        <v>32.71080043116207</v>
      </c>
      <c r="AN77" s="1167">
        <v>32.71080043116207</v>
      </c>
      <c r="AO77" s="1167">
        <v>32.71080043116207</v>
      </c>
      <c r="AP77" s="1167">
        <v>32.71080043116207</v>
      </c>
      <c r="AQ77" s="1167">
        <v>32.71080043116207</v>
      </c>
      <c r="AR77" s="1167">
        <v>32.71080043116207</v>
      </c>
      <c r="AS77" s="1167">
        <v>32.71080043116207</v>
      </c>
      <c r="AT77" s="1167">
        <v>32.71080043116207</v>
      </c>
      <c r="AU77" s="1167">
        <v>32.71080043116207</v>
      </c>
      <c r="AV77" s="1167">
        <v>32.71080043116207</v>
      </c>
      <c r="AW77" s="1167">
        <v>32.71080043116207</v>
      </c>
      <c r="AX77" s="1167">
        <v>32.71080043116207</v>
      </c>
      <c r="AY77" s="1167">
        <v>32.71080043116207</v>
      </c>
      <c r="AZ77" s="1167">
        <v>32.71080043116207</v>
      </c>
      <c r="BA77" s="1167">
        <v>32.71080043116207</v>
      </c>
      <c r="BB77" s="1167">
        <v>32.71080043116207</v>
      </c>
      <c r="BC77" s="1167">
        <v>32.71080043116207</v>
      </c>
      <c r="BD77" s="1167">
        <v>32.71080043116207</v>
      </c>
      <c r="BE77" s="1167">
        <v>32.71080043116207</v>
      </c>
      <c r="BF77" s="1167">
        <v>32.71080043116207</v>
      </c>
      <c r="BG77" s="1167">
        <v>32.71080043116207</v>
      </c>
      <c r="BH77" s="1167">
        <v>32.71080043116207</v>
      </c>
      <c r="BI77" s="1167">
        <v>32.71080043116207</v>
      </c>
      <c r="BJ77" s="1167">
        <v>32.71080043116207</v>
      </c>
      <c r="BK77" s="1167">
        <v>32.71080043116207</v>
      </c>
      <c r="BL77" s="1167">
        <v>32.71080043116207</v>
      </c>
      <c r="BM77" s="1167">
        <v>32.71080043116207</v>
      </c>
      <c r="BN77" s="1167">
        <v>32.71080043116207</v>
      </c>
      <c r="BO77" s="1167">
        <v>32.71080043116207</v>
      </c>
      <c r="BP77" s="989"/>
      <c r="BQ77" s="989"/>
      <c r="BR77" s="989"/>
      <c r="BS77" s="989"/>
      <c r="BT77" s="989"/>
      <c r="BU77" s="989"/>
      <c r="BV77" s="989"/>
      <c r="BW77" s="989"/>
      <c r="BX77" s="989"/>
      <c r="BY77" s="989"/>
      <c r="BZ77" s="989"/>
      <c r="CA77" s="989"/>
      <c r="CB77" s="989"/>
      <c r="CC77" s="989"/>
      <c r="CD77" s="989"/>
      <c r="CE77" s="989"/>
      <c r="CF77" s="989"/>
      <c r="CG77" s="989"/>
      <c r="CH77" s="989"/>
      <c r="CI77" s="990"/>
      <c r="CJ77" s="1460"/>
      <c r="CK77" s="1461"/>
    </row>
    <row r="78" spans="1:89" s="17" customFormat="1" x14ac:dyDescent="0.3">
      <c r="A78" s="1453"/>
      <c r="B78" s="287" t="s">
        <v>441</v>
      </c>
      <c r="C78" s="288" t="s">
        <v>442</v>
      </c>
      <c r="D78" s="282" t="s">
        <v>67</v>
      </c>
      <c r="E78" s="344" t="s">
        <v>221</v>
      </c>
      <c r="F78" s="914">
        <v>2</v>
      </c>
      <c r="G78" s="1176">
        <v>19.198574511428774</v>
      </c>
      <c r="H78" s="1020">
        <v>18.184058344517609</v>
      </c>
      <c r="I78" s="1023">
        <v>17.556196096391258</v>
      </c>
      <c r="J78" s="1023">
        <v>16.95977457983976</v>
      </c>
      <c r="K78" s="1023">
        <v>16.524338725486686</v>
      </c>
      <c r="L78" s="1023">
        <v>16.121241082286904</v>
      </c>
      <c r="M78" s="1130">
        <v>15.724258048353374</v>
      </c>
      <c r="N78" s="1130">
        <v>15.345076577008534</v>
      </c>
      <c r="O78" s="1130">
        <v>15.000429921932191</v>
      </c>
      <c r="P78" s="1130">
        <v>14.860689240405538</v>
      </c>
      <c r="Q78" s="1130">
        <v>14.745963599792024</v>
      </c>
      <c r="R78" s="1130">
        <v>14.604171033325006</v>
      </c>
      <c r="S78" s="1130">
        <v>14.407951159052949</v>
      </c>
      <c r="T78" s="1130">
        <v>14.249269702201719</v>
      </c>
      <c r="U78" s="1130">
        <v>14.358830263877046</v>
      </c>
      <c r="V78" s="1130">
        <v>14.428134711388026</v>
      </c>
      <c r="W78" s="1130">
        <v>15.109293306857232</v>
      </c>
      <c r="X78" s="1130">
        <v>15.723100226570708</v>
      </c>
      <c r="Y78" s="1130">
        <v>16.388166627616926</v>
      </c>
      <c r="Z78" s="1130">
        <v>17.268273738653072</v>
      </c>
      <c r="AA78" s="1130">
        <v>17.967151369938406</v>
      </c>
      <c r="AB78" s="1130">
        <v>18.534352352447691</v>
      </c>
      <c r="AC78" s="1130">
        <v>19.024405680771061</v>
      </c>
      <c r="AD78" s="1130">
        <v>19.495399485397378</v>
      </c>
      <c r="AE78" s="1130">
        <v>20.003620213795863</v>
      </c>
      <c r="AF78" s="1130">
        <v>20.63671558599691</v>
      </c>
      <c r="AG78" s="1130">
        <v>21.269810958197958</v>
      </c>
      <c r="AH78" s="1130">
        <v>21.902906330414368</v>
      </c>
      <c r="AI78" s="1130">
        <v>22.536001702600423</v>
      </c>
      <c r="AJ78" s="1130">
        <v>23.169097074816818</v>
      </c>
      <c r="AK78" s="1130">
        <v>23.802192447017866</v>
      </c>
      <c r="AL78" s="1130">
        <v>24.435287819218914</v>
      </c>
      <c r="AM78" s="1130">
        <v>25.068383191419962</v>
      </c>
      <c r="AN78" s="1130">
        <v>25.701478563636371</v>
      </c>
      <c r="AO78" s="1130">
        <v>26.334573935852767</v>
      </c>
      <c r="AP78" s="1130">
        <v>26.967669308038467</v>
      </c>
      <c r="AQ78" s="1130">
        <v>27.600764680254862</v>
      </c>
      <c r="AR78" s="1130">
        <v>28.233860052456272</v>
      </c>
      <c r="AS78" s="1130">
        <v>28.866955424657334</v>
      </c>
      <c r="AT78" s="1130">
        <v>29.500050796858382</v>
      </c>
      <c r="AU78" s="1130">
        <v>30.133146169074777</v>
      </c>
      <c r="AV78" s="1130">
        <v>30.766241541260477</v>
      </c>
      <c r="AW78" s="1130">
        <v>31.399336913476873</v>
      </c>
      <c r="AX78" s="1130">
        <v>32.032432285693275</v>
      </c>
      <c r="AY78" s="1130">
        <v>32.66552765789433</v>
      </c>
      <c r="AZ78" s="1130">
        <v>33.298623030095385</v>
      </c>
      <c r="BA78" s="1130">
        <v>33.931718402296795</v>
      </c>
      <c r="BB78" s="1130">
        <v>34.564813774513553</v>
      </c>
      <c r="BC78" s="1130">
        <v>35.197909146699246</v>
      </c>
      <c r="BD78" s="1130">
        <v>35.831004518915648</v>
      </c>
      <c r="BE78" s="1130">
        <v>36.464099891116703</v>
      </c>
      <c r="BF78" s="1130">
        <v>37.097195263317758</v>
      </c>
      <c r="BG78" s="1130">
        <v>37.730290635534161</v>
      </c>
      <c r="BH78" s="1130">
        <v>38.363386007735215</v>
      </c>
      <c r="BI78" s="1130">
        <v>38.99648137993627</v>
      </c>
      <c r="BJ78" s="1130">
        <v>39.629576752137325</v>
      </c>
      <c r="BK78" s="1130">
        <v>40.262672124353728</v>
      </c>
      <c r="BL78" s="1130">
        <v>40.895767496555138</v>
      </c>
      <c r="BM78" s="1130">
        <v>41.528862868756192</v>
      </c>
      <c r="BN78" s="1130">
        <v>42.161958240957247</v>
      </c>
      <c r="BO78" s="1130">
        <v>42.79505361317365</v>
      </c>
      <c r="BP78" s="991"/>
      <c r="BQ78" s="991"/>
      <c r="BR78" s="991"/>
      <c r="BS78" s="991"/>
      <c r="BT78" s="991"/>
      <c r="BU78" s="991"/>
      <c r="BV78" s="991"/>
      <c r="BW78" s="991"/>
      <c r="BX78" s="991"/>
      <c r="BY78" s="991"/>
      <c r="BZ78" s="991"/>
      <c r="CA78" s="991"/>
      <c r="CB78" s="991"/>
      <c r="CC78" s="991"/>
      <c r="CD78" s="991"/>
      <c r="CE78" s="991"/>
      <c r="CF78" s="991"/>
      <c r="CG78" s="991"/>
      <c r="CH78" s="991"/>
      <c r="CI78" s="992"/>
      <c r="CJ78" s="1460"/>
      <c r="CK78" s="1461"/>
    </row>
    <row r="79" spans="1:89" s="17" customFormat="1" x14ac:dyDescent="0.3">
      <c r="A79" s="1453"/>
      <c r="B79" s="280" t="s">
        <v>443</v>
      </c>
      <c r="C79" s="345" t="s">
        <v>444</v>
      </c>
      <c r="D79" s="282" t="s">
        <v>67</v>
      </c>
      <c r="E79" s="344" t="s">
        <v>221</v>
      </c>
      <c r="F79" s="914">
        <v>2</v>
      </c>
      <c r="G79" s="1181">
        <v>811.70856804341702</v>
      </c>
      <c r="H79" s="1024">
        <v>824.25678651095927</v>
      </c>
      <c r="I79" s="1024">
        <v>851.60548215421875</v>
      </c>
      <c r="J79" s="1024">
        <v>875.0400482248474</v>
      </c>
      <c r="K79" s="1024">
        <v>896.74771086115231</v>
      </c>
      <c r="L79" s="1024">
        <v>914.98161034707709</v>
      </c>
      <c r="M79" s="1150">
        <v>923.31571231999487</v>
      </c>
      <c r="N79" s="1150">
        <v>932.11805064902353</v>
      </c>
      <c r="O79" s="1150">
        <v>941.07255328572455</v>
      </c>
      <c r="P79" s="1150">
        <v>949.36839996079868</v>
      </c>
      <c r="Q79" s="1150">
        <v>957.14279049030631</v>
      </c>
      <c r="R79" s="1150">
        <v>964.44880630626631</v>
      </c>
      <c r="S79" s="1150">
        <v>971.5349280633468</v>
      </c>
      <c r="T79" s="1150">
        <v>978.38274114476894</v>
      </c>
      <c r="U79" s="1150">
        <v>985.03293126869255</v>
      </c>
      <c r="V79" s="1150">
        <v>991.3692829880091</v>
      </c>
      <c r="W79" s="1150">
        <v>997.62060352720005</v>
      </c>
      <c r="X79" s="1150">
        <v>1003.6556936062424</v>
      </c>
      <c r="Y79" s="1150">
        <v>1009.4327248003983</v>
      </c>
      <c r="Z79" s="1150">
        <v>1015.0593622563388</v>
      </c>
      <c r="AA79" s="1150">
        <v>1020.6153959427218</v>
      </c>
      <c r="AB79" s="1150">
        <v>1025.9737696094057</v>
      </c>
      <c r="AC79" s="1150">
        <v>1031.6420427835412</v>
      </c>
      <c r="AD79" s="1150">
        <v>1037.155762656367</v>
      </c>
      <c r="AE79" s="1150">
        <v>1042.7472569150414</v>
      </c>
      <c r="AF79" s="1150">
        <v>1048.2662169507678</v>
      </c>
      <c r="AG79" s="1150">
        <v>1053.7809131226302</v>
      </c>
      <c r="AH79" s="1150">
        <v>1059.2357725102604</v>
      </c>
      <c r="AI79" s="1150">
        <v>1064.6353864072339</v>
      </c>
      <c r="AJ79" s="1150">
        <v>1069.983931147744</v>
      </c>
      <c r="AK79" s="1150">
        <v>1075.3271655136775</v>
      </c>
      <c r="AL79" s="1150">
        <v>1080.6266557088552</v>
      </c>
      <c r="AM79" s="1150">
        <v>1085.8855638637551</v>
      </c>
      <c r="AN79" s="1150">
        <v>1091.1067764227146</v>
      </c>
      <c r="AO79" s="1150">
        <v>1096.2929302042739</v>
      </c>
      <c r="AP79" s="1150">
        <v>1101.4464357657653</v>
      </c>
      <c r="AQ79" s="1150">
        <v>1106.5694983853698</v>
      </c>
      <c r="AR79" s="1150">
        <v>1111.6641369336492</v>
      </c>
      <c r="AS79" s="1150">
        <v>1116.7322008710366</v>
      </c>
      <c r="AT79" s="1150">
        <v>1121.7753855778803</v>
      </c>
      <c r="AU79" s="1150">
        <v>1126.7952461978543</v>
      </c>
      <c r="AV79" s="1150">
        <v>1131.793210153168</v>
      </c>
      <c r="AW79" s="1150">
        <v>1136.7705884711804</v>
      </c>
      <c r="AX79" s="1150">
        <v>1141.7285860455127</v>
      </c>
      <c r="AY79" s="1150">
        <v>1146.6683109402866</v>
      </c>
      <c r="AZ79" s="1150">
        <v>1151.5907828339789</v>
      </c>
      <c r="BA79" s="1150">
        <v>1156.4969406883636</v>
      </c>
      <c r="BB79" s="1150">
        <v>1161.3876497188335</v>
      </c>
      <c r="BC79" s="1150">
        <v>1166.2637077338156</v>
      </c>
      <c r="BD79" s="1150">
        <v>1171.1258509040174</v>
      </c>
      <c r="BE79" s="1150">
        <v>1175.974759015832</v>
      </c>
      <c r="BF79" s="1150">
        <v>1180.8110602574175</v>
      </c>
      <c r="BG79" s="1150">
        <v>1185.6353355811859</v>
      </c>
      <c r="BH79" s="1150">
        <v>1190.4481226820542</v>
      </c>
      <c r="BI79" s="1150">
        <v>1195.2499196266742</v>
      </c>
      <c r="BJ79" s="1150">
        <v>1200.0411881655907</v>
      </c>
      <c r="BK79" s="1150">
        <v>1204.8223567571752</v>
      </c>
      <c r="BL79" s="1150">
        <v>1209.5938233292038</v>
      </c>
      <c r="BM79" s="1150">
        <v>1214.3559578017289</v>
      </c>
      <c r="BN79" s="1150">
        <v>1219.109104392453</v>
      </c>
      <c r="BO79" s="1150">
        <v>1242.4965147645653</v>
      </c>
      <c r="BP79" s="991"/>
      <c r="BQ79" s="991"/>
      <c r="BR79" s="991"/>
      <c r="BS79" s="991"/>
      <c r="BT79" s="991"/>
      <c r="BU79" s="991"/>
      <c r="BV79" s="991"/>
      <c r="BW79" s="991"/>
      <c r="BX79" s="991"/>
      <c r="BY79" s="991"/>
      <c r="BZ79" s="991"/>
      <c r="CA79" s="991"/>
      <c r="CB79" s="991"/>
      <c r="CC79" s="991"/>
      <c r="CD79" s="991"/>
      <c r="CE79" s="991"/>
      <c r="CF79" s="991"/>
      <c r="CG79" s="991"/>
      <c r="CH79" s="991"/>
      <c r="CI79" s="992"/>
      <c r="CJ79" s="1460"/>
      <c r="CK79" s="1461"/>
    </row>
    <row r="80" spans="1:89" s="17" customFormat="1" x14ac:dyDescent="0.3">
      <c r="A80" s="1453"/>
      <c r="B80" s="280" t="s">
        <v>445</v>
      </c>
      <c r="C80" s="345" t="s">
        <v>446</v>
      </c>
      <c r="D80" s="282" t="s">
        <v>67</v>
      </c>
      <c r="E80" s="344" t="s">
        <v>221</v>
      </c>
      <c r="F80" s="914">
        <v>2</v>
      </c>
      <c r="G80" s="1181">
        <v>498.37151341717617</v>
      </c>
      <c r="H80" s="1024">
        <v>492.22299463931358</v>
      </c>
      <c r="I80" s="1024">
        <v>472.23282111450908</v>
      </c>
      <c r="J80" s="1024">
        <v>455.49950794804408</v>
      </c>
      <c r="K80" s="1024">
        <v>438.82756376523747</v>
      </c>
      <c r="L80" s="1024">
        <v>424.00913454412193</v>
      </c>
      <c r="M80" s="1150">
        <v>418.96731111471183</v>
      </c>
      <c r="N80" s="1150">
        <v>414.26979337720354</v>
      </c>
      <c r="O80" s="1150">
        <v>409.73974271301165</v>
      </c>
      <c r="P80" s="1150">
        <v>405.50818964317625</v>
      </c>
      <c r="Q80" s="1150">
        <v>401.6258267780006</v>
      </c>
      <c r="R80" s="1150">
        <v>398.02377577063976</v>
      </c>
      <c r="S80" s="1150">
        <v>394.63432613160188</v>
      </c>
      <c r="T80" s="1150">
        <v>391.42054679274838</v>
      </c>
      <c r="U80" s="1150">
        <v>388.38151003866295</v>
      </c>
      <c r="V80" s="1150">
        <v>385.57642978742899</v>
      </c>
      <c r="W80" s="1150">
        <v>383.01268686863</v>
      </c>
      <c r="X80" s="1150">
        <v>380.58618162991127</v>
      </c>
      <c r="Y80" s="1150">
        <v>378.34960971586622</v>
      </c>
      <c r="Z80" s="1150">
        <v>376.23958285892888</v>
      </c>
      <c r="AA80" s="1150">
        <v>374.34265384666855</v>
      </c>
      <c r="AB80" s="1150">
        <v>372.59600015004037</v>
      </c>
      <c r="AC80" s="1150">
        <v>370.91706401707938</v>
      </c>
      <c r="AD80" s="1150">
        <v>369.38895212374234</v>
      </c>
      <c r="AE80" s="1150">
        <v>367.74975861530851</v>
      </c>
      <c r="AF80" s="1150">
        <v>366.17930283313603</v>
      </c>
      <c r="AG80" s="1150">
        <v>364.67520826516267</v>
      </c>
      <c r="AH80" s="1150">
        <v>363.23082702402752</v>
      </c>
      <c r="AI80" s="1150">
        <v>361.84156816797764</v>
      </c>
      <c r="AJ80" s="1150">
        <v>360.50325571261288</v>
      </c>
      <c r="AK80" s="1150">
        <v>359.21333122388626</v>
      </c>
      <c r="AL80" s="1150">
        <v>357.9671509059263</v>
      </c>
      <c r="AM80" s="1150">
        <v>356.76155262823374</v>
      </c>
      <c r="AN80" s="1150">
        <v>355.59364994648115</v>
      </c>
      <c r="AO80" s="1150">
        <v>354.46080604212904</v>
      </c>
      <c r="AP80" s="1150">
        <v>353.36061035785548</v>
      </c>
      <c r="AQ80" s="1150">
        <v>352.29085761545792</v>
      </c>
      <c r="AR80" s="1150">
        <v>351.24952894438582</v>
      </c>
      <c r="AS80" s="1150">
        <v>350.23477488421616</v>
      </c>
      <c r="AT80" s="1150">
        <v>349.24490005457938</v>
      </c>
      <c r="AU80" s="1150">
        <v>348.27834931181286</v>
      </c>
      <c r="AV80" s="1150">
        <v>347.33369523371618</v>
      </c>
      <c r="AW80" s="1150">
        <v>346.40962679291158</v>
      </c>
      <c r="AX80" s="1150">
        <v>345.50493909578671</v>
      </c>
      <c r="AY80" s="1150">
        <v>344.61852407821948</v>
      </c>
      <c r="AZ80" s="1150">
        <v>343.74936206174499</v>
      </c>
      <c r="BA80" s="1150">
        <v>342.89651408456717</v>
      </c>
      <c r="BB80" s="1150">
        <v>342.05911493130469</v>
      </c>
      <c r="BC80" s="1150">
        <v>341.2363667935395</v>
      </c>
      <c r="BD80" s="1150">
        <v>340.42753350054534</v>
      </c>
      <c r="BE80" s="1150">
        <v>339.63193526593773</v>
      </c>
      <c r="BF80" s="1150">
        <v>338.84894390156984</v>
      </c>
      <c r="BG80" s="1150">
        <v>338.07797845500892</v>
      </c>
      <c r="BH80" s="1150">
        <v>337.31850123134785</v>
      </c>
      <c r="BI80" s="1150">
        <v>336.57001416394468</v>
      </c>
      <c r="BJ80" s="1150">
        <v>335.8320555022359</v>
      </c>
      <c r="BK80" s="1150">
        <v>335.10419678785877</v>
      </c>
      <c r="BL80" s="1150">
        <v>334.38604009303708</v>
      </c>
      <c r="BM80" s="1150">
        <v>333.67721549772909</v>
      </c>
      <c r="BN80" s="1150">
        <v>332.97737878421231</v>
      </c>
      <c r="BO80" s="1150">
        <v>337.34807828930758</v>
      </c>
      <c r="BP80" s="991"/>
      <c r="BQ80" s="991"/>
      <c r="BR80" s="991"/>
      <c r="BS80" s="991"/>
      <c r="BT80" s="991"/>
      <c r="BU80" s="991"/>
      <c r="BV80" s="991"/>
      <c r="BW80" s="991"/>
      <c r="BX80" s="991"/>
      <c r="BY80" s="991"/>
      <c r="BZ80" s="991"/>
      <c r="CA80" s="991"/>
      <c r="CB80" s="991"/>
      <c r="CC80" s="991"/>
      <c r="CD80" s="991"/>
      <c r="CE80" s="991"/>
      <c r="CF80" s="991"/>
      <c r="CG80" s="991"/>
      <c r="CH80" s="991"/>
      <c r="CI80" s="992"/>
      <c r="CJ80" s="1460"/>
      <c r="CK80" s="1461"/>
    </row>
    <row r="81" spans="1:89" s="17" customFormat="1" x14ac:dyDescent="0.35">
      <c r="A81" s="1453"/>
      <c r="B81" s="346" t="s">
        <v>447</v>
      </c>
      <c r="C81" s="345" t="s">
        <v>448</v>
      </c>
      <c r="D81" s="347" t="s">
        <v>449</v>
      </c>
      <c r="E81" s="344" t="s">
        <v>221</v>
      </c>
      <c r="F81" s="914">
        <v>2</v>
      </c>
      <c r="G81" s="981">
        <f>SUM(G77:G80)</f>
        <v>1350.6682973987256</v>
      </c>
      <c r="H81" s="982">
        <f t="shared" ref="H81:BO81" si="15">SUM(H77:H80)</f>
        <v>1356.92640792262</v>
      </c>
      <c r="I81" s="982">
        <f t="shared" si="15"/>
        <v>1364.5260272998976</v>
      </c>
      <c r="J81" s="982">
        <f t="shared" si="15"/>
        <v>1371.4698146133419</v>
      </c>
      <c r="K81" s="982">
        <f t="shared" si="15"/>
        <v>1376.880552011831</v>
      </c>
      <c r="L81" s="982">
        <f t="shared" si="15"/>
        <v>1380.6825713096391</v>
      </c>
      <c r="M81" s="983">
        <f t="shared" si="15"/>
        <v>1384.3482507146484</v>
      </c>
      <c r="N81" s="983">
        <f t="shared" si="15"/>
        <v>1388.8253031476256</v>
      </c>
      <c r="O81" s="983">
        <f t="shared" si="15"/>
        <v>1393.6384018764529</v>
      </c>
      <c r="P81" s="983">
        <f t="shared" si="15"/>
        <v>1398.2797786214496</v>
      </c>
      <c r="Q81" s="983">
        <f t="shared" si="15"/>
        <v>1402.7672266945597</v>
      </c>
      <c r="R81" s="983">
        <f t="shared" si="15"/>
        <v>1407.0340626050761</v>
      </c>
      <c r="S81" s="983">
        <f t="shared" si="15"/>
        <v>1411.2324026921474</v>
      </c>
      <c r="T81" s="983">
        <f t="shared" si="15"/>
        <v>1415.3962660845777</v>
      </c>
      <c r="U81" s="983">
        <f t="shared" si="15"/>
        <v>1419.7979082302563</v>
      </c>
      <c r="V81" s="983">
        <f t="shared" si="15"/>
        <v>1424.0846479179881</v>
      </c>
      <c r="W81" s="983">
        <f t="shared" si="15"/>
        <v>1428.4533841338493</v>
      </c>
      <c r="X81" s="983">
        <f t="shared" si="15"/>
        <v>1432.6757758938866</v>
      </c>
      <c r="Y81" s="983">
        <f t="shared" si="15"/>
        <v>1436.8813015750434</v>
      </c>
      <c r="Z81" s="983">
        <f t="shared" si="15"/>
        <v>1441.2780192850828</v>
      </c>
      <c r="AA81" s="983">
        <f t="shared" si="15"/>
        <v>1445.6360015904909</v>
      </c>
      <c r="AB81" s="983">
        <f t="shared" si="15"/>
        <v>1449.8149225430557</v>
      </c>
      <c r="AC81" s="983">
        <f t="shared" si="15"/>
        <v>1454.2943129125538</v>
      </c>
      <c r="AD81" s="983">
        <f t="shared" si="15"/>
        <v>1458.7509146966686</v>
      </c>
      <c r="AE81" s="983">
        <f t="shared" si="15"/>
        <v>1463.2114361753079</v>
      </c>
      <c r="AF81" s="983">
        <f t="shared" si="15"/>
        <v>1467.7930358010628</v>
      </c>
      <c r="AG81" s="983">
        <f t="shared" si="15"/>
        <v>1472.4367327771529</v>
      </c>
      <c r="AH81" s="983">
        <f t="shared" si="15"/>
        <v>1477.0803062958644</v>
      </c>
      <c r="AI81" s="983">
        <f t="shared" si="15"/>
        <v>1481.723756708974</v>
      </c>
      <c r="AJ81" s="983">
        <f t="shared" si="15"/>
        <v>1486.3670843663358</v>
      </c>
      <c r="AK81" s="983">
        <f t="shared" si="15"/>
        <v>1491.0534896157437</v>
      </c>
      <c r="AL81" s="983">
        <f t="shared" si="15"/>
        <v>1495.7398948651623</v>
      </c>
      <c r="AM81" s="983">
        <f t="shared" si="15"/>
        <v>1500.4263001145709</v>
      </c>
      <c r="AN81" s="983">
        <f t="shared" si="15"/>
        <v>1505.1127053639943</v>
      </c>
      <c r="AO81" s="983">
        <f t="shared" si="15"/>
        <v>1509.7991106134177</v>
      </c>
      <c r="AP81" s="983">
        <f t="shared" si="15"/>
        <v>1514.4855158628213</v>
      </c>
      <c r="AQ81" s="983">
        <f t="shared" si="15"/>
        <v>1519.1719211122447</v>
      </c>
      <c r="AR81" s="983">
        <f t="shared" si="15"/>
        <v>1523.8583263616533</v>
      </c>
      <c r="AS81" s="983">
        <f t="shared" si="15"/>
        <v>1528.5447316110722</v>
      </c>
      <c r="AT81" s="983">
        <f t="shared" si="15"/>
        <v>1533.2311368604801</v>
      </c>
      <c r="AU81" s="983">
        <f t="shared" si="15"/>
        <v>1537.9175421099042</v>
      </c>
      <c r="AV81" s="983">
        <f t="shared" si="15"/>
        <v>1542.6039473593069</v>
      </c>
      <c r="AW81" s="983">
        <f t="shared" si="15"/>
        <v>1547.2903526087312</v>
      </c>
      <c r="AX81" s="983">
        <f t="shared" si="15"/>
        <v>1551.9767578581548</v>
      </c>
      <c r="AY81" s="983">
        <f t="shared" si="15"/>
        <v>1556.6631631075625</v>
      </c>
      <c r="AZ81" s="983">
        <f t="shared" si="15"/>
        <v>1561.3495683569813</v>
      </c>
      <c r="BA81" s="983">
        <f t="shared" si="15"/>
        <v>1566.0359736063895</v>
      </c>
      <c r="BB81" s="983">
        <f t="shared" si="15"/>
        <v>1570.7223788558138</v>
      </c>
      <c r="BC81" s="983">
        <f t="shared" si="15"/>
        <v>1575.4087841052165</v>
      </c>
      <c r="BD81" s="983">
        <f t="shared" si="15"/>
        <v>1580.0951893546403</v>
      </c>
      <c r="BE81" s="983">
        <f t="shared" si="15"/>
        <v>1584.7815946040485</v>
      </c>
      <c r="BF81" s="983">
        <f t="shared" si="15"/>
        <v>1589.4679998534671</v>
      </c>
      <c r="BG81" s="983">
        <f t="shared" si="15"/>
        <v>1594.1544051028911</v>
      </c>
      <c r="BH81" s="983">
        <f t="shared" si="15"/>
        <v>1598.8408103522993</v>
      </c>
      <c r="BI81" s="983">
        <f t="shared" si="15"/>
        <v>1603.5272156017172</v>
      </c>
      <c r="BJ81" s="983">
        <f t="shared" si="15"/>
        <v>1608.2136208511261</v>
      </c>
      <c r="BK81" s="983">
        <f t="shared" si="15"/>
        <v>1612.9000261005499</v>
      </c>
      <c r="BL81" s="983">
        <f t="shared" si="15"/>
        <v>1617.586431349958</v>
      </c>
      <c r="BM81" s="983">
        <f t="shared" si="15"/>
        <v>1622.2728365993762</v>
      </c>
      <c r="BN81" s="983">
        <f t="shared" si="15"/>
        <v>1626.9592418487846</v>
      </c>
      <c r="BO81" s="983">
        <f t="shared" si="15"/>
        <v>1655.3504470982086</v>
      </c>
      <c r="BP81" s="983"/>
      <c r="BQ81" s="983"/>
      <c r="BR81" s="983"/>
      <c r="BS81" s="983"/>
      <c r="BT81" s="983"/>
      <c r="BU81" s="983"/>
      <c r="BV81" s="983"/>
      <c r="BW81" s="983"/>
      <c r="BX81" s="983"/>
      <c r="BY81" s="983"/>
      <c r="BZ81" s="983"/>
      <c r="CA81" s="983"/>
      <c r="CB81" s="983"/>
      <c r="CC81" s="983"/>
      <c r="CD81" s="983"/>
      <c r="CE81" s="983"/>
      <c r="CF81" s="983"/>
      <c r="CG81" s="983"/>
      <c r="CH81" s="983"/>
      <c r="CI81" s="984"/>
      <c r="CJ81" s="1460"/>
      <c r="CK81" s="1461"/>
    </row>
    <row r="82" spans="1:89" s="17" customFormat="1" ht="28" x14ac:dyDescent="0.35">
      <c r="A82" s="1453"/>
      <c r="B82" s="346" t="s">
        <v>450</v>
      </c>
      <c r="C82" s="345" t="s">
        <v>451</v>
      </c>
      <c r="D82" s="347" t="s">
        <v>452</v>
      </c>
      <c r="E82" s="344" t="s">
        <v>453</v>
      </c>
      <c r="F82" s="914">
        <v>1</v>
      </c>
      <c r="G82" s="899">
        <f>(G80+G79)/(G66+G74)</f>
        <v>2.3405990164021175</v>
      </c>
      <c r="H82" s="314">
        <f t="shared" ref="H82:BO82" si="16">(H80+H79)/(H66+H74)</f>
        <v>2.3210928806682043</v>
      </c>
      <c r="I82" s="314">
        <f t="shared" si="16"/>
        <v>2.3085505332090466</v>
      </c>
      <c r="J82" s="314">
        <f t="shared" si="16"/>
        <v>2.3003159597467766</v>
      </c>
      <c r="K82" s="314">
        <f t="shared" si="16"/>
        <v>2.2925758781212746</v>
      </c>
      <c r="L82" s="314">
        <f t="shared" si="16"/>
        <v>2.2850557673772189</v>
      </c>
      <c r="M82" s="314">
        <f t="shared" si="16"/>
        <v>2.2781128449088457</v>
      </c>
      <c r="N82" s="314">
        <f t="shared" si="16"/>
        <v>2.2709595272349654</v>
      </c>
      <c r="O82" s="314">
        <f t="shared" si="16"/>
        <v>2.2628635730084889</v>
      </c>
      <c r="P82" s="314">
        <f t="shared" si="16"/>
        <v>2.2547371628432371</v>
      </c>
      <c r="Q82" s="314">
        <f t="shared" si="16"/>
        <v>2.2470375344737832</v>
      </c>
      <c r="R82" s="314">
        <f t="shared" si="16"/>
        <v>2.239542059450315</v>
      </c>
      <c r="S82" s="314">
        <f t="shared" si="16"/>
        <v>2.2320129977669811</v>
      </c>
      <c r="T82" s="314">
        <f t="shared" si="16"/>
        <v>2.2243666000015283</v>
      </c>
      <c r="U82" s="314">
        <f t="shared" si="16"/>
        <v>2.2167075609710212</v>
      </c>
      <c r="V82" s="314">
        <f t="shared" si="16"/>
        <v>2.2094709139033024</v>
      </c>
      <c r="W82" s="314">
        <f t="shared" si="16"/>
        <v>2.202789009891867</v>
      </c>
      <c r="X82" s="314">
        <f t="shared" si="16"/>
        <v>2.1961470391018794</v>
      </c>
      <c r="Y82" s="314">
        <f t="shared" si="16"/>
        <v>2.1899195291657514</v>
      </c>
      <c r="Z82" s="314">
        <f t="shared" si="16"/>
        <v>2.183806352370266</v>
      </c>
      <c r="AA82" s="314">
        <f t="shared" si="16"/>
        <v>2.1783666804755315</v>
      </c>
      <c r="AB82" s="314">
        <f t="shared" si="16"/>
        <v>2.173290093795087</v>
      </c>
      <c r="AC82" s="314">
        <f t="shared" si="16"/>
        <v>2.1681444084180703</v>
      </c>
      <c r="AD82" s="314">
        <f t="shared" si="16"/>
        <v>2.1634569005642361</v>
      </c>
      <c r="AE82" s="314">
        <f t="shared" si="16"/>
        <v>2.1577362936606104</v>
      </c>
      <c r="AF82" s="314">
        <f t="shared" si="16"/>
        <v>2.15206852648405</v>
      </c>
      <c r="AG82" s="314">
        <f t="shared" si="16"/>
        <v>2.1464712824533532</v>
      </c>
      <c r="AH82" s="314">
        <f t="shared" si="16"/>
        <v>2.140934210224779</v>
      </c>
      <c r="AI82" s="314">
        <f t="shared" si="16"/>
        <v>2.1354563422549164</v>
      </c>
      <c r="AJ82" s="314">
        <f t="shared" si="16"/>
        <v>2.1300367316416216</v>
      </c>
      <c r="AK82" s="314">
        <f t="shared" si="16"/>
        <v>2.1246817916448495</v>
      </c>
      <c r="AL82" s="314">
        <f t="shared" si="16"/>
        <v>2.1193836583153032</v>
      </c>
      <c r="AM82" s="314">
        <f t="shared" si="16"/>
        <v>2.1141414324912557</v>
      </c>
      <c r="AN82" s="314">
        <f t="shared" si="16"/>
        <v>2.1089542338878684</v>
      </c>
      <c r="AO82" s="314">
        <f t="shared" si="16"/>
        <v>2.1038212006043628</v>
      </c>
      <c r="AP82" s="314">
        <f t="shared" si="16"/>
        <v>2.0987414886466209</v>
      </c>
      <c r="AQ82" s="314">
        <f t="shared" si="16"/>
        <v>2.0937142714644863</v>
      </c>
      <c r="AR82" s="314">
        <f t="shared" si="16"/>
        <v>2.0887387395035066</v>
      </c>
      <c r="AS82" s="314">
        <f t="shared" si="16"/>
        <v>2.0838140997702816</v>
      </c>
      <c r="AT82" s="314">
        <f t="shared" si="16"/>
        <v>2.0789395754110962</v>
      </c>
      <c r="AU82" s="314">
        <f t="shared" si="16"/>
        <v>2.0741144053034648</v>
      </c>
      <c r="AV82" s="314">
        <f t="shared" si="16"/>
        <v>2.0693378436598984</v>
      </c>
      <c r="AW82" s="314">
        <f t="shared" si="16"/>
        <v>2.0646091596436054</v>
      </c>
      <c r="AX82" s="314">
        <f t="shared" si="16"/>
        <v>2.0599276369957757</v>
      </c>
      <c r="AY82" s="314">
        <f t="shared" si="16"/>
        <v>2.0552925736738623</v>
      </c>
      <c r="AZ82" s="314">
        <f t="shared" si="16"/>
        <v>2.0507032815006423</v>
      </c>
      <c r="BA82" s="314">
        <f t="shared" si="16"/>
        <v>2.0461590858235437</v>
      </c>
      <c r="BB82" s="314">
        <f t="shared" si="16"/>
        <v>2.0416593251841042</v>
      </c>
      <c r="BC82" s="314">
        <f t="shared" si="16"/>
        <v>2.0372033509969469</v>
      </c>
      <c r="BD82" s="314">
        <f t="shared" si="16"/>
        <v>2.0327905272381135</v>
      </c>
      <c r="BE82" s="314">
        <f t="shared" si="16"/>
        <v>2.0284202301424799</v>
      </c>
      <c r="BF82" s="314">
        <f t="shared" si="16"/>
        <v>2.0240918479098027</v>
      </c>
      <c r="BG82" s="314">
        <f t="shared" si="16"/>
        <v>2.0198047804191566</v>
      </c>
      <c r="BH82" s="314">
        <f t="shared" si="16"/>
        <v>2.0155584389516457</v>
      </c>
      <c r="BI82" s="314">
        <f t="shared" si="16"/>
        <v>2.0113522459208446</v>
      </c>
      <c r="BJ82" s="314">
        <f t="shared" si="16"/>
        <v>2.0071856346108619</v>
      </c>
      <c r="BK82" s="314">
        <f t="shared" si="16"/>
        <v>2.0030580489218752</v>
      </c>
      <c r="BL82" s="314">
        <f t="shared" si="16"/>
        <v>1.9989689431226649</v>
      </c>
      <c r="BM82" s="314">
        <f t="shared" si="16"/>
        <v>1.9949177816100909</v>
      </c>
      <c r="BN82" s="314">
        <f t="shared" si="16"/>
        <v>1.9909040386751777</v>
      </c>
      <c r="BO82" s="314">
        <f t="shared" si="16"/>
        <v>2.0171942167402688</v>
      </c>
      <c r="BP82" s="314"/>
      <c r="BQ82" s="314"/>
      <c r="BR82" s="314"/>
      <c r="BS82" s="314"/>
      <c r="BT82" s="314"/>
      <c r="BU82" s="314"/>
      <c r="BV82" s="314"/>
      <c r="BW82" s="314"/>
      <c r="BX82" s="314"/>
      <c r="BY82" s="314"/>
      <c r="BZ82" s="314"/>
      <c r="CA82" s="314"/>
      <c r="CB82" s="314"/>
      <c r="CC82" s="314"/>
      <c r="CD82" s="314"/>
      <c r="CE82" s="314"/>
      <c r="CF82" s="314"/>
      <c r="CG82" s="314"/>
      <c r="CH82" s="314"/>
      <c r="CI82" s="947"/>
      <c r="CJ82" s="1460"/>
      <c r="CK82" s="1461"/>
    </row>
    <row r="83" spans="1:89" s="17" customFormat="1" ht="28" x14ac:dyDescent="0.35">
      <c r="A83" s="1453"/>
      <c r="B83" s="346" t="s">
        <v>454</v>
      </c>
      <c r="C83" s="345" t="s">
        <v>455</v>
      </c>
      <c r="D83" s="347" t="s">
        <v>456</v>
      </c>
      <c r="E83" s="344" t="s">
        <v>252</v>
      </c>
      <c r="F83" s="914">
        <v>1</v>
      </c>
      <c r="G83" s="1556">
        <f>G66/(G66+G74)</f>
        <v>0.67711891660115775</v>
      </c>
      <c r="H83" s="1557">
        <f t="shared" ref="H83:BO83" si="17">H66/(H66+H74)</f>
        <v>0.69225873222128387</v>
      </c>
      <c r="I83" s="1557">
        <f t="shared" si="17"/>
        <v>0.70831807481035836</v>
      </c>
      <c r="J83" s="1557">
        <f t="shared" si="17"/>
        <v>0.72262350972310585</v>
      </c>
      <c r="K83" s="1557">
        <f t="shared" si="17"/>
        <v>0.73572235401077613</v>
      </c>
      <c r="L83" s="1557">
        <f t="shared" si="17"/>
        <v>0.74664544739013883</v>
      </c>
      <c r="M83" s="1558">
        <f t="shared" si="17"/>
        <v>0.75145425265591215</v>
      </c>
      <c r="N83" s="1558">
        <f t="shared" si="17"/>
        <v>0.75604031013610562</v>
      </c>
      <c r="O83" s="1558">
        <f t="shared" si="17"/>
        <v>0.76042936586636489</v>
      </c>
      <c r="P83" s="1558">
        <f t="shared" si="17"/>
        <v>0.76444077025987567</v>
      </c>
      <c r="Q83" s="1558">
        <f t="shared" si="17"/>
        <v>0.76809830143008839</v>
      </c>
      <c r="R83" s="1558">
        <f t="shared" si="17"/>
        <v>0.77145580304880934</v>
      </c>
      <c r="S83" s="1558">
        <f t="shared" si="17"/>
        <v>0.77459599403126167</v>
      </c>
      <c r="T83" s="1558">
        <f t="shared" si="17"/>
        <v>0.77754148339165774</v>
      </c>
      <c r="U83" s="1558">
        <f t="shared" si="17"/>
        <v>0.78030886734394489</v>
      </c>
      <c r="V83" s="1558">
        <f t="shared" si="17"/>
        <v>0.78286458756679045</v>
      </c>
      <c r="W83" s="1558">
        <f t="shared" si="17"/>
        <v>0.78524993334281767</v>
      </c>
      <c r="X83" s="1558">
        <f t="shared" si="17"/>
        <v>0.78749289550409451</v>
      </c>
      <c r="Y83" s="1558">
        <f t="shared" si="17"/>
        <v>0.78957210389928512</v>
      </c>
      <c r="Z83" s="1558">
        <f t="shared" si="17"/>
        <v>0.79153503050755913</v>
      </c>
      <c r="AA83" s="1558">
        <f t="shared" si="17"/>
        <v>0.79336336274770047</v>
      </c>
      <c r="AB83" s="1558">
        <f t="shared" si="17"/>
        <v>0.79506769376572117</v>
      </c>
      <c r="AC83" s="1558">
        <f t="shared" si="17"/>
        <v>0.79675869086229767</v>
      </c>
      <c r="AD83" s="1558">
        <f t="shared" si="17"/>
        <v>0.79833756662886812</v>
      </c>
      <c r="AE83" s="1558">
        <f t="shared" si="17"/>
        <v>0.79994533338919471</v>
      </c>
      <c r="AF83" s="1558">
        <f t="shared" si="17"/>
        <v>0.80149021157510403</v>
      </c>
      <c r="AG83" s="1558">
        <f t="shared" si="17"/>
        <v>0.80298488654419109</v>
      </c>
      <c r="AH83" s="1558">
        <f t="shared" si="17"/>
        <v>0.8044261331520477</v>
      </c>
      <c r="AI83" s="1558">
        <f t="shared" si="17"/>
        <v>0.80581821796407327</v>
      </c>
      <c r="AJ83" s="1558">
        <f t="shared" si="17"/>
        <v>0.80716499198672564</v>
      </c>
      <c r="AK83" s="1558">
        <f t="shared" si="17"/>
        <v>0.80847504091044176</v>
      </c>
      <c r="AL83" s="1558">
        <f>AL66/(AL66+AL74)</f>
        <v>0.80974628444628838</v>
      </c>
      <c r="AM83" s="1558">
        <f t="shared" si="17"/>
        <v>0.81098157661748493</v>
      </c>
      <c r="AN83" s="1558">
        <f t="shared" si="17"/>
        <v>0.81218350383868487</v>
      </c>
      <c r="AO83" s="1558">
        <f t="shared" si="17"/>
        <v>0.81335441219149596</v>
      </c>
      <c r="AP83" s="1558">
        <f t="shared" si="17"/>
        <v>0.81449643170198149</v>
      </c>
      <c r="AQ83" s="1558">
        <f t="shared" si="17"/>
        <v>0.81561149798180366</v>
      </c>
      <c r="AR83" s="1558">
        <f t="shared" si="17"/>
        <v>0.81670137154612421</v>
      </c>
      <c r="AS83" s="1558">
        <f t="shared" si="17"/>
        <v>0.81776765508008775</v>
      </c>
      <c r="AT83" s="1558">
        <f t="shared" si="17"/>
        <v>0.81881180889046956</v>
      </c>
      <c r="AU83" s="1558">
        <f t="shared" si="17"/>
        <v>0.81983516474891094</v>
      </c>
      <c r="AV83" s="1558">
        <f t="shared" si="17"/>
        <v>0.82083893830727728</v>
      </c>
      <c r="AW83" s="1558">
        <f t="shared" si="17"/>
        <v>0.82182424024340195</v>
      </c>
      <c r="AX83" s="1558">
        <f t="shared" si="17"/>
        <v>0.82279208627625244</v>
      </c>
      <c r="AY83" s="1558">
        <f t="shared" si="17"/>
        <v>0.82374340617291775</v>
      </c>
      <c r="AZ83" s="1558">
        <f t="shared" si="17"/>
        <v>0.82467905185538981</v>
      </c>
      <c r="BA83" s="1558">
        <f t="shared" si="17"/>
        <v>0.82559980470255878</v>
      </c>
      <c r="BB83" s="1558">
        <f t="shared" si="17"/>
        <v>0.82650638213191063</v>
      </c>
      <c r="BC83" s="1558">
        <f t="shared" si="17"/>
        <v>0.82739944353584272</v>
      </c>
      <c r="BD83" s="1558">
        <f t="shared" si="17"/>
        <v>0.82827959563915388</v>
      </c>
      <c r="BE83" s="1558">
        <f t="shared" si="17"/>
        <v>0.82914739733691789</v>
      </c>
      <c r="BF83" s="1558">
        <f t="shared" si="17"/>
        <v>0.83000336406548059</v>
      </c>
      <c r="BG83" s="1558">
        <f t="shared" si="17"/>
        <v>0.83084797175363534</v>
      </c>
      <c r="BH83" s="1558">
        <f t="shared" si="17"/>
        <v>0.83168166039600311</v>
      </c>
      <c r="BI83" s="1558">
        <f t="shared" si="17"/>
        <v>0.83250483728619817</v>
      </c>
      <c r="BJ83" s="1558">
        <f t="shared" si="17"/>
        <v>0.83331787994342021</v>
      </c>
      <c r="BK83" s="1558">
        <f t="shared" si="17"/>
        <v>0.83412113876262306</v>
      </c>
      <c r="BL83" s="1558">
        <f t="shared" si="17"/>
        <v>0.83491493941530093</v>
      </c>
      <c r="BM83" s="1558">
        <f t="shared" si="17"/>
        <v>0.83569958502517194</v>
      </c>
      <c r="BN83" s="1558">
        <f t="shared" si="17"/>
        <v>0.83647535814057095</v>
      </c>
      <c r="BO83" s="1558">
        <f t="shared" si="17"/>
        <v>0.83724252252317044</v>
      </c>
      <c r="BP83" s="315"/>
      <c r="BQ83" s="315"/>
      <c r="BR83" s="315"/>
      <c r="BS83" s="315"/>
      <c r="BT83" s="315"/>
      <c r="BU83" s="315"/>
      <c r="BV83" s="315"/>
      <c r="BW83" s="315"/>
      <c r="BX83" s="315"/>
      <c r="BY83" s="315"/>
      <c r="BZ83" s="315"/>
      <c r="CA83" s="315"/>
      <c r="CB83" s="315"/>
      <c r="CC83" s="315"/>
      <c r="CD83" s="315"/>
      <c r="CE83" s="315"/>
      <c r="CF83" s="315"/>
      <c r="CG83" s="315"/>
      <c r="CH83" s="315"/>
      <c r="CI83" s="310"/>
      <c r="CJ83" s="1460"/>
      <c r="CK83" s="1461"/>
    </row>
    <row r="84" spans="1:89" s="17" customFormat="1" ht="28.5" thickBot="1" x14ac:dyDescent="0.4">
      <c r="A84" s="1453"/>
      <c r="B84" s="351" t="s">
        <v>457</v>
      </c>
      <c r="C84" s="352" t="s">
        <v>458</v>
      </c>
      <c r="D84" s="353" t="s">
        <v>459</v>
      </c>
      <c r="E84" s="354" t="s">
        <v>252</v>
      </c>
      <c r="F84" s="972">
        <v>1</v>
      </c>
      <c r="G84" s="1559">
        <f>(G66)/(G66+G75+G74+G73)</f>
        <v>0.65866701425095575</v>
      </c>
      <c r="H84" s="1560">
        <f t="shared" ref="H84:BO84" si="18">(H66)/(H66+H75+H74+H73)</f>
        <v>0.67963497635516412</v>
      </c>
      <c r="I84" s="1560">
        <f t="shared" si="18"/>
        <v>0.69554012517444808</v>
      </c>
      <c r="J84" s="1560">
        <f t="shared" si="18"/>
        <v>0.70969741115984186</v>
      </c>
      <c r="K84" s="1560">
        <f t="shared" si="18"/>
        <v>0.72265401748641689</v>
      </c>
      <c r="L84" s="1560">
        <f t="shared" si="18"/>
        <v>0.73345894619354468</v>
      </c>
      <c r="M84" s="1560">
        <f t="shared" si="18"/>
        <v>0.73825432129195434</v>
      </c>
      <c r="N84" s="1560">
        <f t="shared" si="18"/>
        <v>0.74284045097729356</v>
      </c>
      <c r="O84" s="1560">
        <f t="shared" si="18"/>
        <v>0.74724196643390717</v>
      </c>
      <c r="P84" s="1560">
        <f t="shared" si="18"/>
        <v>0.7512695351480988</v>
      </c>
      <c r="Q84" s="1560">
        <f t="shared" si="18"/>
        <v>0.75494559833650343</v>
      </c>
      <c r="R84" s="1560">
        <f t="shared" si="18"/>
        <v>0.75832410604597811</v>
      </c>
      <c r="S84" s="1560">
        <f t="shared" si="18"/>
        <v>0.76148937725419508</v>
      </c>
      <c r="T84" s="1560">
        <f t="shared" si="18"/>
        <v>0.76446353926141175</v>
      </c>
      <c r="U84" s="1560">
        <f t="shared" si="18"/>
        <v>0.7672626269315117</v>
      </c>
      <c r="V84" s="1560">
        <f t="shared" si="18"/>
        <v>0.76985053883580112</v>
      </c>
      <c r="W84" s="1560">
        <f t="shared" si="18"/>
        <v>0.7722692415685084</v>
      </c>
      <c r="X84" s="1560">
        <f t="shared" si="18"/>
        <v>0.77454701026261019</v>
      </c>
      <c r="Y84" s="1560">
        <f t="shared" si="18"/>
        <v>0.77666072326828861</v>
      </c>
      <c r="Z84" s="1560">
        <f t="shared" si="18"/>
        <v>0.77865918900119668</v>
      </c>
      <c r="AA84" s="1560">
        <f t="shared" si="18"/>
        <v>0.7805226279573162</v>
      </c>
      <c r="AB84" s="1560">
        <f t="shared" si="18"/>
        <v>0.78226150024910091</v>
      </c>
      <c r="AC84" s="1560">
        <f t="shared" si="18"/>
        <v>0.78399099158950647</v>
      </c>
      <c r="AD84" s="1560">
        <f t="shared" si="18"/>
        <v>0.78560737917695456</v>
      </c>
      <c r="AE84" s="1560">
        <f t="shared" si="18"/>
        <v>0.78725778536549029</v>
      </c>
      <c r="AF84" s="1560">
        <f t="shared" si="18"/>
        <v>0.78884586001705159</v>
      </c>
      <c r="AG84" s="1560">
        <f t="shared" si="18"/>
        <v>0.79038454960152349</v>
      </c>
      <c r="AH84" s="1560">
        <f t="shared" si="18"/>
        <v>0.79187017754478539</v>
      </c>
      <c r="AI84" s="1560">
        <f t="shared" si="18"/>
        <v>0.79330693836042243</v>
      </c>
      <c r="AJ84" s="1560">
        <f t="shared" si="18"/>
        <v>0.79469861893484883</v>
      </c>
      <c r="AK84" s="1560">
        <f t="shared" si="18"/>
        <v>0.79605399549609679</v>
      </c>
      <c r="AL84" s="1560">
        <f t="shared" si="18"/>
        <v>0.79737068624497143</v>
      </c>
      <c r="AM84" s="1560">
        <f t="shared" si="18"/>
        <v>0.79865149994851048</v>
      </c>
      <c r="AN84" s="1560">
        <f t="shared" si="18"/>
        <v>0.79989898274857762</v>
      </c>
      <c r="AO84" s="1560">
        <f t="shared" si="18"/>
        <v>0.80111544489881725</v>
      </c>
      <c r="AP84" s="1560">
        <f t="shared" si="18"/>
        <v>0.80230298456500615</v>
      </c>
      <c r="AQ84" s="1560">
        <f t="shared" si="18"/>
        <v>0.80346350904288555</v>
      </c>
      <c r="AR84" s="1560">
        <f t="shared" si="18"/>
        <v>0.80459875370004319</v>
      </c>
      <c r="AS84" s="1560">
        <f t="shared" si="18"/>
        <v>0.80571029890799084</v>
      </c>
      <c r="AT84" s="1560">
        <f t="shared" si="18"/>
        <v>0.8067995851960903</v>
      </c>
      <c r="AU84" s="1560">
        <f t="shared" si="18"/>
        <v>0.80786792682945752</v>
      </c>
      <c r="AV84" s="1560">
        <f t="shared" si="18"/>
        <v>0.80891652398763036</v>
      </c>
      <c r="AW84" s="1560">
        <f t="shared" si="18"/>
        <v>0.80994647369898543</v>
      </c>
      <c r="AX84" s="1560">
        <f t="shared" si="18"/>
        <v>0.81095877966707119</v>
      </c>
      <c r="AY84" s="1560">
        <f t="shared" si="18"/>
        <v>0.81195436110873065</v>
      </c>
      <c r="AZ84" s="1560">
        <f t="shared" si="18"/>
        <v>0.81293406070976981</v>
      </c>
      <c r="BA84" s="1560">
        <f t="shared" si="18"/>
        <v>0.81389865179164111</v>
      </c>
      <c r="BB84" s="1560">
        <f t="shared" si="18"/>
        <v>0.81484884477189656</v>
      </c>
      <c r="BC84" s="1560">
        <f t="shared" si="18"/>
        <v>0.81578529299181213</v>
      </c>
      <c r="BD84" s="1560">
        <f t="shared" si="18"/>
        <v>0.81670859797638529</v>
      </c>
      <c r="BE84" s="1560">
        <f t="shared" si="18"/>
        <v>0.817619314184719</v>
      </c>
      <c r="BF84" s="1560">
        <f t="shared" si="18"/>
        <v>0.8185179533024729</v>
      </c>
      <c r="BG84" s="1560">
        <f t="shared" si="18"/>
        <v>0.81940498812249329</v>
      </c>
      <c r="BH84" s="1560">
        <f t="shared" si="18"/>
        <v>0.82028085605480872</v>
      </c>
      <c r="BI84" s="1560">
        <f t="shared" si="18"/>
        <v>0.82114596230282788</v>
      </c>
      <c r="BJ84" s="1560">
        <f t="shared" si="18"/>
        <v>0.82200068273871274</v>
      </c>
      <c r="BK84" s="1560">
        <f t="shared" si="18"/>
        <v>0.82284536650748519</v>
      </c>
      <c r="BL84" s="1560">
        <f t="shared" si="18"/>
        <v>0.82368033838637711</v>
      </c>
      <c r="BM84" s="1560">
        <f t="shared" si="18"/>
        <v>0.82450590092323262</v>
      </c>
      <c r="BN84" s="1560">
        <f t="shared" si="18"/>
        <v>0.82532233637534735</v>
      </c>
      <c r="BO84" s="1560">
        <f t="shared" si="18"/>
        <v>0.82612990846798817</v>
      </c>
      <c r="BP84" s="994"/>
      <c r="BQ84" s="994"/>
      <c r="BR84" s="994"/>
      <c r="BS84" s="994"/>
      <c r="BT84" s="994"/>
      <c r="BU84" s="994"/>
      <c r="BV84" s="994"/>
      <c r="BW84" s="994"/>
      <c r="BX84" s="994"/>
      <c r="BY84" s="994"/>
      <c r="BZ84" s="994"/>
      <c r="CA84" s="994"/>
      <c r="CB84" s="994"/>
      <c r="CC84" s="994"/>
      <c r="CD84" s="994"/>
      <c r="CE84" s="994"/>
      <c r="CF84" s="994"/>
      <c r="CG84" s="994"/>
      <c r="CH84" s="994"/>
      <c r="CI84" s="995"/>
      <c r="CJ84" s="1460"/>
      <c r="CK84" s="1461"/>
    </row>
    <row r="85" spans="1:89" s="17" customFormat="1" ht="28.5" thickBot="1" x14ac:dyDescent="0.4">
      <c r="A85" s="1453"/>
      <c r="B85" s="356" t="s">
        <v>460</v>
      </c>
      <c r="C85" s="357" t="s">
        <v>120</v>
      </c>
      <c r="D85" s="357" t="s">
        <v>461</v>
      </c>
      <c r="E85" s="357" t="s">
        <v>111</v>
      </c>
      <c r="F85" s="358">
        <v>2</v>
      </c>
      <c r="G85" s="960">
        <f>SUM(G45:G47)+G43+G54+G59+G60+G53</f>
        <v>344.48616951265666</v>
      </c>
      <c r="H85" s="359">
        <f t="shared" ref="H85:BN85" si="19">SUM(H45:H47)+H43+H54+H59+H60+H53</f>
        <v>333.49122139654958</v>
      </c>
      <c r="I85" s="359">
        <f t="shared" si="19"/>
        <v>339.95555258017328</v>
      </c>
      <c r="J85" s="359">
        <f>SUM(J45:J47)+J43+J54+J59+J60+J53</f>
        <v>351.83680003638443</v>
      </c>
      <c r="K85" s="359">
        <f t="shared" si="19"/>
        <v>344.66979659221909</v>
      </c>
      <c r="L85" s="359">
        <f t="shared" si="19"/>
        <v>345.29401797286175</v>
      </c>
      <c r="M85" s="359">
        <f t="shared" si="19"/>
        <v>345.64333615937198</v>
      </c>
      <c r="N85" s="359">
        <f t="shared" si="19"/>
        <v>346.11181678921918</v>
      </c>
      <c r="O85" s="359">
        <f t="shared" si="19"/>
        <v>346.6763709449292</v>
      </c>
      <c r="P85" s="359">
        <f t="shared" si="19"/>
        <v>347.36732745706428</v>
      </c>
      <c r="Q85" s="359">
        <f t="shared" si="19"/>
        <v>348.00674011297815</v>
      </c>
      <c r="R85" s="359">
        <f t="shared" si="19"/>
        <v>348.66530445273429</v>
      </c>
      <c r="S85" s="359">
        <f t="shared" si="19"/>
        <v>349.29716921636037</v>
      </c>
      <c r="T85" s="359">
        <f t="shared" si="19"/>
        <v>349.83620171342733</v>
      </c>
      <c r="U85" s="359">
        <f t="shared" si="19"/>
        <v>350.48164609904552</v>
      </c>
      <c r="V85" s="359">
        <f t="shared" si="19"/>
        <v>351.1196295319923</v>
      </c>
      <c r="W85" s="359">
        <f t="shared" si="19"/>
        <v>351.78619584337338</v>
      </c>
      <c r="X85" s="359">
        <f t="shared" si="19"/>
        <v>352.43343390266926</v>
      </c>
      <c r="Y85" s="359">
        <f t="shared" si="19"/>
        <v>353.1074366652436</v>
      </c>
      <c r="Z85" s="359">
        <f t="shared" si="19"/>
        <v>353.85203617128695</v>
      </c>
      <c r="AA85" s="359">
        <f t="shared" si="19"/>
        <v>354.46119266719069</v>
      </c>
      <c r="AB85" s="359">
        <f t="shared" si="19"/>
        <v>355.03773603557642</v>
      </c>
      <c r="AC85" s="359">
        <f t="shared" si="19"/>
        <v>355.64535087902965</v>
      </c>
      <c r="AD85" s="359">
        <f t="shared" si="19"/>
        <v>356.19788128278174</v>
      </c>
      <c r="AE85" s="359">
        <f t="shared" si="19"/>
        <v>356.859403150584</v>
      </c>
      <c r="AF85" s="359">
        <f t="shared" si="19"/>
        <v>357.5161958621029</v>
      </c>
      <c r="AG85" s="359">
        <f t="shared" si="19"/>
        <v>358.20113897067341</v>
      </c>
      <c r="AH85" s="359">
        <f t="shared" si="19"/>
        <v>359.10086821157967</v>
      </c>
      <c r="AI85" s="359">
        <f t="shared" si="19"/>
        <v>359.99808634217027</v>
      </c>
      <c r="AJ85" s="359">
        <f t="shared" si="19"/>
        <v>360.89214946753111</v>
      </c>
      <c r="AK85" s="359">
        <f t="shared" si="19"/>
        <v>361.78924456679073</v>
      </c>
      <c r="AL85" s="359">
        <f t="shared" si="19"/>
        <v>362.68356784004249</v>
      </c>
      <c r="AM85" s="359">
        <f t="shared" si="19"/>
        <v>363.57505852203963</v>
      </c>
      <c r="AN85" s="359">
        <f t="shared" si="19"/>
        <v>364.46366750271693</v>
      </c>
      <c r="AO85" s="359">
        <f t="shared" si="19"/>
        <v>365.34933082828269</v>
      </c>
      <c r="AP85" s="359">
        <f t="shared" si="19"/>
        <v>366.2635808447568</v>
      </c>
      <c r="AQ85" s="359">
        <f t="shared" si="19"/>
        <v>367.23792441548431</v>
      </c>
      <c r="AR85" s="359">
        <f t="shared" si="19"/>
        <v>368.21037971368656</v>
      </c>
      <c r="AS85" s="359">
        <f t="shared" si="19"/>
        <v>369.18145698212044</v>
      </c>
      <c r="AT85" s="359">
        <f t="shared" si="19"/>
        <v>370.1500635076253</v>
      </c>
      <c r="AU85" s="359">
        <f t="shared" si="19"/>
        <v>371.11728965879388</v>
      </c>
      <c r="AV85" s="359">
        <f t="shared" si="19"/>
        <v>372.08203500012257</v>
      </c>
      <c r="AW85" s="359">
        <f t="shared" si="19"/>
        <v>373.04537702096292</v>
      </c>
      <c r="AX85" s="359">
        <f t="shared" si="19"/>
        <v>374.00625048757246</v>
      </c>
      <c r="AY85" s="359">
        <f t="shared" si="19"/>
        <v>374.965728457176</v>
      </c>
      <c r="AZ85" s="359">
        <f t="shared" si="19"/>
        <v>375.92326802873777</v>
      </c>
      <c r="BA85" s="359">
        <f t="shared" si="19"/>
        <v>376.8788734199282</v>
      </c>
      <c r="BB85" s="359">
        <f t="shared" si="19"/>
        <v>377.83255574046206</v>
      </c>
      <c r="BC85" s="359">
        <f t="shared" si="19"/>
        <v>378.78431626060791</v>
      </c>
      <c r="BD85" s="359">
        <f t="shared" si="19"/>
        <v>379.73416270804898</v>
      </c>
      <c r="BE85" s="359">
        <f t="shared" si="19"/>
        <v>380.68211354792646</v>
      </c>
      <c r="BF85" s="359">
        <f t="shared" si="19"/>
        <v>381.62816462435802</v>
      </c>
      <c r="BG85" s="359">
        <f t="shared" si="19"/>
        <v>382.57234401598453</v>
      </c>
      <c r="BH85" s="359">
        <f t="shared" si="19"/>
        <v>383.51517346628606</v>
      </c>
      <c r="BI85" s="359">
        <f t="shared" si="19"/>
        <v>384.45562014045254</v>
      </c>
      <c r="BJ85" s="359">
        <f t="shared" si="19"/>
        <v>385.39421956641695</v>
      </c>
      <c r="BK85" s="359">
        <f t="shared" si="19"/>
        <v>386.33150803706286</v>
      </c>
      <c r="BL85" s="359">
        <f t="shared" si="19"/>
        <v>387.26644796819807</v>
      </c>
      <c r="BM85" s="359">
        <f t="shared" si="19"/>
        <v>388.200094413675</v>
      </c>
      <c r="BN85" s="359">
        <f t="shared" si="19"/>
        <v>389.13194959616334</v>
      </c>
      <c r="BO85" s="359">
        <f>SUM(BO45:BO47)+BO43+BO54+BO59+BO60+BO53</f>
        <v>390.11293572861206</v>
      </c>
      <c r="BP85" s="359"/>
      <c r="BQ85" s="359"/>
      <c r="BR85" s="359"/>
      <c r="BS85" s="359"/>
      <c r="BT85" s="359"/>
      <c r="BU85" s="359"/>
      <c r="BV85" s="359"/>
      <c r="BW85" s="359"/>
      <c r="BX85" s="359"/>
      <c r="BY85" s="359"/>
      <c r="BZ85" s="359"/>
      <c r="CA85" s="359"/>
      <c r="CB85" s="359"/>
      <c r="CC85" s="359"/>
      <c r="CD85" s="359"/>
      <c r="CE85" s="359"/>
      <c r="CF85" s="359"/>
      <c r="CG85" s="359"/>
      <c r="CH85" s="359"/>
      <c r="CI85" s="961"/>
      <c r="CJ85" s="1460"/>
      <c r="CK85" s="1461"/>
    </row>
    <row r="86" spans="1:89" s="17" customFormat="1" x14ac:dyDescent="0.3">
      <c r="A86" s="1453"/>
      <c r="B86" s="360" t="s">
        <v>462</v>
      </c>
      <c r="C86" s="361" t="s">
        <v>463</v>
      </c>
      <c r="D86" s="277" t="s">
        <v>67</v>
      </c>
      <c r="E86" s="361" t="s">
        <v>111</v>
      </c>
      <c r="F86" s="915">
        <v>2</v>
      </c>
      <c r="G86" s="930">
        <v>0</v>
      </c>
      <c r="H86" s="931">
        <v>0</v>
      </c>
      <c r="I86" s="931">
        <v>0</v>
      </c>
      <c r="J86" s="931">
        <v>0</v>
      </c>
      <c r="K86" s="931">
        <v>0</v>
      </c>
      <c r="L86" s="931">
        <v>0</v>
      </c>
      <c r="M86" s="1151">
        <v>0</v>
      </c>
      <c r="N86" s="1151">
        <v>0</v>
      </c>
      <c r="O86" s="1151">
        <v>0</v>
      </c>
      <c r="P86" s="1151">
        <v>0</v>
      </c>
      <c r="Q86" s="1151">
        <v>0</v>
      </c>
      <c r="R86" s="1151">
        <v>0</v>
      </c>
      <c r="S86" s="1151">
        <v>0</v>
      </c>
      <c r="T86" s="1151">
        <v>0</v>
      </c>
      <c r="U86" s="1151">
        <v>0</v>
      </c>
      <c r="V86" s="1151">
        <v>0</v>
      </c>
      <c r="W86" s="1151">
        <v>0</v>
      </c>
      <c r="X86" s="1151">
        <v>0</v>
      </c>
      <c r="Y86" s="1151">
        <v>0</v>
      </c>
      <c r="Z86" s="1151">
        <v>0</v>
      </c>
      <c r="AA86" s="1151">
        <v>0</v>
      </c>
      <c r="AB86" s="1151">
        <v>0</v>
      </c>
      <c r="AC86" s="1151">
        <v>0</v>
      </c>
      <c r="AD86" s="1151">
        <v>0</v>
      </c>
      <c r="AE86" s="1151">
        <v>0</v>
      </c>
      <c r="AF86" s="1151">
        <v>0</v>
      </c>
      <c r="AG86" s="1151">
        <v>0</v>
      </c>
      <c r="AH86" s="1151">
        <v>0</v>
      </c>
      <c r="AI86" s="1151">
        <v>0</v>
      </c>
      <c r="AJ86" s="1151">
        <v>0</v>
      </c>
      <c r="AK86" s="1151">
        <v>0</v>
      </c>
      <c r="AL86" s="1151">
        <v>0</v>
      </c>
      <c r="AM86" s="1151">
        <v>0</v>
      </c>
      <c r="AN86" s="1151">
        <v>0</v>
      </c>
      <c r="AO86" s="1151">
        <v>0</v>
      </c>
      <c r="AP86" s="1151">
        <v>0</v>
      </c>
      <c r="AQ86" s="1151">
        <v>0</v>
      </c>
      <c r="AR86" s="1151">
        <v>0</v>
      </c>
      <c r="AS86" s="1151">
        <v>0</v>
      </c>
      <c r="AT86" s="1151">
        <v>0</v>
      </c>
      <c r="AU86" s="1151">
        <v>0</v>
      </c>
      <c r="AV86" s="1151">
        <v>0</v>
      </c>
      <c r="AW86" s="1151">
        <v>0</v>
      </c>
      <c r="AX86" s="1151">
        <v>0</v>
      </c>
      <c r="AY86" s="1151">
        <v>0</v>
      </c>
      <c r="AZ86" s="1151">
        <v>0</v>
      </c>
      <c r="BA86" s="1151">
        <v>0</v>
      </c>
      <c r="BB86" s="1151">
        <v>0</v>
      </c>
      <c r="BC86" s="1151">
        <v>0</v>
      </c>
      <c r="BD86" s="1151">
        <v>0</v>
      </c>
      <c r="BE86" s="1151">
        <v>0</v>
      </c>
      <c r="BF86" s="1151">
        <v>0</v>
      </c>
      <c r="BG86" s="1151">
        <v>0</v>
      </c>
      <c r="BH86" s="1151">
        <v>0</v>
      </c>
      <c r="BI86" s="1151">
        <v>0</v>
      </c>
      <c r="BJ86" s="1151">
        <v>0</v>
      </c>
      <c r="BK86" s="1151">
        <v>0</v>
      </c>
      <c r="BL86" s="1151">
        <v>0</v>
      </c>
      <c r="BM86" s="1151">
        <v>0</v>
      </c>
      <c r="BN86" s="1151">
        <v>0</v>
      </c>
      <c r="BO86" s="1151">
        <v>0</v>
      </c>
      <c r="BP86" s="967"/>
      <c r="BQ86" s="967"/>
      <c r="BR86" s="967"/>
      <c r="BS86" s="967"/>
      <c r="BT86" s="967"/>
      <c r="BU86" s="967"/>
      <c r="BV86" s="967"/>
      <c r="BW86" s="967"/>
      <c r="BX86" s="967"/>
      <c r="BY86" s="967"/>
      <c r="BZ86" s="967"/>
      <c r="CA86" s="967"/>
      <c r="CB86" s="967"/>
      <c r="CC86" s="967"/>
      <c r="CD86" s="967"/>
      <c r="CE86" s="967"/>
      <c r="CF86" s="967"/>
      <c r="CG86" s="967"/>
      <c r="CH86" s="967"/>
      <c r="CI86" s="968"/>
      <c r="CJ86" s="1460"/>
      <c r="CK86" s="1460"/>
    </row>
    <row r="87" spans="1:89" s="17" customFormat="1" x14ac:dyDescent="0.3">
      <c r="A87" s="1453"/>
      <c r="B87" s="362" t="s">
        <v>464</v>
      </c>
      <c r="C87" s="363" t="s">
        <v>465</v>
      </c>
      <c r="D87" s="282" t="s">
        <v>67</v>
      </c>
      <c r="E87" s="363" t="s">
        <v>111</v>
      </c>
      <c r="F87" s="916">
        <v>2</v>
      </c>
      <c r="G87" s="1173">
        <v>14.41</v>
      </c>
      <c r="H87" s="1125">
        <v>13.951515409297683</v>
      </c>
      <c r="I87" s="1125">
        <v>14.220472538516015</v>
      </c>
      <c r="J87" s="1125">
        <v>14.416648238495014</v>
      </c>
      <c r="K87" s="1125">
        <v>14.417135729908209</v>
      </c>
      <c r="L87" s="1125">
        <v>14.443246182460813</v>
      </c>
      <c r="M87" s="1130">
        <v>14.457857754921283</v>
      </c>
      <c r="N87" s="1130">
        <v>14.477453753451234</v>
      </c>
      <c r="O87" s="1130">
        <v>14.501068395552831</v>
      </c>
      <c r="P87" s="1130">
        <v>14.529970300847134</v>
      </c>
      <c r="Q87" s="1130">
        <v>14.556716186732338</v>
      </c>
      <c r="R87" s="1130">
        <v>14.584263165223101</v>
      </c>
      <c r="S87" s="1130">
        <v>14.610693331574236</v>
      </c>
      <c r="T87" s="1130">
        <v>14.633240432451311</v>
      </c>
      <c r="U87" s="1130">
        <v>14.660238618557459</v>
      </c>
      <c r="V87" s="1130">
        <v>14.686924721712321</v>
      </c>
      <c r="W87" s="1130">
        <v>14.714806413346402</v>
      </c>
      <c r="X87" s="1130">
        <v>14.741879626731185</v>
      </c>
      <c r="Y87" s="1130">
        <v>14.770072376448283</v>
      </c>
      <c r="Z87" s="1130">
        <v>14.801218105633687</v>
      </c>
      <c r="AA87" s="1130">
        <v>14.826698411622287</v>
      </c>
      <c r="AB87" s="1130">
        <v>14.850814548511504</v>
      </c>
      <c r="AC87" s="1130">
        <v>14.876230368975564</v>
      </c>
      <c r="AD87" s="1130">
        <v>14.899342071551635</v>
      </c>
      <c r="AE87" s="1130">
        <v>14.927012759992294</v>
      </c>
      <c r="AF87" s="1130">
        <v>14.954485633339491</v>
      </c>
      <c r="AG87" s="1130">
        <v>14.983136004973911</v>
      </c>
      <c r="AH87" s="1130">
        <v>15.020770630097907</v>
      </c>
      <c r="AI87" s="1130">
        <v>15.058300218405185</v>
      </c>
      <c r="AJ87" s="1130">
        <v>15.095697836522227</v>
      </c>
      <c r="AK87" s="1130">
        <v>15.133222278572376</v>
      </c>
      <c r="AL87" s="1130">
        <v>15.170630778372376</v>
      </c>
      <c r="AM87" s="1130">
        <v>15.207920794182803</v>
      </c>
      <c r="AN87" s="1130">
        <v>15.245090271786891</v>
      </c>
      <c r="AO87" s="1130">
        <v>15.282136536072096</v>
      </c>
      <c r="AP87" s="1130">
        <v>15.320378548307861</v>
      </c>
      <c r="AQ87" s="1130">
        <v>15.361134203853048</v>
      </c>
      <c r="AR87" s="1130">
        <v>15.401810875160097</v>
      </c>
      <c r="AS87" s="1130">
        <v>15.442429905088629</v>
      </c>
      <c r="AT87" s="1130">
        <v>15.482945586721158</v>
      </c>
      <c r="AU87" s="1130">
        <v>15.523403528904621</v>
      </c>
      <c r="AV87" s="1130">
        <v>15.563757701704937</v>
      </c>
      <c r="AW87" s="1130">
        <v>15.604053175245404</v>
      </c>
      <c r="AX87" s="1130">
        <v>15.64424539204056</v>
      </c>
      <c r="AY87" s="1130">
        <v>15.684379236823007</v>
      </c>
      <c r="AZ87" s="1130">
        <v>15.724432000675412</v>
      </c>
      <c r="BA87" s="1130">
        <v>15.76440386001801</v>
      </c>
      <c r="BB87" s="1130">
        <v>15.804295279557204</v>
      </c>
      <c r="BC87" s="1130">
        <v>15.844106312426863</v>
      </c>
      <c r="BD87" s="1130">
        <v>15.883837281866958</v>
      </c>
      <c r="BE87" s="1130">
        <v>15.923488960252817</v>
      </c>
      <c r="BF87" s="1130">
        <v>15.963061173748731</v>
      </c>
      <c r="BG87" s="1130">
        <v>16.002555096851502</v>
      </c>
      <c r="BH87" s="1130">
        <v>16.04199255348259</v>
      </c>
      <c r="BI87" s="1130">
        <v>16.081330341366105</v>
      </c>
      <c r="BJ87" s="1130">
        <v>16.120590861011092</v>
      </c>
      <c r="BK87" s="1130">
        <v>16.159796544923591</v>
      </c>
      <c r="BL87" s="1130">
        <v>16.198903992166599</v>
      </c>
      <c r="BM87" s="1130">
        <v>16.237957334412634</v>
      </c>
      <c r="BN87" s="1130">
        <v>16.276935750216342</v>
      </c>
      <c r="BO87" s="1130">
        <v>16.317969256373551</v>
      </c>
      <c r="BP87" s="395"/>
      <c r="BQ87" s="395"/>
      <c r="BR87" s="395"/>
      <c r="BS87" s="395"/>
      <c r="BT87" s="395"/>
      <c r="BU87" s="395"/>
      <c r="BV87" s="395"/>
      <c r="BW87" s="395"/>
      <c r="BX87" s="395"/>
      <c r="BY87" s="395"/>
      <c r="BZ87" s="395"/>
      <c r="CA87" s="395"/>
      <c r="CB87" s="395"/>
      <c r="CC87" s="395"/>
      <c r="CD87" s="395"/>
      <c r="CE87" s="395"/>
      <c r="CF87" s="395"/>
      <c r="CG87" s="395"/>
      <c r="CH87" s="395"/>
      <c r="CI87" s="969"/>
      <c r="CJ87" s="1460"/>
      <c r="CK87" s="1460"/>
    </row>
    <row r="88" spans="1:89" s="17" customFormat="1" x14ac:dyDescent="0.35">
      <c r="A88" s="1453"/>
      <c r="B88" s="362" t="s">
        <v>466</v>
      </c>
      <c r="C88" s="363" t="s">
        <v>261</v>
      </c>
      <c r="D88" s="282" t="s">
        <v>467</v>
      </c>
      <c r="E88" s="363" t="s">
        <v>111</v>
      </c>
      <c r="F88" s="916">
        <v>2</v>
      </c>
      <c r="G88" s="731">
        <f>G86+G87</f>
        <v>14.41</v>
      </c>
      <c r="H88" s="366">
        <f t="shared" ref="H88:BO88" si="20">H86+H87</f>
        <v>13.951515409297683</v>
      </c>
      <c r="I88" s="366">
        <f t="shared" si="20"/>
        <v>14.220472538516015</v>
      </c>
      <c r="J88" s="366">
        <f t="shared" si="20"/>
        <v>14.416648238495014</v>
      </c>
      <c r="K88" s="366">
        <f t="shared" si="20"/>
        <v>14.417135729908209</v>
      </c>
      <c r="L88" s="366">
        <f t="shared" si="20"/>
        <v>14.443246182460813</v>
      </c>
      <c r="M88" s="366">
        <f>M86+M87</f>
        <v>14.457857754921283</v>
      </c>
      <c r="N88" s="366">
        <f t="shared" si="20"/>
        <v>14.477453753451234</v>
      </c>
      <c r="O88" s="366">
        <f t="shared" si="20"/>
        <v>14.501068395552831</v>
      </c>
      <c r="P88" s="366">
        <f t="shared" si="20"/>
        <v>14.529970300847134</v>
      </c>
      <c r="Q88" s="366">
        <f t="shared" si="20"/>
        <v>14.556716186732338</v>
      </c>
      <c r="R88" s="366">
        <f t="shared" si="20"/>
        <v>14.584263165223101</v>
      </c>
      <c r="S88" s="366">
        <f t="shared" si="20"/>
        <v>14.610693331574236</v>
      </c>
      <c r="T88" s="366">
        <f t="shared" si="20"/>
        <v>14.633240432451311</v>
      </c>
      <c r="U88" s="366">
        <f t="shared" si="20"/>
        <v>14.660238618557459</v>
      </c>
      <c r="V88" s="366">
        <f t="shared" si="20"/>
        <v>14.686924721712321</v>
      </c>
      <c r="W88" s="366">
        <f t="shared" si="20"/>
        <v>14.714806413346402</v>
      </c>
      <c r="X88" s="366">
        <f t="shared" si="20"/>
        <v>14.741879626731185</v>
      </c>
      <c r="Y88" s="366">
        <f t="shared" si="20"/>
        <v>14.770072376448283</v>
      </c>
      <c r="Z88" s="366">
        <f t="shared" si="20"/>
        <v>14.801218105633687</v>
      </c>
      <c r="AA88" s="366">
        <f t="shared" si="20"/>
        <v>14.826698411622287</v>
      </c>
      <c r="AB88" s="366">
        <f t="shared" si="20"/>
        <v>14.850814548511504</v>
      </c>
      <c r="AC88" s="366">
        <f t="shared" si="20"/>
        <v>14.876230368975564</v>
      </c>
      <c r="AD88" s="366">
        <f t="shared" si="20"/>
        <v>14.899342071551635</v>
      </c>
      <c r="AE88" s="366">
        <f t="shared" si="20"/>
        <v>14.927012759992294</v>
      </c>
      <c r="AF88" s="366">
        <f t="shared" si="20"/>
        <v>14.954485633339491</v>
      </c>
      <c r="AG88" s="366">
        <f t="shared" si="20"/>
        <v>14.983136004973911</v>
      </c>
      <c r="AH88" s="366">
        <f t="shared" si="20"/>
        <v>15.020770630097907</v>
      </c>
      <c r="AI88" s="366">
        <f t="shared" si="20"/>
        <v>15.058300218405185</v>
      </c>
      <c r="AJ88" s="366">
        <f t="shared" si="20"/>
        <v>15.095697836522227</v>
      </c>
      <c r="AK88" s="366">
        <f t="shared" si="20"/>
        <v>15.133222278572376</v>
      </c>
      <c r="AL88" s="366">
        <f t="shared" si="20"/>
        <v>15.170630778372376</v>
      </c>
      <c r="AM88" s="366">
        <f t="shared" si="20"/>
        <v>15.207920794182803</v>
      </c>
      <c r="AN88" s="366">
        <f t="shared" si="20"/>
        <v>15.245090271786891</v>
      </c>
      <c r="AO88" s="366">
        <f t="shared" si="20"/>
        <v>15.282136536072096</v>
      </c>
      <c r="AP88" s="366">
        <f t="shared" si="20"/>
        <v>15.320378548307861</v>
      </c>
      <c r="AQ88" s="366">
        <f t="shared" si="20"/>
        <v>15.361134203853048</v>
      </c>
      <c r="AR88" s="366">
        <f t="shared" si="20"/>
        <v>15.401810875160097</v>
      </c>
      <c r="AS88" s="366">
        <f t="shared" si="20"/>
        <v>15.442429905088629</v>
      </c>
      <c r="AT88" s="366">
        <f t="shared" si="20"/>
        <v>15.482945586721158</v>
      </c>
      <c r="AU88" s="366">
        <f t="shared" si="20"/>
        <v>15.523403528904621</v>
      </c>
      <c r="AV88" s="366">
        <f t="shared" si="20"/>
        <v>15.563757701704937</v>
      </c>
      <c r="AW88" s="366">
        <f t="shared" si="20"/>
        <v>15.604053175245404</v>
      </c>
      <c r="AX88" s="366">
        <f t="shared" si="20"/>
        <v>15.64424539204056</v>
      </c>
      <c r="AY88" s="366">
        <f t="shared" si="20"/>
        <v>15.684379236823007</v>
      </c>
      <c r="AZ88" s="366">
        <f t="shared" si="20"/>
        <v>15.724432000675412</v>
      </c>
      <c r="BA88" s="366">
        <f t="shared" si="20"/>
        <v>15.76440386001801</v>
      </c>
      <c r="BB88" s="366">
        <f t="shared" si="20"/>
        <v>15.804295279557204</v>
      </c>
      <c r="BC88" s="366">
        <f t="shared" si="20"/>
        <v>15.844106312426863</v>
      </c>
      <c r="BD88" s="366">
        <f t="shared" si="20"/>
        <v>15.883837281866958</v>
      </c>
      <c r="BE88" s="366">
        <f t="shared" si="20"/>
        <v>15.923488960252817</v>
      </c>
      <c r="BF88" s="366">
        <f t="shared" si="20"/>
        <v>15.963061173748731</v>
      </c>
      <c r="BG88" s="366">
        <f t="shared" si="20"/>
        <v>16.002555096851502</v>
      </c>
      <c r="BH88" s="366">
        <f t="shared" si="20"/>
        <v>16.04199255348259</v>
      </c>
      <c r="BI88" s="366">
        <f t="shared" si="20"/>
        <v>16.081330341366105</v>
      </c>
      <c r="BJ88" s="366">
        <f t="shared" si="20"/>
        <v>16.120590861011092</v>
      </c>
      <c r="BK88" s="366">
        <f>BK86+BK87</f>
        <v>16.159796544923591</v>
      </c>
      <c r="BL88" s="366">
        <f t="shared" si="20"/>
        <v>16.198903992166599</v>
      </c>
      <c r="BM88" s="366">
        <f t="shared" si="20"/>
        <v>16.237957334412634</v>
      </c>
      <c r="BN88" s="366">
        <f t="shared" si="20"/>
        <v>16.276935750216342</v>
      </c>
      <c r="BO88" s="366">
        <f t="shared" si="20"/>
        <v>16.317969256373551</v>
      </c>
      <c r="BP88" s="366"/>
      <c r="BQ88" s="366"/>
      <c r="BR88" s="366"/>
      <c r="BS88" s="366"/>
      <c r="BT88" s="366"/>
      <c r="BU88" s="366"/>
      <c r="BV88" s="366"/>
      <c r="BW88" s="366"/>
      <c r="BX88" s="366"/>
      <c r="BY88" s="366"/>
      <c r="BZ88" s="366"/>
      <c r="CA88" s="366"/>
      <c r="CB88" s="366"/>
      <c r="CC88" s="366"/>
      <c r="CD88" s="366"/>
      <c r="CE88" s="366"/>
      <c r="CF88" s="366"/>
      <c r="CG88" s="366"/>
      <c r="CH88" s="366"/>
      <c r="CI88" s="367"/>
      <c r="CJ88" s="1460"/>
      <c r="CK88" s="1460"/>
    </row>
    <row r="89" spans="1:89" s="17" customFormat="1" x14ac:dyDescent="0.35">
      <c r="A89" s="1453"/>
      <c r="B89" s="718" t="s">
        <v>468</v>
      </c>
      <c r="C89" s="719" t="s">
        <v>469</v>
      </c>
      <c r="D89" s="720" t="s">
        <v>470</v>
      </c>
      <c r="E89" s="719" t="s">
        <v>111</v>
      </c>
      <c r="F89" s="963">
        <v>2</v>
      </c>
      <c r="G89" s="731">
        <f>G42-G85</f>
        <v>39.732860487343316</v>
      </c>
      <c r="H89" s="366">
        <f t="shared" ref="H89:AL89" si="21">H42-H85</f>
        <v>50.615808603450432</v>
      </c>
      <c r="I89" s="366">
        <f t="shared" si="21"/>
        <v>44.101477419826722</v>
      </c>
      <c r="J89" s="366">
        <f t="shared" si="21"/>
        <v>32.055477208018146</v>
      </c>
      <c r="K89" s="366">
        <f t="shared" si="21"/>
        <v>38.838357005003274</v>
      </c>
      <c r="L89" s="366">
        <f t="shared" si="21"/>
        <v>37.607809976805072</v>
      </c>
      <c r="M89" s="366">
        <f t="shared" si="21"/>
        <v>29.715524171124969</v>
      </c>
      <c r="N89" s="366">
        <f t="shared" si="21"/>
        <v>28.85765480493427</v>
      </c>
      <c r="O89" s="366">
        <f t="shared" si="21"/>
        <v>27.999112606152551</v>
      </c>
      <c r="P89" s="366">
        <f t="shared" si="21"/>
        <v>27.027209517709139</v>
      </c>
      <c r="Q89" s="366">
        <f t="shared" si="21"/>
        <v>26.11982128209479</v>
      </c>
      <c r="R89" s="366">
        <f t="shared" si="21"/>
        <v>18.202773803276386</v>
      </c>
      <c r="S89" s="366">
        <f t="shared" si="21"/>
        <v>17.364225897870824</v>
      </c>
      <c r="T89" s="366">
        <f t="shared" si="21"/>
        <v>16.654100134506677</v>
      </c>
      <c r="U89" s="366">
        <f t="shared" si="21"/>
        <v>15.854880915753824</v>
      </c>
      <c r="V89" s="366">
        <f t="shared" si="21"/>
        <v>15.063172576009947</v>
      </c>
      <c r="W89" s="366">
        <f t="shared" si="21"/>
        <v>-34.699346187958326</v>
      </c>
      <c r="X89" s="366">
        <f t="shared" si="21"/>
        <v>-35.47433977267292</v>
      </c>
      <c r="Y89" s="366">
        <f t="shared" si="21"/>
        <v>-36.276262084142786</v>
      </c>
      <c r="Z89" s="366">
        <f t="shared" si="21"/>
        <v>-37.131850484663801</v>
      </c>
      <c r="AA89" s="366">
        <f t="shared" si="21"/>
        <v>-37.851022967645406</v>
      </c>
      <c r="AB89" s="366">
        <f t="shared" si="21"/>
        <v>-40.264152872879777</v>
      </c>
      <c r="AC89" s="366">
        <f t="shared" si="21"/>
        <v>-40.943303201824733</v>
      </c>
      <c r="AD89" s="366">
        <f t="shared" si="21"/>
        <v>-44.349450667106566</v>
      </c>
      <c r="AE89" s="366">
        <f t="shared" si="21"/>
        <v>-45.082918179665342</v>
      </c>
      <c r="AF89" s="366">
        <f t="shared" si="21"/>
        <v>-45.813903202972085</v>
      </c>
      <c r="AG89" s="366">
        <f t="shared" si="21"/>
        <v>-46.560403354800371</v>
      </c>
      <c r="AH89" s="366">
        <f t="shared" si="21"/>
        <v>-47.52193410924383</v>
      </c>
      <c r="AI89" s="366">
        <f t="shared" si="21"/>
        <v>-48.48095787514012</v>
      </c>
      <c r="AJ89" s="366">
        <f t="shared" si="21"/>
        <v>-49.436828231426375</v>
      </c>
      <c r="AK89" s="366">
        <f t="shared" si="21"/>
        <v>-50.388935524358317</v>
      </c>
      <c r="AL89" s="366">
        <f t="shared" si="21"/>
        <v>-53.289789205992065</v>
      </c>
      <c r="AM89" s="366">
        <f t="shared" ref="AM89:BO89" si="22">AM42-AM85</f>
        <v>-54.236817908119974</v>
      </c>
      <c r="AN89" s="366">
        <f t="shared" si="22"/>
        <v>-55.180971591838954</v>
      </c>
      <c r="AO89" s="366">
        <f t="shared" si="22"/>
        <v>-56.122185304420611</v>
      </c>
      <c r="AP89" s="366">
        <f t="shared" si="22"/>
        <v>-57.091994217081037</v>
      </c>
      <c r="AQ89" s="366">
        <f t="shared" si="22"/>
        <v>-58.121897159248874</v>
      </c>
      <c r="AR89" s="366">
        <f t="shared" si="22"/>
        <v>-59.159915253406496</v>
      </c>
      <c r="AS89" s="366">
        <f t="shared" si="22"/>
        <v>-60.186561489047733</v>
      </c>
      <c r="AT89" s="366">
        <f t="shared" si="22"/>
        <v>-61.210735430833552</v>
      </c>
      <c r="AU89" s="366">
        <f t="shared" si="22"/>
        <v>-62.233534048261959</v>
      </c>
      <c r="AV89" s="366">
        <f t="shared" si="22"/>
        <v>-63.253849185516458</v>
      </c>
      <c r="AW89" s="366">
        <f t="shared" si="22"/>
        <v>-64.272764898387265</v>
      </c>
      <c r="AX89" s="366">
        <f t="shared" si="22"/>
        <v>-65.289208510784988</v>
      </c>
      <c r="AY89" s="366">
        <f t="shared" si="22"/>
        <v>-66.304259662480774</v>
      </c>
      <c r="AZ89" s="366">
        <f t="shared" si="22"/>
        <v>-67.317371473596779</v>
      </c>
      <c r="BA89" s="366">
        <f t="shared" si="22"/>
        <v>-68.328547785761089</v>
      </c>
      <c r="BB89" s="366">
        <f t="shared" si="22"/>
        <v>-69.33779939673326</v>
      </c>
      <c r="BC89" s="366">
        <f t="shared" si="22"/>
        <v>-70.345127218427308</v>
      </c>
      <c r="BD89" s="366">
        <f t="shared" si="22"/>
        <v>-71.360538679623176</v>
      </c>
      <c r="BE89" s="366">
        <f t="shared" si="22"/>
        <v>-72.364052033208793</v>
      </c>
      <c r="BF89" s="366">
        <f t="shared" si="22"/>
        <v>-73.365662778458386</v>
      </c>
      <c r="BG89" s="366">
        <f t="shared" si="22"/>
        <v>-74.36539887505802</v>
      </c>
      <c r="BH89" s="366">
        <f t="shared" si="22"/>
        <v>-75.363785194448383</v>
      </c>
      <c r="BI89" s="366">
        <f t="shared" si="22"/>
        <v>-76.359781862818011</v>
      </c>
      <c r="BJ89" s="366">
        <f t="shared" si="22"/>
        <v>-77.353927652496338</v>
      </c>
      <c r="BK89" s="366">
        <f t="shared" si="22"/>
        <v>-78.346762117920662</v>
      </c>
      <c r="BL89" s="366">
        <f t="shared" si="22"/>
        <v>-79.337240641267215</v>
      </c>
      <c r="BM89" s="366">
        <f t="shared" si="22"/>
        <v>-80.326424957691245</v>
      </c>
      <c r="BN89" s="366">
        <f t="shared" si="22"/>
        <v>-81.313813812718706</v>
      </c>
      <c r="BO89" s="366">
        <f t="shared" si="22"/>
        <v>-82.350325845102589</v>
      </c>
      <c r="BP89" s="366"/>
      <c r="BQ89" s="366"/>
      <c r="BR89" s="366"/>
      <c r="BS89" s="366"/>
      <c r="BT89" s="366"/>
      <c r="BU89" s="366"/>
      <c r="BV89" s="366"/>
      <c r="BW89" s="366"/>
      <c r="BX89" s="366"/>
      <c r="BY89" s="366"/>
      <c r="BZ89" s="366"/>
      <c r="CA89" s="366"/>
      <c r="CB89" s="366"/>
      <c r="CC89" s="366"/>
      <c r="CD89" s="366"/>
      <c r="CE89" s="366"/>
      <c r="CF89" s="366"/>
      <c r="CG89" s="366"/>
      <c r="CH89" s="366"/>
      <c r="CI89" s="367"/>
      <c r="CJ89" s="1460"/>
      <c r="CK89" s="1460"/>
    </row>
    <row r="90" spans="1:89" s="17" customFormat="1" ht="14.5" thickBot="1" x14ac:dyDescent="0.4">
      <c r="A90" s="1453"/>
      <c r="B90" s="718" t="s">
        <v>471</v>
      </c>
      <c r="C90" s="719" t="s">
        <v>472</v>
      </c>
      <c r="D90" s="720" t="s">
        <v>473</v>
      </c>
      <c r="E90" s="719" t="s">
        <v>111</v>
      </c>
      <c r="F90" s="963">
        <v>2</v>
      </c>
      <c r="G90" s="732">
        <f t="shared" ref="G90:AL90" si="23">G25-G44</f>
        <v>0</v>
      </c>
      <c r="H90" s="970">
        <f t="shared" si="23"/>
        <v>0</v>
      </c>
      <c r="I90" s="970">
        <f t="shared" si="23"/>
        <v>0</v>
      </c>
      <c r="J90" s="970">
        <f t="shared" si="23"/>
        <v>0</v>
      </c>
      <c r="K90" s="970">
        <f t="shared" si="23"/>
        <v>0</v>
      </c>
      <c r="L90" s="970">
        <f t="shared" si="23"/>
        <v>0</v>
      </c>
      <c r="M90" s="970">
        <f t="shared" si="23"/>
        <v>0</v>
      </c>
      <c r="N90" s="970">
        <f t="shared" si="23"/>
        <v>0</v>
      </c>
      <c r="O90" s="970">
        <f t="shared" si="23"/>
        <v>0</v>
      </c>
      <c r="P90" s="970">
        <f t="shared" si="23"/>
        <v>0</v>
      </c>
      <c r="Q90" s="970">
        <f t="shared" si="23"/>
        <v>0</v>
      </c>
      <c r="R90" s="970">
        <f t="shared" si="23"/>
        <v>0</v>
      </c>
      <c r="S90" s="970">
        <f t="shared" si="23"/>
        <v>0</v>
      </c>
      <c r="T90" s="970">
        <f t="shared" si="23"/>
        <v>0</v>
      </c>
      <c r="U90" s="970">
        <f t="shared" si="23"/>
        <v>0</v>
      </c>
      <c r="V90" s="970">
        <f t="shared" si="23"/>
        <v>0</v>
      </c>
      <c r="W90" s="970">
        <f t="shared" si="23"/>
        <v>0</v>
      </c>
      <c r="X90" s="970">
        <f t="shared" si="23"/>
        <v>0</v>
      </c>
      <c r="Y90" s="970">
        <f t="shared" si="23"/>
        <v>0</v>
      </c>
      <c r="Z90" s="970">
        <f t="shared" si="23"/>
        <v>0</v>
      </c>
      <c r="AA90" s="970">
        <f t="shared" si="23"/>
        <v>0</v>
      </c>
      <c r="AB90" s="970">
        <f t="shared" si="23"/>
        <v>0</v>
      </c>
      <c r="AC90" s="970">
        <f t="shared" si="23"/>
        <v>0</v>
      </c>
      <c r="AD90" s="970">
        <f t="shared" si="23"/>
        <v>0</v>
      </c>
      <c r="AE90" s="970">
        <f t="shared" si="23"/>
        <v>0</v>
      </c>
      <c r="AF90" s="970">
        <f t="shared" si="23"/>
        <v>0</v>
      </c>
      <c r="AG90" s="970">
        <f t="shared" si="23"/>
        <v>0</v>
      </c>
      <c r="AH90" s="970">
        <f t="shared" si="23"/>
        <v>0</v>
      </c>
      <c r="AI90" s="970">
        <f t="shared" si="23"/>
        <v>0</v>
      </c>
      <c r="AJ90" s="970">
        <f t="shared" si="23"/>
        <v>0</v>
      </c>
      <c r="AK90" s="970">
        <f t="shared" si="23"/>
        <v>0</v>
      </c>
      <c r="AL90" s="970">
        <f t="shared" si="23"/>
        <v>0</v>
      </c>
      <c r="AM90" s="970">
        <f t="shared" ref="AM90:BO90" si="24">AM25-AM44</f>
        <v>0</v>
      </c>
      <c r="AN90" s="970">
        <f t="shared" si="24"/>
        <v>0</v>
      </c>
      <c r="AO90" s="970">
        <f t="shared" si="24"/>
        <v>0</v>
      </c>
      <c r="AP90" s="970">
        <f t="shared" si="24"/>
        <v>0</v>
      </c>
      <c r="AQ90" s="970">
        <f t="shared" si="24"/>
        <v>0</v>
      </c>
      <c r="AR90" s="970">
        <f t="shared" si="24"/>
        <v>0</v>
      </c>
      <c r="AS90" s="970">
        <f t="shared" si="24"/>
        <v>0</v>
      </c>
      <c r="AT90" s="970">
        <f t="shared" si="24"/>
        <v>0</v>
      </c>
      <c r="AU90" s="970">
        <f t="shared" si="24"/>
        <v>0</v>
      </c>
      <c r="AV90" s="970">
        <f t="shared" si="24"/>
        <v>0</v>
      </c>
      <c r="AW90" s="970">
        <f t="shared" si="24"/>
        <v>0</v>
      </c>
      <c r="AX90" s="970">
        <f t="shared" si="24"/>
        <v>0</v>
      </c>
      <c r="AY90" s="970">
        <f t="shared" si="24"/>
        <v>0</v>
      </c>
      <c r="AZ90" s="970">
        <f t="shared" si="24"/>
        <v>0</v>
      </c>
      <c r="BA90" s="970">
        <f t="shared" si="24"/>
        <v>0</v>
      </c>
      <c r="BB90" s="970">
        <f t="shared" si="24"/>
        <v>0</v>
      </c>
      <c r="BC90" s="970">
        <f t="shared" si="24"/>
        <v>0</v>
      </c>
      <c r="BD90" s="970">
        <f t="shared" si="24"/>
        <v>0</v>
      </c>
      <c r="BE90" s="970">
        <f t="shared" si="24"/>
        <v>0</v>
      </c>
      <c r="BF90" s="970">
        <f t="shared" si="24"/>
        <v>0</v>
      </c>
      <c r="BG90" s="970">
        <f t="shared" si="24"/>
        <v>0</v>
      </c>
      <c r="BH90" s="970">
        <f t="shared" si="24"/>
        <v>0</v>
      </c>
      <c r="BI90" s="970">
        <f t="shared" si="24"/>
        <v>0</v>
      </c>
      <c r="BJ90" s="970">
        <f t="shared" si="24"/>
        <v>0</v>
      </c>
      <c r="BK90" s="970">
        <f t="shared" si="24"/>
        <v>0</v>
      </c>
      <c r="BL90" s="970">
        <f t="shared" si="24"/>
        <v>0</v>
      </c>
      <c r="BM90" s="970">
        <f t="shared" si="24"/>
        <v>0</v>
      </c>
      <c r="BN90" s="970">
        <f t="shared" si="24"/>
        <v>0</v>
      </c>
      <c r="BO90" s="970">
        <f t="shared" si="24"/>
        <v>0</v>
      </c>
      <c r="BP90" s="970"/>
      <c r="BQ90" s="970"/>
      <c r="BR90" s="970"/>
      <c r="BS90" s="970"/>
      <c r="BT90" s="970"/>
      <c r="BU90" s="970"/>
      <c r="BV90" s="970"/>
      <c r="BW90" s="970"/>
      <c r="BX90" s="970"/>
      <c r="BY90" s="970"/>
      <c r="BZ90" s="970"/>
      <c r="CA90" s="970"/>
      <c r="CB90" s="970"/>
      <c r="CC90" s="970"/>
      <c r="CD90" s="970"/>
      <c r="CE90" s="970"/>
      <c r="CF90" s="970"/>
      <c r="CG90" s="970"/>
      <c r="CH90" s="970"/>
      <c r="CI90" s="971"/>
      <c r="CJ90" s="1460"/>
      <c r="CK90" s="1460"/>
    </row>
    <row r="91" spans="1:89" s="17" customFormat="1" ht="14.5" thickBot="1" x14ac:dyDescent="0.4">
      <c r="A91" s="1453"/>
      <c r="B91" s="368" t="s">
        <v>474</v>
      </c>
      <c r="C91" s="369" t="s">
        <v>270</v>
      </c>
      <c r="D91" s="370" t="s">
        <v>475</v>
      </c>
      <c r="E91" s="369" t="s">
        <v>111</v>
      </c>
      <c r="F91" s="371">
        <v>2</v>
      </c>
      <c r="G91" s="964">
        <f>G89-G88</f>
        <v>25.322860487343316</v>
      </c>
      <c r="H91" s="964">
        <f t="shared" ref="H91:BO91" si="25">H89-H88</f>
        <v>36.664293194152748</v>
      </c>
      <c r="I91" s="964">
        <f t="shared" si="25"/>
        <v>29.881004881310709</v>
      </c>
      <c r="J91" s="964">
        <f t="shared" si="25"/>
        <v>17.638828969523132</v>
      </c>
      <c r="K91" s="964">
        <f t="shared" si="25"/>
        <v>24.421221275095064</v>
      </c>
      <c r="L91" s="964">
        <f>L89-L88</f>
        <v>23.164563794344261</v>
      </c>
      <c r="M91" s="965">
        <f t="shared" si="25"/>
        <v>15.257666416203685</v>
      </c>
      <c r="N91" s="965">
        <f t="shared" si="25"/>
        <v>14.380201051483036</v>
      </c>
      <c r="O91" s="965">
        <f t="shared" si="25"/>
        <v>13.498044210599719</v>
      </c>
      <c r="P91" s="965">
        <f t="shared" si="25"/>
        <v>12.497239216862004</v>
      </c>
      <c r="Q91" s="965">
        <f t="shared" si="25"/>
        <v>11.563105095362452</v>
      </c>
      <c r="R91" s="965">
        <f t="shared" si="25"/>
        <v>3.6185106380532854</v>
      </c>
      <c r="S91" s="965">
        <f t="shared" si="25"/>
        <v>2.7535325662965882</v>
      </c>
      <c r="T91" s="965">
        <f t="shared" si="25"/>
        <v>2.0208597020553665</v>
      </c>
      <c r="U91" s="965">
        <f t="shared" si="25"/>
        <v>1.1946422971963653</v>
      </c>
      <c r="V91" s="965">
        <f t="shared" si="25"/>
        <v>0.37624785429762575</v>
      </c>
      <c r="W91" s="965">
        <f t="shared" si="25"/>
        <v>-49.414152601304728</v>
      </c>
      <c r="X91" s="965">
        <f t="shared" si="25"/>
        <v>-50.216219399404103</v>
      </c>
      <c r="Y91" s="965">
        <f t="shared" si="25"/>
        <v>-51.046334460591069</v>
      </c>
      <c r="Z91" s="965">
        <f t="shared" si="25"/>
        <v>-51.933068590297488</v>
      </c>
      <c r="AA91" s="965">
        <f t="shared" si="25"/>
        <v>-52.677721379267695</v>
      </c>
      <c r="AB91" s="965">
        <f t="shared" si="25"/>
        <v>-55.114967421391285</v>
      </c>
      <c r="AC91" s="965">
        <f t="shared" si="25"/>
        <v>-55.819533570800296</v>
      </c>
      <c r="AD91" s="965">
        <f t="shared" si="25"/>
        <v>-59.248792738658203</v>
      </c>
      <c r="AE91" s="965">
        <f t="shared" si="25"/>
        <v>-60.009930939657636</v>
      </c>
      <c r="AF91" s="965">
        <f t="shared" si="25"/>
        <v>-60.768388836311573</v>
      </c>
      <c r="AG91" s="965">
        <f t="shared" si="25"/>
        <v>-61.543539359774286</v>
      </c>
      <c r="AH91" s="965">
        <f t="shared" si="25"/>
        <v>-62.542704739341737</v>
      </c>
      <c r="AI91" s="965">
        <f t="shared" si="25"/>
        <v>-63.539258093545307</v>
      </c>
      <c r="AJ91" s="965">
        <f t="shared" si="25"/>
        <v>-64.532526067948595</v>
      </c>
      <c r="AK91" s="965">
        <f t="shared" si="25"/>
        <v>-65.522157802930693</v>
      </c>
      <c r="AL91" s="965">
        <f t="shared" si="25"/>
        <v>-68.460419984364435</v>
      </c>
      <c r="AM91" s="965">
        <f t="shared" si="25"/>
        <v>-69.444738702302772</v>
      </c>
      <c r="AN91" s="965">
        <f t="shared" si="25"/>
        <v>-70.426061863625847</v>
      </c>
      <c r="AO91" s="965">
        <f t="shared" si="25"/>
        <v>-71.404321840492713</v>
      </c>
      <c r="AP91" s="965">
        <f t="shared" si="25"/>
        <v>-72.412372765388895</v>
      </c>
      <c r="AQ91" s="965">
        <f t="shared" si="25"/>
        <v>-73.483031363101929</v>
      </c>
      <c r="AR91" s="965">
        <f t="shared" si="25"/>
        <v>-74.56172612856659</v>
      </c>
      <c r="AS91" s="965">
        <f t="shared" si="25"/>
        <v>-75.628991394136364</v>
      </c>
      <c r="AT91" s="965">
        <f t="shared" si="25"/>
        <v>-76.693681017554709</v>
      </c>
      <c r="AU91" s="965">
        <f t="shared" si="25"/>
        <v>-77.756937577166582</v>
      </c>
      <c r="AV91" s="965">
        <f t="shared" si="25"/>
        <v>-78.817606887221388</v>
      </c>
      <c r="AW91" s="965">
        <f t="shared" si="25"/>
        <v>-79.876818073632677</v>
      </c>
      <c r="AX91" s="965">
        <f t="shared" si="25"/>
        <v>-80.933453902825548</v>
      </c>
      <c r="AY91" s="965">
        <f t="shared" si="25"/>
        <v>-81.98863889930378</v>
      </c>
      <c r="AZ91" s="965">
        <f t="shared" si="25"/>
        <v>-83.041803474272186</v>
      </c>
      <c r="BA91" s="965">
        <f t="shared" si="25"/>
        <v>-84.092951645779095</v>
      </c>
      <c r="BB91" s="965">
        <f t="shared" si="25"/>
        <v>-85.142094676290469</v>
      </c>
      <c r="BC91" s="965">
        <f t="shared" si="25"/>
        <v>-86.189233530854167</v>
      </c>
      <c r="BD91" s="965">
        <f t="shared" si="25"/>
        <v>-87.244375961490135</v>
      </c>
      <c r="BE91" s="965">
        <f t="shared" si="25"/>
        <v>-88.287540993461604</v>
      </c>
      <c r="BF91" s="965">
        <f t="shared" si="25"/>
        <v>-89.328723952207113</v>
      </c>
      <c r="BG91" s="965">
        <f t="shared" si="25"/>
        <v>-90.367953971909515</v>
      </c>
      <c r="BH91" s="965">
        <f t="shared" si="25"/>
        <v>-91.405777747930969</v>
      </c>
      <c r="BI91" s="965">
        <f t="shared" si="25"/>
        <v>-92.441112204184122</v>
      </c>
      <c r="BJ91" s="965">
        <f t="shared" si="25"/>
        <v>-93.474518513507434</v>
      </c>
      <c r="BK91" s="965">
        <f t="shared" si="25"/>
        <v>-94.506558662844256</v>
      </c>
      <c r="BL91" s="965">
        <f t="shared" si="25"/>
        <v>-95.536144633433821</v>
      </c>
      <c r="BM91" s="965">
        <f t="shared" si="25"/>
        <v>-96.564382292103886</v>
      </c>
      <c r="BN91" s="965">
        <f t="shared" si="25"/>
        <v>-97.590749562935045</v>
      </c>
      <c r="BO91" s="965">
        <f t="shared" si="25"/>
        <v>-98.668295101476133</v>
      </c>
      <c r="BP91" s="965"/>
      <c r="BQ91" s="965"/>
      <c r="BR91" s="965"/>
      <c r="BS91" s="965"/>
      <c r="BT91" s="965"/>
      <c r="BU91" s="965"/>
      <c r="BV91" s="965"/>
      <c r="BW91" s="965"/>
      <c r="BX91" s="965"/>
      <c r="BY91" s="965"/>
      <c r="BZ91" s="965"/>
      <c r="CA91" s="965"/>
      <c r="CB91" s="965"/>
      <c r="CC91" s="965"/>
      <c r="CD91" s="965"/>
      <c r="CE91" s="965"/>
      <c r="CF91" s="965"/>
      <c r="CG91" s="965"/>
      <c r="CH91" s="965"/>
      <c r="CI91" s="966"/>
      <c r="CJ91" s="1460"/>
      <c r="CK91" s="1460"/>
    </row>
    <row r="92" spans="1:89" ht="14.5" thickBot="1" x14ac:dyDescent="0.4">
      <c r="A92" s="1453"/>
      <c r="B92" s="375"/>
      <c r="C92" s="376"/>
      <c r="D92" s="16"/>
      <c r="E92" s="376"/>
      <c r="F92" s="377"/>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78"/>
      <c r="BN92" s="378"/>
      <c r="BO92" s="378"/>
      <c r="BP92" s="378"/>
      <c r="BQ92" s="378"/>
      <c r="BR92" s="378"/>
      <c r="BS92" s="378"/>
      <c r="BT92" s="378"/>
      <c r="BU92" s="378"/>
      <c r="BV92" s="378"/>
      <c r="BW92" s="378"/>
      <c r="BX92" s="378"/>
      <c r="BY92" s="378"/>
      <c r="BZ92" s="378"/>
      <c r="CA92" s="378"/>
      <c r="CB92" s="378"/>
      <c r="CC92" s="378"/>
      <c r="CD92" s="378"/>
      <c r="CE92" s="378"/>
      <c r="CF92" s="378"/>
      <c r="CG92" s="378"/>
      <c r="CH92" s="378"/>
      <c r="CI92" s="378"/>
      <c r="CJ92" s="1453"/>
      <c r="CK92" s="1453"/>
    </row>
    <row r="93" spans="1:89" ht="14.5" thickBot="1" x14ac:dyDescent="0.4">
      <c r="A93" s="1453"/>
      <c r="B93" s="379" t="s">
        <v>476</v>
      </c>
      <c r="C93" s="376"/>
      <c r="D93" s="16"/>
      <c r="E93" s="376"/>
      <c r="F93" s="377"/>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78"/>
      <c r="AX93" s="378"/>
      <c r="AY93" s="378"/>
      <c r="AZ93" s="378"/>
      <c r="BA93" s="378"/>
      <c r="BB93" s="378"/>
      <c r="BC93" s="378"/>
      <c r="BD93" s="378"/>
      <c r="BE93" s="378"/>
      <c r="BF93" s="378"/>
      <c r="BG93" s="378"/>
      <c r="BH93" s="378"/>
      <c r="BI93" s="378"/>
      <c r="BJ93" s="378"/>
      <c r="BK93" s="378"/>
      <c r="BL93" s="378"/>
      <c r="BM93" s="378"/>
      <c r="BN93" s="378"/>
      <c r="BO93" s="378"/>
      <c r="BP93" s="378"/>
      <c r="BQ93" s="378"/>
      <c r="BR93" s="378"/>
      <c r="BS93" s="378"/>
      <c r="BT93" s="378"/>
      <c r="BU93" s="378"/>
      <c r="BV93" s="378"/>
      <c r="BW93" s="378"/>
      <c r="BX93" s="378"/>
      <c r="BY93" s="378"/>
      <c r="BZ93" s="378"/>
      <c r="CA93" s="378"/>
      <c r="CB93" s="378"/>
      <c r="CC93" s="378"/>
      <c r="CD93" s="378"/>
      <c r="CE93" s="378"/>
      <c r="CF93" s="378"/>
      <c r="CG93" s="378"/>
      <c r="CH93" s="378"/>
      <c r="CI93" s="378"/>
      <c r="CJ93" s="1453"/>
      <c r="CK93" s="1453"/>
    </row>
    <row r="94" spans="1:89" ht="14.5" thickBot="1" x14ac:dyDescent="0.4">
      <c r="A94" s="1453"/>
      <c r="B94" s="380" t="s">
        <v>318</v>
      </c>
      <c r="C94" s="381" t="s">
        <v>477</v>
      </c>
      <c r="D94" s="381" t="s">
        <v>478</v>
      </c>
      <c r="E94" s="381" t="s">
        <v>82</v>
      </c>
      <c r="F94" s="382" t="s">
        <v>83</v>
      </c>
      <c r="G94" s="383" t="s">
        <v>19</v>
      </c>
      <c r="H94" s="383" t="s">
        <v>84</v>
      </c>
      <c r="I94" s="383" t="s">
        <v>85</v>
      </c>
      <c r="J94" s="383" t="s">
        <v>86</v>
      </c>
      <c r="K94" s="383" t="s">
        <v>87</v>
      </c>
      <c r="L94" s="383" t="s">
        <v>88</v>
      </c>
      <c r="M94" s="381" t="s">
        <v>89</v>
      </c>
      <c r="N94" s="381" t="s">
        <v>90</v>
      </c>
      <c r="O94" s="381" t="s">
        <v>91</v>
      </c>
      <c r="P94" s="381" t="s">
        <v>92</v>
      </c>
      <c r="Q94" s="381" t="s">
        <v>93</v>
      </c>
      <c r="R94" s="381" t="s">
        <v>123</v>
      </c>
      <c r="S94" s="381" t="s">
        <v>124</v>
      </c>
      <c r="T94" s="381" t="s">
        <v>125</v>
      </c>
      <c r="U94" s="381" t="s">
        <v>126</v>
      </c>
      <c r="V94" s="381" t="s">
        <v>94</v>
      </c>
      <c r="W94" s="381" t="s">
        <v>127</v>
      </c>
      <c r="X94" s="381" t="s">
        <v>128</v>
      </c>
      <c r="Y94" s="381" t="s">
        <v>129</v>
      </c>
      <c r="Z94" s="381" t="s">
        <v>130</v>
      </c>
      <c r="AA94" s="381" t="s">
        <v>95</v>
      </c>
      <c r="AB94" s="381" t="s">
        <v>131</v>
      </c>
      <c r="AC94" s="381" t="s">
        <v>132</v>
      </c>
      <c r="AD94" s="381" t="s">
        <v>133</v>
      </c>
      <c r="AE94" s="381" t="s">
        <v>134</v>
      </c>
      <c r="AF94" s="381" t="s">
        <v>96</v>
      </c>
      <c r="AG94" s="381" t="s">
        <v>135</v>
      </c>
      <c r="AH94" s="381" t="s">
        <v>136</v>
      </c>
      <c r="AI94" s="381" t="s">
        <v>137</v>
      </c>
      <c r="AJ94" s="381" t="s">
        <v>138</v>
      </c>
      <c r="AK94" s="381" t="s">
        <v>97</v>
      </c>
      <c r="AL94" s="381" t="s">
        <v>139</v>
      </c>
      <c r="AM94" s="381" t="s">
        <v>140</v>
      </c>
      <c r="AN94" s="381" t="s">
        <v>141</v>
      </c>
      <c r="AO94" s="381" t="s">
        <v>142</v>
      </c>
      <c r="AP94" s="381" t="s">
        <v>98</v>
      </c>
      <c r="AQ94" s="381" t="s">
        <v>143</v>
      </c>
      <c r="AR94" s="381" t="s">
        <v>144</v>
      </c>
      <c r="AS94" s="381" t="s">
        <v>145</v>
      </c>
      <c r="AT94" s="381" t="s">
        <v>146</v>
      </c>
      <c r="AU94" s="381" t="s">
        <v>99</v>
      </c>
      <c r="AV94" s="381" t="s">
        <v>147</v>
      </c>
      <c r="AW94" s="381" t="s">
        <v>148</v>
      </c>
      <c r="AX94" s="381" t="s">
        <v>149</v>
      </c>
      <c r="AY94" s="381" t="s">
        <v>150</v>
      </c>
      <c r="AZ94" s="381" t="s">
        <v>100</v>
      </c>
      <c r="BA94" s="381" t="s">
        <v>151</v>
      </c>
      <c r="BB94" s="381" t="s">
        <v>152</v>
      </c>
      <c r="BC94" s="381" t="s">
        <v>153</v>
      </c>
      <c r="BD94" s="381" t="s">
        <v>154</v>
      </c>
      <c r="BE94" s="381" t="s">
        <v>101</v>
      </c>
      <c r="BF94" s="381" t="s">
        <v>155</v>
      </c>
      <c r="BG94" s="381" t="s">
        <v>156</v>
      </c>
      <c r="BH94" s="381" t="s">
        <v>157</v>
      </c>
      <c r="BI94" s="381" t="s">
        <v>158</v>
      </c>
      <c r="BJ94" s="381" t="s">
        <v>102</v>
      </c>
      <c r="BK94" s="381" t="s">
        <v>159</v>
      </c>
      <c r="BL94" s="381" t="s">
        <v>160</v>
      </c>
      <c r="BM94" s="381" t="s">
        <v>161</v>
      </c>
      <c r="BN94" s="381" t="s">
        <v>162</v>
      </c>
      <c r="BO94" s="381" t="s">
        <v>103</v>
      </c>
      <c r="BP94" s="381" t="s">
        <v>163</v>
      </c>
      <c r="BQ94" s="381" t="s">
        <v>164</v>
      </c>
      <c r="BR94" s="381" t="s">
        <v>165</v>
      </c>
      <c r="BS94" s="381" t="s">
        <v>166</v>
      </c>
      <c r="BT94" s="381" t="s">
        <v>104</v>
      </c>
      <c r="BU94" s="381" t="s">
        <v>167</v>
      </c>
      <c r="BV94" s="381" t="s">
        <v>168</v>
      </c>
      <c r="BW94" s="381" t="s">
        <v>169</v>
      </c>
      <c r="BX94" s="381" t="s">
        <v>170</v>
      </c>
      <c r="BY94" s="381" t="s">
        <v>105</v>
      </c>
      <c r="BZ94" s="381" t="s">
        <v>171</v>
      </c>
      <c r="CA94" s="381" t="s">
        <v>172</v>
      </c>
      <c r="CB94" s="381" t="s">
        <v>173</v>
      </c>
      <c r="CC94" s="381" t="s">
        <v>174</v>
      </c>
      <c r="CD94" s="381" t="s">
        <v>106</v>
      </c>
      <c r="CE94" s="381" t="s">
        <v>175</v>
      </c>
      <c r="CF94" s="381" t="s">
        <v>176</v>
      </c>
      <c r="CG94" s="381" t="s">
        <v>177</v>
      </c>
      <c r="CH94" s="381" t="s">
        <v>178</v>
      </c>
      <c r="CI94" s="384" t="s">
        <v>107</v>
      </c>
      <c r="CJ94" s="1453"/>
      <c r="CK94" s="1453"/>
    </row>
    <row r="95" spans="1:89" ht="28" x14ac:dyDescent="0.35">
      <c r="A95" s="1453"/>
      <c r="B95" s="391" t="s">
        <v>479</v>
      </c>
      <c r="C95" s="392" t="s">
        <v>480</v>
      </c>
      <c r="D95" s="392" t="s">
        <v>481</v>
      </c>
      <c r="E95" s="392" t="s">
        <v>111</v>
      </c>
      <c r="F95" s="393">
        <v>2</v>
      </c>
      <c r="G95" s="394">
        <v>0</v>
      </c>
      <c r="H95" s="395">
        <v>0</v>
      </c>
      <c r="I95" s="395">
        <v>0</v>
      </c>
      <c r="J95" s="395">
        <v>0</v>
      </c>
      <c r="K95" s="395">
        <v>0</v>
      </c>
      <c r="L95" s="395">
        <v>0</v>
      </c>
      <c r="M95" s="389">
        <v>0</v>
      </c>
      <c r="N95" s="389">
        <v>0</v>
      </c>
      <c r="O95" s="389">
        <v>0</v>
      </c>
      <c r="P95" s="389">
        <v>0</v>
      </c>
      <c r="Q95" s="389">
        <v>0</v>
      </c>
      <c r="R95" s="389">
        <v>0</v>
      </c>
      <c r="S95" s="389">
        <v>0</v>
      </c>
      <c r="T95" s="389">
        <v>0</v>
      </c>
      <c r="U95" s="389">
        <v>0</v>
      </c>
      <c r="V95" s="389">
        <v>0</v>
      </c>
      <c r="W95" s="389">
        <v>0</v>
      </c>
      <c r="X95" s="389">
        <v>0</v>
      </c>
      <c r="Y95" s="389">
        <v>0</v>
      </c>
      <c r="Z95" s="389">
        <v>0</v>
      </c>
      <c r="AA95" s="389">
        <v>0</v>
      </c>
      <c r="AB95" s="389">
        <v>0</v>
      </c>
      <c r="AC95" s="389">
        <v>0</v>
      </c>
      <c r="AD95" s="389">
        <v>0</v>
      </c>
      <c r="AE95" s="389">
        <v>0</v>
      </c>
      <c r="AF95" s="389">
        <v>0</v>
      </c>
      <c r="AG95" s="389">
        <v>0</v>
      </c>
      <c r="AH95" s="389">
        <v>0</v>
      </c>
      <c r="AI95" s="389">
        <v>0</v>
      </c>
      <c r="AJ95" s="389">
        <v>0</v>
      </c>
      <c r="AK95" s="389">
        <v>0</v>
      </c>
      <c r="AL95" s="389">
        <v>0</v>
      </c>
      <c r="AM95" s="389">
        <v>0</v>
      </c>
      <c r="AN95" s="389">
        <v>0</v>
      </c>
      <c r="AO95" s="389">
        <v>0</v>
      </c>
      <c r="AP95" s="389">
        <v>0</v>
      </c>
      <c r="AQ95" s="389">
        <v>0</v>
      </c>
      <c r="AR95" s="389">
        <v>0</v>
      </c>
      <c r="AS95" s="389">
        <v>0</v>
      </c>
      <c r="AT95" s="389">
        <v>0</v>
      </c>
      <c r="AU95" s="389">
        <v>0</v>
      </c>
      <c r="AV95" s="389">
        <v>0</v>
      </c>
      <c r="AW95" s="389">
        <v>0</v>
      </c>
      <c r="AX95" s="389">
        <v>0</v>
      </c>
      <c r="AY95" s="389">
        <v>0</v>
      </c>
      <c r="AZ95" s="389">
        <v>0</v>
      </c>
      <c r="BA95" s="389">
        <v>0</v>
      </c>
      <c r="BB95" s="389">
        <v>0</v>
      </c>
      <c r="BC95" s="389">
        <v>0</v>
      </c>
      <c r="BD95" s="389">
        <v>0</v>
      </c>
      <c r="BE95" s="389">
        <v>0</v>
      </c>
      <c r="BF95" s="389">
        <v>0</v>
      </c>
      <c r="BG95" s="389">
        <v>0</v>
      </c>
      <c r="BH95" s="389">
        <v>0</v>
      </c>
      <c r="BI95" s="389">
        <v>0</v>
      </c>
      <c r="BJ95" s="389">
        <v>0</v>
      </c>
      <c r="BK95" s="389">
        <v>0</v>
      </c>
      <c r="BL95" s="389">
        <v>0</v>
      </c>
      <c r="BM95" s="389">
        <v>0</v>
      </c>
      <c r="BN95" s="389">
        <v>0</v>
      </c>
      <c r="BO95" s="389">
        <v>0</v>
      </c>
      <c r="BP95" s="389"/>
      <c r="BQ95" s="389"/>
      <c r="BR95" s="389"/>
      <c r="BS95" s="389"/>
      <c r="BT95" s="389"/>
      <c r="BU95" s="389"/>
      <c r="BV95" s="389"/>
      <c r="BW95" s="389"/>
      <c r="BX95" s="389"/>
      <c r="BY95" s="389"/>
      <c r="BZ95" s="389"/>
      <c r="CA95" s="389"/>
      <c r="CB95" s="389"/>
      <c r="CC95" s="389"/>
      <c r="CD95" s="389"/>
      <c r="CE95" s="389"/>
      <c r="CF95" s="389"/>
      <c r="CG95" s="389"/>
      <c r="CH95" s="389"/>
      <c r="CI95" s="390"/>
      <c r="CJ95" s="1453"/>
      <c r="CK95" s="1453"/>
    </row>
    <row r="96" spans="1:89" x14ac:dyDescent="0.35">
      <c r="A96" s="1453"/>
      <c r="B96" s="385" t="s">
        <v>482</v>
      </c>
      <c r="C96" s="386" t="s">
        <v>483</v>
      </c>
      <c r="D96" s="386" t="s">
        <v>484</v>
      </c>
      <c r="E96" s="386" t="s">
        <v>111</v>
      </c>
      <c r="F96" s="387">
        <v>2</v>
      </c>
      <c r="G96" s="394">
        <v>0</v>
      </c>
      <c r="H96" s="395">
        <v>0</v>
      </c>
      <c r="I96" s="395">
        <v>0</v>
      </c>
      <c r="J96" s="395">
        <v>0</v>
      </c>
      <c r="K96" s="395">
        <v>0</v>
      </c>
      <c r="L96" s="395">
        <v>0</v>
      </c>
      <c r="M96" s="389">
        <v>0</v>
      </c>
      <c r="N96" s="389">
        <v>0</v>
      </c>
      <c r="O96" s="389">
        <v>0</v>
      </c>
      <c r="P96" s="389">
        <v>0</v>
      </c>
      <c r="Q96" s="389">
        <v>0</v>
      </c>
      <c r="R96" s="389">
        <v>0</v>
      </c>
      <c r="S96" s="389">
        <v>0</v>
      </c>
      <c r="T96" s="389">
        <v>0</v>
      </c>
      <c r="U96" s="389">
        <v>0</v>
      </c>
      <c r="V96" s="389">
        <v>0</v>
      </c>
      <c r="W96" s="389">
        <v>0</v>
      </c>
      <c r="X96" s="389">
        <v>0</v>
      </c>
      <c r="Y96" s="389">
        <v>0</v>
      </c>
      <c r="Z96" s="389">
        <v>0</v>
      </c>
      <c r="AA96" s="389">
        <v>0</v>
      </c>
      <c r="AB96" s="389">
        <v>0</v>
      </c>
      <c r="AC96" s="389">
        <v>0</v>
      </c>
      <c r="AD96" s="389">
        <v>0</v>
      </c>
      <c r="AE96" s="389">
        <v>0</v>
      </c>
      <c r="AF96" s="389">
        <v>0</v>
      </c>
      <c r="AG96" s="389">
        <v>0</v>
      </c>
      <c r="AH96" s="389">
        <v>0</v>
      </c>
      <c r="AI96" s="389">
        <v>0</v>
      </c>
      <c r="AJ96" s="389">
        <v>0</v>
      </c>
      <c r="AK96" s="389">
        <v>0</v>
      </c>
      <c r="AL96" s="389">
        <v>0</v>
      </c>
      <c r="AM96" s="389">
        <v>0</v>
      </c>
      <c r="AN96" s="389">
        <v>0</v>
      </c>
      <c r="AO96" s="389">
        <v>0</v>
      </c>
      <c r="AP96" s="389">
        <v>0</v>
      </c>
      <c r="AQ96" s="389">
        <v>0</v>
      </c>
      <c r="AR96" s="389">
        <v>0</v>
      </c>
      <c r="AS96" s="389">
        <v>0</v>
      </c>
      <c r="AT96" s="389">
        <v>0</v>
      </c>
      <c r="AU96" s="389">
        <v>0</v>
      </c>
      <c r="AV96" s="389">
        <v>0</v>
      </c>
      <c r="AW96" s="389">
        <v>0</v>
      </c>
      <c r="AX96" s="389">
        <v>0</v>
      </c>
      <c r="AY96" s="389">
        <v>0</v>
      </c>
      <c r="AZ96" s="389">
        <v>0</v>
      </c>
      <c r="BA96" s="389">
        <v>0</v>
      </c>
      <c r="BB96" s="389">
        <v>0</v>
      </c>
      <c r="BC96" s="389">
        <v>0</v>
      </c>
      <c r="BD96" s="389">
        <v>0</v>
      </c>
      <c r="BE96" s="389">
        <v>0</v>
      </c>
      <c r="BF96" s="389">
        <v>0</v>
      </c>
      <c r="BG96" s="389">
        <v>0</v>
      </c>
      <c r="BH96" s="389">
        <v>0</v>
      </c>
      <c r="BI96" s="389">
        <v>0</v>
      </c>
      <c r="BJ96" s="389">
        <v>0</v>
      </c>
      <c r="BK96" s="389">
        <v>0</v>
      </c>
      <c r="BL96" s="389">
        <v>0</v>
      </c>
      <c r="BM96" s="389">
        <v>0</v>
      </c>
      <c r="BN96" s="389">
        <v>0</v>
      </c>
      <c r="BO96" s="389">
        <v>0</v>
      </c>
      <c r="BP96" s="389"/>
      <c r="BQ96" s="389"/>
      <c r="BR96" s="389"/>
      <c r="BS96" s="389"/>
      <c r="BT96" s="389"/>
      <c r="BU96" s="389"/>
      <c r="BV96" s="389"/>
      <c r="BW96" s="389"/>
      <c r="BX96" s="389"/>
      <c r="BY96" s="389"/>
      <c r="BZ96" s="389"/>
      <c r="CA96" s="389"/>
      <c r="CB96" s="389"/>
      <c r="CC96" s="389"/>
      <c r="CD96" s="389"/>
      <c r="CE96" s="389"/>
      <c r="CF96" s="389"/>
      <c r="CG96" s="389"/>
      <c r="CH96" s="389"/>
      <c r="CI96" s="390"/>
      <c r="CJ96" s="1453"/>
      <c r="CK96" s="1453"/>
    </row>
    <row r="97" spans="2:87" x14ac:dyDescent="0.35">
      <c r="B97" s="391" t="s">
        <v>485</v>
      </c>
      <c r="C97" s="392" t="s">
        <v>486</v>
      </c>
      <c r="D97" s="392" t="s">
        <v>487</v>
      </c>
      <c r="E97" s="392" t="s">
        <v>111</v>
      </c>
      <c r="F97" s="393">
        <v>2</v>
      </c>
      <c r="G97" s="394">
        <v>0</v>
      </c>
      <c r="H97" s="395">
        <v>0</v>
      </c>
      <c r="I97" s="395">
        <v>0</v>
      </c>
      <c r="J97" s="395">
        <v>0</v>
      </c>
      <c r="K97" s="395">
        <v>0</v>
      </c>
      <c r="L97" s="395">
        <v>0</v>
      </c>
      <c r="M97" s="389">
        <v>0</v>
      </c>
      <c r="N97" s="389">
        <v>0</v>
      </c>
      <c r="O97" s="389">
        <v>0</v>
      </c>
      <c r="P97" s="389">
        <v>0</v>
      </c>
      <c r="Q97" s="389">
        <v>0</v>
      </c>
      <c r="R97" s="389">
        <v>0</v>
      </c>
      <c r="S97" s="389">
        <v>0</v>
      </c>
      <c r="T97" s="389">
        <v>0</v>
      </c>
      <c r="U97" s="389">
        <v>4</v>
      </c>
      <c r="V97" s="389">
        <v>4</v>
      </c>
      <c r="W97" s="389">
        <v>17</v>
      </c>
      <c r="X97" s="389">
        <v>17</v>
      </c>
      <c r="Y97" s="389">
        <v>17</v>
      </c>
      <c r="Z97" s="389">
        <v>17</v>
      </c>
      <c r="AA97" s="389">
        <v>17</v>
      </c>
      <c r="AB97" s="389">
        <v>17</v>
      </c>
      <c r="AC97" s="389">
        <v>17</v>
      </c>
      <c r="AD97" s="389">
        <v>17</v>
      </c>
      <c r="AE97" s="389">
        <v>17</v>
      </c>
      <c r="AF97" s="389">
        <v>17</v>
      </c>
      <c r="AG97" s="389">
        <v>17</v>
      </c>
      <c r="AH97" s="389">
        <v>17</v>
      </c>
      <c r="AI97" s="389">
        <v>17</v>
      </c>
      <c r="AJ97" s="389">
        <v>17</v>
      </c>
      <c r="AK97" s="389">
        <v>17</v>
      </c>
      <c r="AL97" s="389">
        <v>17</v>
      </c>
      <c r="AM97" s="389">
        <v>17</v>
      </c>
      <c r="AN97" s="389">
        <v>17</v>
      </c>
      <c r="AO97" s="389">
        <v>17</v>
      </c>
      <c r="AP97" s="389">
        <v>17</v>
      </c>
      <c r="AQ97" s="389">
        <v>17</v>
      </c>
      <c r="AR97" s="389">
        <v>17</v>
      </c>
      <c r="AS97" s="389">
        <v>17</v>
      </c>
      <c r="AT97" s="389">
        <v>17</v>
      </c>
      <c r="AU97" s="389">
        <v>17</v>
      </c>
      <c r="AV97" s="389">
        <v>17</v>
      </c>
      <c r="AW97" s="389">
        <v>17</v>
      </c>
      <c r="AX97" s="389">
        <v>17</v>
      </c>
      <c r="AY97" s="389">
        <v>17</v>
      </c>
      <c r="AZ97" s="389">
        <v>17</v>
      </c>
      <c r="BA97" s="389">
        <v>17</v>
      </c>
      <c r="BB97" s="389">
        <v>17</v>
      </c>
      <c r="BC97" s="389">
        <v>17</v>
      </c>
      <c r="BD97" s="389">
        <v>17</v>
      </c>
      <c r="BE97" s="389">
        <v>17</v>
      </c>
      <c r="BF97" s="389">
        <v>17</v>
      </c>
      <c r="BG97" s="389">
        <v>17</v>
      </c>
      <c r="BH97" s="389">
        <v>17</v>
      </c>
      <c r="BI97" s="389">
        <v>17</v>
      </c>
      <c r="BJ97" s="389">
        <v>17</v>
      </c>
      <c r="BK97" s="389">
        <v>17</v>
      </c>
      <c r="BL97" s="389">
        <v>17</v>
      </c>
      <c r="BM97" s="389">
        <v>17</v>
      </c>
      <c r="BN97" s="389">
        <v>17</v>
      </c>
      <c r="BO97" s="389">
        <v>17</v>
      </c>
      <c r="BP97" s="389"/>
      <c r="BQ97" s="389"/>
      <c r="BR97" s="389"/>
      <c r="BS97" s="389"/>
      <c r="BT97" s="389"/>
      <c r="BU97" s="389"/>
      <c r="BV97" s="389"/>
      <c r="BW97" s="389"/>
      <c r="BX97" s="389"/>
      <c r="BY97" s="389"/>
      <c r="BZ97" s="389"/>
      <c r="CA97" s="389"/>
      <c r="CB97" s="389"/>
      <c r="CC97" s="389"/>
      <c r="CD97" s="389"/>
      <c r="CE97" s="389"/>
      <c r="CF97" s="389"/>
      <c r="CG97" s="389"/>
      <c r="CH97" s="389"/>
      <c r="CI97" s="390"/>
    </row>
    <row r="98" spans="2:87" ht="28" x14ac:dyDescent="0.35">
      <c r="B98" s="391" t="s">
        <v>488</v>
      </c>
      <c r="C98" s="392" t="s">
        <v>489</v>
      </c>
      <c r="D98" s="392" t="s">
        <v>490</v>
      </c>
      <c r="E98" s="392" t="s">
        <v>111</v>
      </c>
      <c r="F98" s="393">
        <v>2</v>
      </c>
      <c r="G98" s="394">
        <v>0</v>
      </c>
      <c r="H98" s="395">
        <v>0</v>
      </c>
      <c r="I98" s="395">
        <v>0</v>
      </c>
      <c r="J98" s="395">
        <v>0</v>
      </c>
      <c r="K98" s="395">
        <v>0</v>
      </c>
      <c r="L98" s="395">
        <v>0</v>
      </c>
      <c r="M98" s="389">
        <v>0</v>
      </c>
      <c r="N98" s="389">
        <v>0</v>
      </c>
      <c r="O98" s="389">
        <v>0</v>
      </c>
      <c r="P98" s="389">
        <v>0</v>
      </c>
      <c r="Q98" s="389">
        <v>0</v>
      </c>
      <c r="R98" s="389">
        <v>0</v>
      </c>
      <c r="S98" s="389">
        <v>0</v>
      </c>
      <c r="T98" s="389">
        <v>0</v>
      </c>
      <c r="U98" s="389">
        <v>0</v>
      </c>
      <c r="V98" s="389">
        <v>0</v>
      </c>
      <c r="W98" s="389">
        <v>0</v>
      </c>
      <c r="X98" s="389">
        <v>0</v>
      </c>
      <c r="Y98" s="389">
        <v>0</v>
      </c>
      <c r="Z98" s="389">
        <v>0</v>
      </c>
      <c r="AA98" s="389">
        <v>0</v>
      </c>
      <c r="AB98" s="389">
        <v>0</v>
      </c>
      <c r="AC98" s="389">
        <v>0</v>
      </c>
      <c r="AD98" s="389">
        <v>0</v>
      </c>
      <c r="AE98" s="389">
        <v>0</v>
      </c>
      <c r="AF98" s="389">
        <v>0</v>
      </c>
      <c r="AG98" s="389">
        <v>0</v>
      </c>
      <c r="AH98" s="389">
        <v>0</v>
      </c>
      <c r="AI98" s="389">
        <v>0</v>
      </c>
      <c r="AJ98" s="389">
        <v>0</v>
      </c>
      <c r="AK98" s="389">
        <v>0</v>
      </c>
      <c r="AL98" s="389">
        <v>0</v>
      </c>
      <c r="AM98" s="389">
        <v>0</v>
      </c>
      <c r="AN98" s="389">
        <v>0</v>
      </c>
      <c r="AO98" s="389">
        <v>0</v>
      </c>
      <c r="AP98" s="389">
        <v>0</v>
      </c>
      <c r="AQ98" s="389">
        <v>0</v>
      </c>
      <c r="AR98" s="389">
        <v>0</v>
      </c>
      <c r="AS98" s="389">
        <v>0</v>
      </c>
      <c r="AT98" s="389">
        <v>0</v>
      </c>
      <c r="AU98" s="389">
        <v>0</v>
      </c>
      <c r="AV98" s="389">
        <v>0</v>
      </c>
      <c r="AW98" s="389">
        <v>0</v>
      </c>
      <c r="AX98" s="389">
        <v>0</v>
      </c>
      <c r="AY98" s="389">
        <v>0</v>
      </c>
      <c r="AZ98" s="389">
        <v>0</v>
      </c>
      <c r="BA98" s="389">
        <v>0</v>
      </c>
      <c r="BB98" s="389">
        <v>0</v>
      </c>
      <c r="BC98" s="389">
        <v>0</v>
      </c>
      <c r="BD98" s="389">
        <v>0</v>
      </c>
      <c r="BE98" s="389">
        <v>0</v>
      </c>
      <c r="BF98" s="389">
        <v>0</v>
      </c>
      <c r="BG98" s="389">
        <v>0</v>
      </c>
      <c r="BH98" s="389">
        <v>0</v>
      </c>
      <c r="BI98" s="389">
        <v>0</v>
      </c>
      <c r="BJ98" s="389">
        <v>0</v>
      </c>
      <c r="BK98" s="389">
        <v>0</v>
      </c>
      <c r="BL98" s="389">
        <v>0</v>
      </c>
      <c r="BM98" s="389">
        <v>0</v>
      </c>
      <c r="BN98" s="389">
        <v>0</v>
      </c>
      <c r="BO98" s="389">
        <v>0</v>
      </c>
      <c r="BP98" s="389"/>
      <c r="BQ98" s="389"/>
      <c r="BR98" s="389"/>
      <c r="BS98" s="389"/>
      <c r="BT98" s="389"/>
      <c r="BU98" s="389"/>
      <c r="BV98" s="389"/>
      <c r="BW98" s="389"/>
      <c r="BX98" s="389"/>
      <c r="BY98" s="389"/>
      <c r="BZ98" s="389"/>
      <c r="CA98" s="389"/>
      <c r="CB98" s="389"/>
      <c r="CC98" s="389"/>
      <c r="CD98" s="389"/>
      <c r="CE98" s="389"/>
      <c r="CF98" s="389"/>
      <c r="CG98" s="389"/>
      <c r="CH98" s="389"/>
      <c r="CI98" s="390"/>
    </row>
    <row r="99" spans="2:87" ht="28" x14ac:dyDescent="0.35">
      <c r="B99" s="391" t="s">
        <v>491</v>
      </c>
      <c r="C99" s="392" t="s">
        <v>492</v>
      </c>
      <c r="D99" s="392" t="s">
        <v>493</v>
      </c>
      <c r="E99" s="392" t="s">
        <v>111</v>
      </c>
      <c r="F99" s="393">
        <v>2</v>
      </c>
      <c r="G99" s="394">
        <v>0</v>
      </c>
      <c r="H99" s="395">
        <v>0</v>
      </c>
      <c r="I99" s="395">
        <v>0</v>
      </c>
      <c r="J99" s="395">
        <v>0</v>
      </c>
      <c r="K99" s="395">
        <v>0</v>
      </c>
      <c r="L99" s="395">
        <v>0</v>
      </c>
      <c r="M99" s="389">
        <v>0</v>
      </c>
      <c r="N99" s="389">
        <v>0</v>
      </c>
      <c r="O99" s="389">
        <v>0</v>
      </c>
      <c r="P99" s="389">
        <v>0</v>
      </c>
      <c r="Q99" s="389">
        <v>0</v>
      </c>
      <c r="R99" s="389">
        <v>0</v>
      </c>
      <c r="S99" s="389">
        <v>0</v>
      </c>
      <c r="T99" s="389">
        <v>0</v>
      </c>
      <c r="U99" s="389">
        <v>0</v>
      </c>
      <c r="V99" s="389">
        <v>0</v>
      </c>
      <c r="W99" s="389">
        <v>-13</v>
      </c>
      <c r="X99" s="389">
        <v>-13</v>
      </c>
      <c r="Y99" s="389">
        <v>-13</v>
      </c>
      <c r="Z99" s="389">
        <v>-13</v>
      </c>
      <c r="AA99" s="389">
        <v>-13</v>
      </c>
      <c r="AB99" s="389">
        <v>-13</v>
      </c>
      <c r="AC99" s="389">
        <v>-13</v>
      </c>
      <c r="AD99" s="389">
        <v>-13</v>
      </c>
      <c r="AE99" s="389">
        <v>-13</v>
      </c>
      <c r="AF99" s="389">
        <v>-13</v>
      </c>
      <c r="AG99" s="389">
        <v>-13</v>
      </c>
      <c r="AH99" s="389">
        <v>-13</v>
      </c>
      <c r="AI99" s="389">
        <v>-13</v>
      </c>
      <c r="AJ99" s="389">
        <v>-13</v>
      </c>
      <c r="AK99" s="389">
        <v>-13</v>
      </c>
      <c r="AL99" s="389">
        <v>-13</v>
      </c>
      <c r="AM99" s="389">
        <v>-13</v>
      </c>
      <c r="AN99" s="389">
        <v>-13</v>
      </c>
      <c r="AO99" s="389">
        <v>-13</v>
      </c>
      <c r="AP99" s="389">
        <v>-13</v>
      </c>
      <c r="AQ99" s="389">
        <v>-13</v>
      </c>
      <c r="AR99" s="389">
        <v>-13</v>
      </c>
      <c r="AS99" s="389">
        <v>-13</v>
      </c>
      <c r="AT99" s="389">
        <v>-13</v>
      </c>
      <c r="AU99" s="389">
        <v>-13</v>
      </c>
      <c r="AV99" s="389">
        <v>-13</v>
      </c>
      <c r="AW99" s="389">
        <v>-13</v>
      </c>
      <c r="AX99" s="389">
        <v>-13</v>
      </c>
      <c r="AY99" s="389">
        <v>-13</v>
      </c>
      <c r="AZ99" s="389">
        <v>-13</v>
      </c>
      <c r="BA99" s="389">
        <v>-13</v>
      </c>
      <c r="BB99" s="389">
        <v>-13</v>
      </c>
      <c r="BC99" s="389">
        <v>-13</v>
      </c>
      <c r="BD99" s="389">
        <v>-13</v>
      </c>
      <c r="BE99" s="389">
        <v>-13</v>
      </c>
      <c r="BF99" s="389">
        <v>-13</v>
      </c>
      <c r="BG99" s="389">
        <v>-13</v>
      </c>
      <c r="BH99" s="389">
        <v>-13</v>
      </c>
      <c r="BI99" s="389">
        <v>-13</v>
      </c>
      <c r="BJ99" s="389">
        <v>-13</v>
      </c>
      <c r="BK99" s="389">
        <v>-13</v>
      </c>
      <c r="BL99" s="389">
        <v>-13</v>
      </c>
      <c r="BM99" s="389">
        <v>-13</v>
      </c>
      <c r="BN99" s="389">
        <v>-13</v>
      </c>
      <c r="BO99" s="389">
        <v>-13</v>
      </c>
      <c r="BP99" s="389"/>
      <c r="BQ99" s="389"/>
      <c r="BR99" s="389"/>
      <c r="BS99" s="389"/>
      <c r="BT99" s="389"/>
      <c r="BU99" s="389"/>
      <c r="BV99" s="389"/>
      <c r="BW99" s="389"/>
      <c r="BX99" s="389"/>
      <c r="BY99" s="389"/>
      <c r="BZ99" s="389"/>
      <c r="CA99" s="389"/>
      <c r="CB99" s="389"/>
      <c r="CC99" s="389"/>
      <c r="CD99" s="389"/>
      <c r="CE99" s="389"/>
      <c r="CF99" s="389"/>
      <c r="CG99" s="389"/>
      <c r="CH99" s="389"/>
      <c r="CI99" s="390"/>
    </row>
    <row r="100" spans="2:87" ht="28" x14ac:dyDescent="0.35">
      <c r="B100" s="396" t="s">
        <v>494</v>
      </c>
      <c r="C100" s="397" t="s">
        <v>495</v>
      </c>
      <c r="D100" s="397" t="s">
        <v>496</v>
      </c>
      <c r="E100" s="397" t="s">
        <v>111</v>
      </c>
      <c r="F100" s="393">
        <v>2</v>
      </c>
      <c r="G100" s="394">
        <v>0</v>
      </c>
      <c r="H100" s="395">
        <v>0</v>
      </c>
      <c r="I100" s="395">
        <v>0</v>
      </c>
      <c r="J100" s="395">
        <v>0</v>
      </c>
      <c r="K100" s="395">
        <v>0</v>
      </c>
      <c r="L100" s="395">
        <v>0</v>
      </c>
      <c r="M100" s="389">
        <v>0</v>
      </c>
      <c r="N100" s="389">
        <v>0</v>
      </c>
      <c r="O100" s="389">
        <v>0</v>
      </c>
      <c r="P100" s="389">
        <v>0</v>
      </c>
      <c r="Q100" s="389">
        <v>0</v>
      </c>
      <c r="R100" s="389">
        <v>0</v>
      </c>
      <c r="S100" s="389">
        <v>0</v>
      </c>
      <c r="T100" s="389">
        <v>0</v>
      </c>
      <c r="U100" s="389">
        <v>0</v>
      </c>
      <c r="V100" s="389">
        <v>0</v>
      </c>
      <c r="W100" s="389">
        <v>2.5</v>
      </c>
      <c r="X100" s="389">
        <v>2.5</v>
      </c>
      <c r="Y100" s="389">
        <v>2.5</v>
      </c>
      <c r="Z100" s="389">
        <v>2.5</v>
      </c>
      <c r="AA100" s="389">
        <v>2.5</v>
      </c>
      <c r="AB100" s="389">
        <v>2.5</v>
      </c>
      <c r="AC100" s="389">
        <v>2.5</v>
      </c>
      <c r="AD100" s="389">
        <v>2.5</v>
      </c>
      <c r="AE100" s="389">
        <v>2.5</v>
      </c>
      <c r="AF100" s="389">
        <v>2.5</v>
      </c>
      <c r="AG100" s="389">
        <v>2.5</v>
      </c>
      <c r="AH100" s="389">
        <v>2.5</v>
      </c>
      <c r="AI100" s="389">
        <v>2.5</v>
      </c>
      <c r="AJ100" s="389">
        <v>2.5</v>
      </c>
      <c r="AK100" s="389">
        <v>2.5</v>
      </c>
      <c r="AL100" s="389">
        <v>2.5</v>
      </c>
      <c r="AM100" s="389">
        <v>2.5</v>
      </c>
      <c r="AN100" s="389">
        <v>2.5</v>
      </c>
      <c r="AO100" s="389">
        <v>2.5</v>
      </c>
      <c r="AP100" s="389">
        <v>2.5</v>
      </c>
      <c r="AQ100" s="389">
        <v>2.5</v>
      </c>
      <c r="AR100" s="389">
        <v>2.5</v>
      </c>
      <c r="AS100" s="389">
        <v>2.5</v>
      </c>
      <c r="AT100" s="389">
        <v>2.5</v>
      </c>
      <c r="AU100" s="389">
        <v>2.5</v>
      </c>
      <c r="AV100" s="389">
        <v>2.5</v>
      </c>
      <c r="AW100" s="389">
        <v>2.5</v>
      </c>
      <c r="AX100" s="389">
        <v>2.5</v>
      </c>
      <c r="AY100" s="389">
        <v>2.91</v>
      </c>
      <c r="AZ100" s="389">
        <v>2.91</v>
      </c>
      <c r="BA100" s="389">
        <v>2.91</v>
      </c>
      <c r="BB100" s="389">
        <v>2.91</v>
      </c>
      <c r="BC100" s="389">
        <v>2.91</v>
      </c>
      <c r="BD100" s="389">
        <v>2.91</v>
      </c>
      <c r="BE100" s="389">
        <v>2.91</v>
      </c>
      <c r="BF100" s="389">
        <v>2.91</v>
      </c>
      <c r="BG100" s="389">
        <v>2.91</v>
      </c>
      <c r="BH100" s="389">
        <v>2.91</v>
      </c>
      <c r="BI100" s="389">
        <v>2.91</v>
      </c>
      <c r="BJ100" s="389">
        <v>2.91</v>
      </c>
      <c r="BK100" s="389">
        <v>2.91</v>
      </c>
      <c r="BL100" s="389">
        <v>2.91</v>
      </c>
      <c r="BM100" s="389">
        <v>2.91</v>
      </c>
      <c r="BN100" s="389">
        <v>2.91</v>
      </c>
      <c r="BO100" s="389">
        <v>2.91</v>
      </c>
      <c r="BP100" s="389"/>
      <c r="BQ100" s="389"/>
      <c r="BR100" s="389"/>
      <c r="BS100" s="389"/>
      <c r="BT100" s="389"/>
      <c r="BU100" s="389"/>
      <c r="BV100" s="389"/>
      <c r="BW100" s="389"/>
      <c r="BX100" s="389"/>
      <c r="BY100" s="389"/>
      <c r="BZ100" s="389"/>
      <c r="CA100" s="389"/>
      <c r="CB100" s="389"/>
      <c r="CC100" s="389"/>
      <c r="CD100" s="389"/>
      <c r="CE100" s="389"/>
      <c r="CF100" s="389"/>
      <c r="CG100" s="389"/>
      <c r="CH100" s="389"/>
      <c r="CI100" s="390"/>
    </row>
    <row r="101" spans="2:87" x14ac:dyDescent="0.35">
      <c r="B101" s="391" t="s">
        <v>497</v>
      </c>
      <c r="C101" s="392" t="s">
        <v>498</v>
      </c>
      <c r="D101" s="392" t="s">
        <v>499</v>
      </c>
      <c r="E101" s="392" t="s">
        <v>111</v>
      </c>
      <c r="F101" s="393">
        <v>2</v>
      </c>
      <c r="G101" s="394">
        <v>0</v>
      </c>
      <c r="H101" s="395">
        <v>0</v>
      </c>
      <c r="I101" s="395">
        <v>0</v>
      </c>
      <c r="J101" s="395">
        <v>0</v>
      </c>
      <c r="K101" s="395">
        <v>0</v>
      </c>
      <c r="L101" s="395">
        <v>0</v>
      </c>
      <c r="M101" s="389">
        <v>4.0300000000000029</v>
      </c>
      <c r="N101" s="389">
        <v>4.0300000000000029</v>
      </c>
      <c r="O101" s="389">
        <v>4.0300000000000029</v>
      </c>
      <c r="P101" s="389">
        <v>4.0300000000000029</v>
      </c>
      <c r="Q101" s="389">
        <v>4.0300000000000029</v>
      </c>
      <c r="R101" s="389">
        <v>9.0300000000000029</v>
      </c>
      <c r="S101" s="389">
        <v>9.0300000000000029</v>
      </c>
      <c r="T101" s="389">
        <v>9.0300000000000029</v>
      </c>
      <c r="U101" s="389">
        <v>9.0300000000000029</v>
      </c>
      <c r="V101" s="389">
        <v>9.0300000000000029</v>
      </c>
      <c r="W101" s="389">
        <v>9.0300000000000029</v>
      </c>
      <c r="X101" s="389">
        <v>9.0300000000000029</v>
      </c>
      <c r="Y101" s="389">
        <v>9.0300000000000029</v>
      </c>
      <c r="Z101" s="389">
        <v>9.0300000000000029</v>
      </c>
      <c r="AA101" s="389">
        <v>9.0300000000000029</v>
      </c>
      <c r="AB101" s="389">
        <v>5</v>
      </c>
      <c r="AC101" s="389">
        <v>5</v>
      </c>
      <c r="AD101" s="389">
        <v>5</v>
      </c>
      <c r="AE101" s="389">
        <v>5</v>
      </c>
      <c r="AF101" s="389">
        <v>5</v>
      </c>
      <c r="AG101" s="389">
        <v>5</v>
      </c>
      <c r="AH101" s="389">
        <v>5</v>
      </c>
      <c r="AI101" s="389">
        <v>5</v>
      </c>
      <c r="AJ101" s="389">
        <v>5</v>
      </c>
      <c r="AK101" s="389">
        <v>5</v>
      </c>
      <c r="AL101" s="389">
        <v>5</v>
      </c>
      <c r="AM101" s="389">
        <v>5</v>
      </c>
      <c r="AN101" s="389">
        <v>5</v>
      </c>
      <c r="AO101" s="389">
        <v>5</v>
      </c>
      <c r="AP101" s="389">
        <v>5</v>
      </c>
      <c r="AQ101" s="389">
        <v>5</v>
      </c>
      <c r="AR101" s="389">
        <v>5</v>
      </c>
      <c r="AS101" s="389">
        <v>5</v>
      </c>
      <c r="AT101" s="389">
        <v>5</v>
      </c>
      <c r="AU101" s="389">
        <v>5</v>
      </c>
      <c r="AV101" s="389">
        <v>5</v>
      </c>
      <c r="AW101" s="389">
        <v>5</v>
      </c>
      <c r="AX101" s="389">
        <v>5</v>
      </c>
      <c r="AY101" s="389">
        <v>7.5</v>
      </c>
      <c r="AZ101" s="389">
        <v>7.5</v>
      </c>
      <c r="BA101" s="389">
        <v>7.5</v>
      </c>
      <c r="BB101" s="389">
        <v>7.5</v>
      </c>
      <c r="BC101" s="389">
        <v>7.5</v>
      </c>
      <c r="BD101" s="389">
        <v>7.5</v>
      </c>
      <c r="BE101" s="389">
        <v>7.5</v>
      </c>
      <c r="BF101" s="389">
        <v>7.5</v>
      </c>
      <c r="BG101" s="389">
        <v>7.5</v>
      </c>
      <c r="BH101" s="389">
        <v>7.5</v>
      </c>
      <c r="BI101" s="389">
        <v>7.5</v>
      </c>
      <c r="BJ101" s="389">
        <v>7.5</v>
      </c>
      <c r="BK101" s="389">
        <v>7.5</v>
      </c>
      <c r="BL101" s="389">
        <v>7.5</v>
      </c>
      <c r="BM101" s="389">
        <v>7.5</v>
      </c>
      <c r="BN101" s="389">
        <v>7.5</v>
      </c>
      <c r="BO101" s="389">
        <v>7.5</v>
      </c>
      <c r="BP101" s="389"/>
      <c r="BQ101" s="389"/>
      <c r="BR101" s="389"/>
      <c r="BS101" s="389"/>
      <c r="BT101" s="389"/>
      <c r="BU101" s="389"/>
      <c r="BV101" s="389"/>
      <c r="BW101" s="389"/>
      <c r="BX101" s="389"/>
      <c r="BY101" s="389"/>
      <c r="BZ101" s="389"/>
      <c r="CA101" s="389"/>
      <c r="CB101" s="389"/>
      <c r="CC101" s="389"/>
      <c r="CD101" s="389"/>
      <c r="CE101" s="389"/>
      <c r="CF101" s="389"/>
      <c r="CG101" s="389"/>
      <c r="CH101" s="389"/>
      <c r="CI101" s="390"/>
    </row>
    <row r="102" spans="2:87" ht="30.65" customHeight="1" x14ac:dyDescent="0.35">
      <c r="B102" s="398" t="s">
        <v>500</v>
      </c>
      <c r="C102" s="399" t="s">
        <v>501</v>
      </c>
      <c r="D102" s="400" t="s">
        <v>502</v>
      </c>
      <c r="E102" s="399" t="s">
        <v>111</v>
      </c>
      <c r="F102" s="401">
        <v>2</v>
      </c>
      <c r="G102" s="394">
        <v>0</v>
      </c>
      <c r="H102" s="395">
        <v>0</v>
      </c>
      <c r="I102" s="395">
        <v>0</v>
      </c>
      <c r="J102" s="395">
        <v>0</v>
      </c>
      <c r="K102" s="395">
        <v>0</v>
      </c>
      <c r="L102" s="395">
        <v>0</v>
      </c>
      <c r="M102" s="389">
        <v>2.1800000000000002</v>
      </c>
      <c r="N102" s="389">
        <v>2.1800000000000002</v>
      </c>
      <c r="O102" s="389">
        <v>2.1800000000000002</v>
      </c>
      <c r="P102" s="389">
        <v>2.1800000000000002</v>
      </c>
      <c r="Q102" s="389">
        <v>2.1800000000000002</v>
      </c>
      <c r="R102" s="389">
        <v>2.1800000000000002</v>
      </c>
      <c r="S102" s="389">
        <v>2.1800000000000002</v>
      </c>
      <c r="T102" s="389">
        <v>2.1800000000000002</v>
      </c>
      <c r="U102" s="389">
        <v>2.1800000000000002</v>
      </c>
      <c r="V102" s="389">
        <v>2.1800000000000002</v>
      </c>
      <c r="W102" s="389">
        <v>2.1800000000000002</v>
      </c>
      <c r="X102" s="389">
        <v>2.1800000000000002</v>
      </c>
      <c r="Y102" s="389">
        <v>2.1800000000000002</v>
      </c>
      <c r="Z102" s="389">
        <v>2.1800000000000002</v>
      </c>
      <c r="AA102" s="389">
        <v>2.1800000000000002</v>
      </c>
      <c r="AB102" s="389">
        <v>2.1800000000000002</v>
      </c>
      <c r="AC102" s="389">
        <v>2.1800000000000002</v>
      </c>
      <c r="AD102" s="389">
        <v>2.1800000000000002</v>
      </c>
      <c r="AE102" s="389">
        <v>2.1800000000000002</v>
      </c>
      <c r="AF102" s="389">
        <v>2.1800000000000002</v>
      </c>
      <c r="AG102" s="389">
        <v>2.1800000000000002</v>
      </c>
      <c r="AH102" s="389">
        <v>2.1800000000000002</v>
      </c>
      <c r="AI102" s="389">
        <v>2.1800000000000002</v>
      </c>
      <c r="AJ102" s="389">
        <v>2.1800000000000002</v>
      </c>
      <c r="AK102" s="389">
        <v>2.1800000000000002</v>
      </c>
      <c r="AL102" s="389">
        <v>2.1800000000000002</v>
      </c>
      <c r="AM102" s="389">
        <v>0</v>
      </c>
      <c r="AN102" s="389">
        <v>0</v>
      </c>
      <c r="AO102" s="389">
        <v>0</v>
      </c>
      <c r="AP102" s="389">
        <v>0</v>
      </c>
      <c r="AQ102" s="389">
        <v>0</v>
      </c>
      <c r="AR102" s="389">
        <v>0</v>
      </c>
      <c r="AS102" s="389">
        <v>0</v>
      </c>
      <c r="AT102" s="389">
        <v>0</v>
      </c>
      <c r="AU102" s="389">
        <v>0</v>
      </c>
      <c r="AV102" s="389">
        <v>0</v>
      </c>
      <c r="AW102" s="389">
        <v>0</v>
      </c>
      <c r="AX102" s="389">
        <v>0</v>
      </c>
      <c r="AY102" s="389">
        <v>0</v>
      </c>
      <c r="AZ102" s="389">
        <v>0</v>
      </c>
      <c r="BA102" s="389">
        <v>0</v>
      </c>
      <c r="BB102" s="389">
        <v>0</v>
      </c>
      <c r="BC102" s="389">
        <v>0</v>
      </c>
      <c r="BD102" s="389">
        <v>0</v>
      </c>
      <c r="BE102" s="389">
        <v>0</v>
      </c>
      <c r="BF102" s="389">
        <v>0</v>
      </c>
      <c r="BG102" s="389">
        <v>0</v>
      </c>
      <c r="BH102" s="389">
        <v>0</v>
      </c>
      <c r="BI102" s="389">
        <v>0</v>
      </c>
      <c r="BJ102" s="389">
        <v>0</v>
      </c>
      <c r="BK102" s="389">
        <v>0</v>
      </c>
      <c r="BL102" s="389">
        <v>0</v>
      </c>
      <c r="BM102" s="389">
        <v>0</v>
      </c>
      <c r="BN102" s="389">
        <v>0</v>
      </c>
      <c r="BO102" s="389">
        <v>0</v>
      </c>
      <c r="BP102" s="389"/>
      <c r="BQ102" s="389"/>
      <c r="BR102" s="389"/>
      <c r="BS102" s="389"/>
      <c r="BT102" s="389"/>
      <c r="BU102" s="389"/>
      <c r="BV102" s="389"/>
      <c r="BW102" s="389"/>
      <c r="BX102" s="389"/>
      <c r="BY102" s="389"/>
      <c r="BZ102" s="389"/>
      <c r="CA102" s="389"/>
      <c r="CB102" s="389"/>
      <c r="CC102" s="389"/>
      <c r="CD102" s="389"/>
      <c r="CE102" s="389"/>
      <c r="CF102" s="389"/>
      <c r="CG102" s="389"/>
      <c r="CH102" s="389"/>
      <c r="CI102" s="390"/>
    </row>
    <row r="103" spans="2:87" ht="30.65" customHeight="1" x14ac:dyDescent="0.35">
      <c r="B103" s="398" t="s">
        <v>503</v>
      </c>
      <c r="C103" s="399" t="s">
        <v>504</v>
      </c>
      <c r="D103" s="400" t="s">
        <v>505</v>
      </c>
      <c r="E103" s="399" t="s">
        <v>111</v>
      </c>
      <c r="F103" s="401">
        <v>2</v>
      </c>
      <c r="G103" s="394">
        <v>0</v>
      </c>
      <c r="H103" s="395">
        <v>0</v>
      </c>
      <c r="I103" s="395">
        <v>0</v>
      </c>
      <c r="J103" s="395">
        <v>0</v>
      </c>
      <c r="K103" s="395">
        <v>0</v>
      </c>
      <c r="L103" s="395">
        <v>0</v>
      </c>
      <c r="M103" s="389">
        <v>13.11</v>
      </c>
      <c r="N103" s="389">
        <v>13.11</v>
      </c>
      <c r="O103" s="389">
        <v>13.11</v>
      </c>
      <c r="P103" s="389">
        <v>13.11</v>
      </c>
      <c r="Q103" s="389">
        <v>13.11</v>
      </c>
      <c r="R103" s="389">
        <v>13.11</v>
      </c>
      <c r="S103" s="389">
        <v>13.11</v>
      </c>
      <c r="T103" s="389">
        <v>13.11</v>
      </c>
      <c r="U103" s="389">
        <v>13.11</v>
      </c>
      <c r="V103" s="389">
        <v>13.11</v>
      </c>
      <c r="W103" s="389">
        <v>13.11</v>
      </c>
      <c r="X103" s="389">
        <v>13.11</v>
      </c>
      <c r="Y103" s="389">
        <v>13.11</v>
      </c>
      <c r="Z103" s="389">
        <v>13.11</v>
      </c>
      <c r="AA103" s="389">
        <v>13.11</v>
      </c>
      <c r="AB103" s="389">
        <v>13.11</v>
      </c>
      <c r="AC103" s="389">
        <v>13.11</v>
      </c>
      <c r="AD103" s="389">
        <v>13.11</v>
      </c>
      <c r="AE103" s="389">
        <v>13.11</v>
      </c>
      <c r="AF103" s="389">
        <v>13.11</v>
      </c>
      <c r="AG103" s="389">
        <v>13.11</v>
      </c>
      <c r="AH103" s="389">
        <v>13.11</v>
      </c>
      <c r="AI103" s="389">
        <v>13.11</v>
      </c>
      <c r="AJ103" s="389">
        <v>13.11</v>
      </c>
      <c r="AK103" s="389">
        <v>13.11</v>
      </c>
      <c r="AL103" s="389">
        <v>13.11</v>
      </c>
      <c r="AM103" s="389">
        <v>13.11</v>
      </c>
      <c r="AN103" s="389">
        <v>13.11</v>
      </c>
      <c r="AO103" s="389">
        <v>13.11</v>
      </c>
      <c r="AP103" s="389">
        <v>13.11</v>
      </c>
      <c r="AQ103" s="389">
        <v>13.11</v>
      </c>
      <c r="AR103" s="389">
        <v>13.11</v>
      </c>
      <c r="AS103" s="389">
        <v>13.11</v>
      </c>
      <c r="AT103" s="389">
        <v>13.11</v>
      </c>
      <c r="AU103" s="389">
        <v>13.11</v>
      </c>
      <c r="AV103" s="389">
        <v>13.11</v>
      </c>
      <c r="AW103" s="389">
        <v>13.11</v>
      </c>
      <c r="AX103" s="389">
        <v>13.11</v>
      </c>
      <c r="AY103" s="389">
        <v>13.11</v>
      </c>
      <c r="AZ103" s="389">
        <v>13.11</v>
      </c>
      <c r="BA103" s="389">
        <v>13.11</v>
      </c>
      <c r="BB103" s="389">
        <v>13.11</v>
      </c>
      <c r="BC103" s="389">
        <v>13.11</v>
      </c>
      <c r="BD103" s="389">
        <v>13.11</v>
      </c>
      <c r="BE103" s="389">
        <v>13.11</v>
      </c>
      <c r="BF103" s="389">
        <v>13.11</v>
      </c>
      <c r="BG103" s="389">
        <v>13.11</v>
      </c>
      <c r="BH103" s="389">
        <v>13.11</v>
      </c>
      <c r="BI103" s="389">
        <v>13.11</v>
      </c>
      <c r="BJ103" s="389">
        <v>13.11</v>
      </c>
      <c r="BK103" s="389">
        <v>13.11</v>
      </c>
      <c r="BL103" s="389">
        <v>13.11</v>
      </c>
      <c r="BM103" s="389">
        <v>13.11</v>
      </c>
      <c r="BN103" s="389">
        <v>13.11</v>
      </c>
      <c r="BO103" s="389">
        <v>13.11</v>
      </c>
      <c r="BP103" s="389"/>
      <c r="BQ103" s="389"/>
      <c r="BR103" s="389"/>
      <c r="BS103" s="389"/>
      <c r="BT103" s="389"/>
      <c r="BU103" s="389"/>
      <c r="BV103" s="389"/>
      <c r="BW103" s="389"/>
      <c r="BX103" s="389"/>
      <c r="BY103" s="389"/>
      <c r="BZ103" s="389"/>
      <c r="CA103" s="389"/>
      <c r="CB103" s="389"/>
      <c r="CC103" s="389"/>
      <c r="CD103" s="389"/>
      <c r="CE103" s="389"/>
      <c r="CF103" s="389"/>
      <c r="CG103" s="389"/>
      <c r="CH103" s="389"/>
      <c r="CI103" s="390"/>
    </row>
    <row r="104" spans="2:87" ht="28" x14ac:dyDescent="0.35">
      <c r="B104" s="391" t="s">
        <v>506</v>
      </c>
      <c r="C104" s="392" t="s">
        <v>507</v>
      </c>
      <c r="D104" s="392" t="s">
        <v>508</v>
      </c>
      <c r="E104" s="392" t="s">
        <v>111</v>
      </c>
      <c r="F104" s="393">
        <v>2</v>
      </c>
      <c r="G104" s="394">
        <v>0</v>
      </c>
      <c r="H104" s="395">
        <v>0</v>
      </c>
      <c r="I104" s="395">
        <v>0</v>
      </c>
      <c r="J104" s="395">
        <v>0</v>
      </c>
      <c r="K104" s="395">
        <v>0</v>
      </c>
      <c r="L104" s="395">
        <v>0</v>
      </c>
      <c r="M104" s="389">
        <v>0</v>
      </c>
      <c r="N104" s="389">
        <v>0</v>
      </c>
      <c r="O104" s="389">
        <v>0</v>
      </c>
      <c r="P104" s="389">
        <v>0</v>
      </c>
      <c r="Q104" s="389">
        <v>0</v>
      </c>
      <c r="R104" s="389">
        <v>0</v>
      </c>
      <c r="S104" s="389">
        <v>0</v>
      </c>
      <c r="T104" s="389">
        <v>0</v>
      </c>
      <c r="U104" s="389">
        <v>0</v>
      </c>
      <c r="V104" s="389">
        <v>0</v>
      </c>
      <c r="W104" s="389">
        <v>0</v>
      </c>
      <c r="X104" s="389">
        <v>0</v>
      </c>
      <c r="Y104" s="389">
        <v>0</v>
      </c>
      <c r="Z104" s="389">
        <v>0</v>
      </c>
      <c r="AA104" s="389">
        <v>0</v>
      </c>
      <c r="AB104" s="389">
        <v>0</v>
      </c>
      <c r="AC104" s="389">
        <v>0</v>
      </c>
      <c r="AD104" s="389">
        <v>0</v>
      </c>
      <c r="AE104" s="389">
        <v>0</v>
      </c>
      <c r="AF104" s="389">
        <v>0</v>
      </c>
      <c r="AG104" s="389">
        <v>0</v>
      </c>
      <c r="AH104" s="389">
        <v>0</v>
      </c>
      <c r="AI104" s="389">
        <v>0</v>
      </c>
      <c r="AJ104" s="389">
        <v>0</v>
      </c>
      <c r="AK104" s="389">
        <v>0</v>
      </c>
      <c r="AL104" s="389">
        <v>0</v>
      </c>
      <c r="AM104" s="389">
        <v>0</v>
      </c>
      <c r="AN104" s="389">
        <v>0</v>
      </c>
      <c r="AO104" s="389">
        <v>0</v>
      </c>
      <c r="AP104" s="389">
        <v>0</v>
      </c>
      <c r="AQ104" s="389">
        <v>0</v>
      </c>
      <c r="AR104" s="389">
        <v>0</v>
      </c>
      <c r="AS104" s="389">
        <v>0</v>
      </c>
      <c r="AT104" s="389">
        <v>0</v>
      </c>
      <c r="AU104" s="389">
        <v>0</v>
      </c>
      <c r="AV104" s="389">
        <v>0</v>
      </c>
      <c r="AW104" s="389">
        <v>0</v>
      </c>
      <c r="AX104" s="389">
        <v>0</v>
      </c>
      <c r="AY104" s="389">
        <v>0</v>
      </c>
      <c r="AZ104" s="389">
        <v>0</v>
      </c>
      <c r="BA104" s="389">
        <v>0</v>
      </c>
      <c r="BB104" s="389">
        <v>0</v>
      </c>
      <c r="BC104" s="389">
        <v>0</v>
      </c>
      <c r="BD104" s="389">
        <v>0</v>
      </c>
      <c r="BE104" s="389">
        <v>0</v>
      </c>
      <c r="BF104" s="389">
        <v>0</v>
      </c>
      <c r="BG104" s="389">
        <v>0</v>
      </c>
      <c r="BH104" s="389">
        <v>0</v>
      </c>
      <c r="BI104" s="389">
        <v>0</v>
      </c>
      <c r="BJ104" s="389">
        <v>0</v>
      </c>
      <c r="BK104" s="389">
        <v>0</v>
      </c>
      <c r="BL104" s="389">
        <v>0</v>
      </c>
      <c r="BM104" s="389">
        <v>0</v>
      </c>
      <c r="BN104" s="389">
        <v>0</v>
      </c>
      <c r="BO104" s="389">
        <v>0</v>
      </c>
      <c r="BP104" s="389"/>
      <c r="BQ104" s="389"/>
      <c r="BR104" s="389"/>
      <c r="BS104" s="389"/>
      <c r="BT104" s="389"/>
      <c r="BU104" s="389"/>
      <c r="BV104" s="389"/>
      <c r="BW104" s="389"/>
      <c r="BX104" s="389"/>
      <c r="BY104" s="389"/>
      <c r="BZ104" s="389"/>
      <c r="CA104" s="389"/>
      <c r="CB104" s="389"/>
      <c r="CC104" s="389"/>
      <c r="CD104" s="389"/>
      <c r="CE104" s="389"/>
      <c r="CF104" s="389"/>
      <c r="CG104" s="389"/>
      <c r="CH104" s="389"/>
      <c r="CI104" s="390"/>
    </row>
    <row r="105" spans="2:87" x14ac:dyDescent="0.35">
      <c r="B105" s="391" t="s">
        <v>509</v>
      </c>
      <c r="C105" s="392" t="s">
        <v>510</v>
      </c>
      <c r="D105" s="392" t="s">
        <v>511</v>
      </c>
      <c r="E105" s="392" t="s">
        <v>111</v>
      </c>
      <c r="F105" s="393">
        <v>2</v>
      </c>
      <c r="G105" s="394">
        <v>0</v>
      </c>
      <c r="H105" s="395">
        <v>0</v>
      </c>
      <c r="I105" s="395">
        <v>0</v>
      </c>
      <c r="J105" s="395">
        <v>0</v>
      </c>
      <c r="K105" s="395">
        <v>0</v>
      </c>
      <c r="L105" s="395">
        <v>0</v>
      </c>
      <c r="M105" s="389">
        <v>0</v>
      </c>
      <c r="N105" s="389">
        <v>0</v>
      </c>
      <c r="O105" s="389">
        <v>0</v>
      </c>
      <c r="P105" s="389">
        <v>0</v>
      </c>
      <c r="Q105" s="389">
        <v>0</v>
      </c>
      <c r="R105" s="389">
        <v>0</v>
      </c>
      <c r="S105" s="389">
        <v>0</v>
      </c>
      <c r="T105" s="389">
        <v>0</v>
      </c>
      <c r="U105" s="389">
        <v>0</v>
      </c>
      <c r="V105" s="389">
        <v>0</v>
      </c>
      <c r="W105" s="389">
        <v>0</v>
      </c>
      <c r="X105" s="389">
        <v>0</v>
      </c>
      <c r="Y105" s="389">
        <v>0</v>
      </c>
      <c r="Z105" s="389">
        <v>0</v>
      </c>
      <c r="AA105" s="389">
        <v>0</v>
      </c>
      <c r="AB105" s="389">
        <v>0</v>
      </c>
      <c r="AC105" s="389">
        <v>0</v>
      </c>
      <c r="AD105" s="389">
        <v>0</v>
      </c>
      <c r="AE105" s="389">
        <v>0</v>
      </c>
      <c r="AF105" s="389">
        <v>0</v>
      </c>
      <c r="AG105" s="389">
        <v>0</v>
      </c>
      <c r="AH105" s="389">
        <v>0</v>
      </c>
      <c r="AI105" s="389">
        <v>0</v>
      </c>
      <c r="AJ105" s="389">
        <v>0</v>
      </c>
      <c r="AK105" s="389">
        <v>0</v>
      </c>
      <c r="AL105" s="389">
        <v>0</v>
      </c>
      <c r="AM105" s="389">
        <v>0</v>
      </c>
      <c r="AN105" s="389">
        <v>0</v>
      </c>
      <c r="AO105" s="389">
        <v>0</v>
      </c>
      <c r="AP105" s="389">
        <v>0</v>
      </c>
      <c r="AQ105" s="389">
        <v>0</v>
      </c>
      <c r="AR105" s="389">
        <v>0</v>
      </c>
      <c r="AS105" s="389">
        <v>0</v>
      </c>
      <c r="AT105" s="389">
        <v>0</v>
      </c>
      <c r="AU105" s="389">
        <v>0</v>
      </c>
      <c r="AV105" s="389">
        <v>0</v>
      </c>
      <c r="AW105" s="389">
        <v>0</v>
      </c>
      <c r="AX105" s="389">
        <v>0</v>
      </c>
      <c r="AY105" s="389">
        <v>0</v>
      </c>
      <c r="AZ105" s="389">
        <v>0</v>
      </c>
      <c r="BA105" s="389">
        <v>0</v>
      </c>
      <c r="BB105" s="389">
        <v>0</v>
      </c>
      <c r="BC105" s="389">
        <v>0</v>
      </c>
      <c r="BD105" s="389">
        <v>0</v>
      </c>
      <c r="BE105" s="389">
        <v>0</v>
      </c>
      <c r="BF105" s="389">
        <v>0</v>
      </c>
      <c r="BG105" s="389">
        <v>0</v>
      </c>
      <c r="BH105" s="389">
        <v>0</v>
      </c>
      <c r="BI105" s="389">
        <v>0</v>
      </c>
      <c r="BJ105" s="389">
        <v>0</v>
      </c>
      <c r="BK105" s="389">
        <v>0</v>
      </c>
      <c r="BL105" s="389">
        <v>0</v>
      </c>
      <c r="BM105" s="389">
        <v>0</v>
      </c>
      <c r="BN105" s="389">
        <v>0</v>
      </c>
      <c r="BO105" s="389">
        <v>0</v>
      </c>
      <c r="BP105" s="389"/>
      <c r="BQ105" s="389"/>
      <c r="BR105" s="389"/>
      <c r="BS105" s="389"/>
      <c r="BT105" s="389"/>
      <c r="BU105" s="389"/>
      <c r="BV105" s="389"/>
      <c r="BW105" s="389"/>
      <c r="BX105" s="389"/>
      <c r="BY105" s="389"/>
      <c r="BZ105" s="389"/>
      <c r="CA105" s="389"/>
      <c r="CB105" s="389"/>
      <c r="CC105" s="389"/>
      <c r="CD105" s="389"/>
      <c r="CE105" s="389"/>
      <c r="CF105" s="389"/>
      <c r="CG105" s="389"/>
      <c r="CH105" s="389"/>
      <c r="CI105" s="390"/>
    </row>
    <row r="106" spans="2:87" ht="14.5" thickBot="1" x14ac:dyDescent="0.4">
      <c r="B106" s="402" t="s">
        <v>512</v>
      </c>
      <c r="C106" s="403" t="s">
        <v>513</v>
      </c>
      <c r="D106" s="403" t="s">
        <v>514</v>
      </c>
      <c r="E106" s="403" t="s">
        <v>111</v>
      </c>
      <c r="F106" s="404">
        <v>2</v>
      </c>
      <c r="G106" s="1001">
        <v>0</v>
      </c>
      <c r="H106" s="1002">
        <v>0</v>
      </c>
      <c r="I106" s="1002">
        <v>0</v>
      </c>
      <c r="J106" s="1002">
        <v>0</v>
      </c>
      <c r="K106" s="1002">
        <v>0</v>
      </c>
      <c r="L106" s="1002">
        <v>0</v>
      </c>
      <c r="M106" s="389">
        <v>0</v>
      </c>
      <c r="N106" s="389">
        <v>0</v>
      </c>
      <c r="O106" s="389">
        <v>0</v>
      </c>
      <c r="P106" s="389">
        <v>0</v>
      </c>
      <c r="Q106" s="389">
        <v>0</v>
      </c>
      <c r="R106" s="389">
        <v>0</v>
      </c>
      <c r="S106" s="389">
        <v>0</v>
      </c>
      <c r="T106" s="389">
        <v>0</v>
      </c>
      <c r="U106" s="389">
        <v>0</v>
      </c>
      <c r="V106" s="389">
        <v>0</v>
      </c>
      <c r="W106" s="389">
        <v>0</v>
      </c>
      <c r="X106" s="389">
        <v>0</v>
      </c>
      <c r="Y106" s="389">
        <v>0</v>
      </c>
      <c r="Z106" s="389">
        <v>0</v>
      </c>
      <c r="AA106" s="389">
        <v>0</v>
      </c>
      <c r="AB106" s="389">
        <v>0</v>
      </c>
      <c r="AC106" s="389">
        <v>0</v>
      </c>
      <c r="AD106" s="389">
        <v>0</v>
      </c>
      <c r="AE106" s="389">
        <v>0</v>
      </c>
      <c r="AF106" s="389">
        <v>0</v>
      </c>
      <c r="AG106" s="389">
        <v>0</v>
      </c>
      <c r="AH106" s="389">
        <v>0</v>
      </c>
      <c r="AI106" s="389">
        <v>0</v>
      </c>
      <c r="AJ106" s="389">
        <v>0</v>
      </c>
      <c r="AK106" s="389">
        <v>0</v>
      </c>
      <c r="AL106" s="389">
        <v>0</v>
      </c>
      <c r="AM106" s="389">
        <v>0</v>
      </c>
      <c r="AN106" s="389">
        <v>0</v>
      </c>
      <c r="AO106" s="389">
        <v>0</v>
      </c>
      <c r="AP106" s="389">
        <v>0</v>
      </c>
      <c r="AQ106" s="389">
        <v>0</v>
      </c>
      <c r="AR106" s="389">
        <v>0</v>
      </c>
      <c r="AS106" s="389">
        <v>0</v>
      </c>
      <c r="AT106" s="389">
        <v>0</v>
      </c>
      <c r="AU106" s="389">
        <v>0</v>
      </c>
      <c r="AV106" s="389">
        <v>0</v>
      </c>
      <c r="AW106" s="389">
        <v>0</v>
      </c>
      <c r="AX106" s="389">
        <v>0</v>
      </c>
      <c r="AY106" s="389">
        <v>0</v>
      </c>
      <c r="AZ106" s="389">
        <v>0</v>
      </c>
      <c r="BA106" s="389">
        <v>0</v>
      </c>
      <c r="BB106" s="389">
        <v>0</v>
      </c>
      <c r="BC106" s="389">
        <v>0</v>
      </c>
      <c r="BD106" s="389">
        <v>0</v>
      </c>
      <c r="BE106" s="389">
        <v>0</v>
      </c>
      <c r="BF106" s="389">
        <v>0</v>
      </c>
      <c r="BG106" s="389">
        <v>0</v>
      </c>
      <c r="BH106" s="389">
        <v>0</v>
      </c>
      <c r="BI106" s="389">
        <v>0</v>
      </c>
      <c r="BJ106" s="389">
        <v>0</v>
      </c>
      <c r="BK106" s="389">
        <v>0</v>
      </c>
      <c r="BL106" s="389">
        <v>0</v>
      </c>
      <c r="BM106" s="389">
        <v>0</v>
      </c>
      <c r="BN106" s="389">
        <v>0</v>
      </c>
      <c r="BO106" s="389">
        <v>0</v>
      </c>
      <c r="BP106" s="389"/>
      <c r="BQ106" s="389"/>
      <c r="BR106" s="389"/>
      <c r="BS106" s="389"/>
      <c r="BT106" s="389"/>
      <c r="BU106" s="389"/>
      <c r="BV106" s="389"/>
      <c r="BW106" s="389"/>
      <c r="BX106" s="389"/>
      <c r="BY106" s="389"/>
      <c r="BZ106" s="389"/>
      <c r="CA106" s="389"/>
      <c r="CB106" s="389"/>
      <c r="CC106" s="389"/>
      <c r="CD106" s="389"/>
      <c r="CE106" s="389"/>
      <c r="CF106" s="389"/>
      <c r="CG106" s="389"/>
      <c r="CH106" s="389"/>
      <c r="CI106" s="390"/>
    </row>
    <row r="107" spans="2:87" ht="56" x14ac:dyDescent="0.3">
      <c r="B107" s="407" t="s">
        <v>515</v>
      </c>
      <c r="C107" s="408" t="s">
        <v>516</v>
      </c>
      <c r="D107" s="409" t="s">
        <v>517</v>
      </c>
      <c r="E107" s="408" t="s">
        <v>111</v>
      </c>
      <c r="F107" s="410">
        <v>2</v>
      </c>
      <c r="G107" s="1005">
        <v>0</v>
      </c>
      <c r="H107" s="967">
        <v>0</v>
      </c>
      <c r="I107" s="967">
        <v>0</v>
      </c>
      <c r="J107" s="967">
        <v>0</v>
      </c>
      <c r="K107" s="967">
        <v>0</v>
      </c>
      <c r="L107" s="967">
        <v>0</v>
      </c>
      <c r="M107" s="1467">
        <v>-0.56190572786265669</v>
      </c>
      <c r="N107" s="1467">
        <v>-1.6710326165553699</v>
      </c>
      <c r="O107" s="1467">
        <v>-2.7517477438243318</v>
      </c>
      <c r="P107" s="1467">
        <v>-3.8047514591426563</v>
      </c>
      <c r="Q107" s="1467">
        <v>-4.8322055609869103</v>
      </c>
      <c r="R107" s="1467">
        <v>-5.5854465386482071</v>
      </c>
      <c r="S107" s="1467">
        <v>-6.0797973766782913</v>
      </c>
      <c r="T107" s="1467">
        <v>-6.5776227170201951</v>
      </c>
      <c r="U107" s="1467">
        <v>-7.0785434296986818</v>
      </c>
      <c r="V107" s="1467">
        <v>-7.5817912837934278</v>
      </c>
      <c r="W107" s="1467">
        <v>-7.8619198619892217</v>
      </c>
      <c r="X107" s="1467">
        <v>-7.9106435039807605</v>
      </c>
      <c r="Y107" s="1467">
        <v>-7.9477963248049406</v>
      </c>
      <c r="Z107" s="1467">
        <v>-7.9711214448209526</v>
      </c>
      <c r="AA107" s="1467">
        <v>-7.9828079849748494</v>
      </c>
      <c r="AB107" s="1467">
        <v>-7.9888478367186817</v>
      </c>
      <c r="AC107" s="1467">
        <v>-7.9944210333363763</v>
      </c>
      <c r="AD107" s="1467">
        <v>-7.9996280222121268</v>
      </c>
      <c r="AE107" s="1467">
        <v>-8.0054464826558664</v>
      </c>
      <c r="AF107" s="1467">
        <v>-8.0110098708077668</v>
      </c>
      <c r="AG107" s="1467">
        <v>-8.0159741897872543</v>
      </c>
      <c r="AH107" s="1467">
        <v>-8.0203334757537039</v>
      </c>
      <c r="AI107" s="1467">
        <v>-8.0245219737547977</v>
      </c>
      <c r="AJ107" s="1467">
        <v>-8.0285581466503029</v>
      </c>
      <c r="AK107" s="1467">
        <v>-8.0328784000888493</v>
      </c>
      <c r="AL107" s="1467">
        <v>-7.9560376775736161</v>
      </c>
      <c r="AM107" s="1467">
        <v>-7.8020127369427712</v>
      </c>
      <c r="AN107" s="1467">
        <v>-7.6551360567256168</v>
      </c>
      <c r="AO107" s="1467">
        <v>-7.5142988311149699</v>
      </c>
      <c r="AP107" s="1467">
        <v>-7.3796180229606385</v>
      </c>
      <c r="AQ107" s="1467">
        <v>-7.2512093584498842</v>
      </c>
      <c r="AR107" s="1467">
        <v>-7.1280139056333178</v>
      </c>
      <c r="AS107" s="1467">
        <v>-7.0101723018742597</v>
      </c>
      <c r="AT107" s="1467">
        <v>-6.8978247316431442</v>
      </c>
      <c r="AU107" s="1467">
        <v>-6.789962738900563</v>
      </c>
      <c r="AV107" s="1467">
        <v>-6.6867512308095378</v>
      </c>
      <c r="AW107" s="1467">
        <v>-6.5879772823165963</v>
      </c>
      <c r="AX107" s="1467">
        <v>-6.4938128517064531</v>
      </c>
      <c r="AY107" s="1467">
        <v>-6.4033134755255379</v>
      </c>
      <c r="AZ107" s="1467">
        <v>-6.3167340539135246</v>
      </c>
      <c r="BA107" s="1467">
        <v>-6.2338995624988076</v>
      </c>
      <c r="BB107" s="1467">
        <v>-6.1545837322237924</v>
      </c>
      <c r="BC107" s="1467">
        <v>-6.0786296230879264</v>
      </c>
      <c r="BD107" s="1467">
        <v>-6.0058881244163063</v>
      </c>
      <c r="BE107" s="1467">
        <v>-5.9362175266032997</v>
      </c>
      <c r="BF107" s="1467">
        <v>-5.8694831068113231</v>
      </c>
      <c r="BG107" s="1467">
        <v>-5.8055567319156518</v>
      </c>
      <c r="BH107" s="1467">
        <v>-5.7443164808476856</v>
      </c>
      <c r="BI107" s="1467">
        <v>-5.6856462875564846</v>
      </c>
      <c r="BJ107" s="1467">
        <v>-5.6294356050695988</v>
      </c>
      <c r="BK107" s="1467">
        <v>-5.5755790905669222</v>
      </c>
      <c r="BL107" s="1467">
        <v>-5.5239763109616664</v>
      </c>
      <c r="BM107" s="1467">
        <v>-5.4745314681870632</v>
      </c>
      <c r="BN107" s="1467">
        <v>-5.4271531431910098</v>
      </c>
      <c r="BO107" s="1468">
        <v>-2.8338487750004475</v>
      </c>
      <c r="BP107" s="998"/>
      <c r="BQ107" s="388"/>
      <c r="BR107" s="388"/>
      <c r="BS107" s="388"/>
      <c r="BT107" s="388"/>
      <c r="BU107" s="388"/>
      <c r="BV107" s="388"/>
      <c r="BW107" s="388"/>
      <c r="BX107" s="388"/>
      <c r="BY107" s="388"/>
      <c r="BZ107" s="388"/>
      <c r="CA107" s="388"/>
      <c r="CB107" s="388"/>
      <c r="CC107" s="388"/>
      <c r="CD107" s="388"/>
      <c r="CE107" s="388"/>
      <c r="CF107" s="388"/>
      <c r="CG107" s="388"/>
      <c r="CH107" s="388"/>
      <c r="CI107" s="411"/>
    </row>
    <row r="108" spans="2:87" ht="56" x14ac:dyDescent="0.3">
      <c r="B108" s="412" t="s">
        <v>518</v>
      </c>
      <c r="C108" s="413" t="s">
        <v>519</v>
      </c>
      <c r="D108" s="414" t="s">
        <v>520</v>
      </c>
      <c r="E108" s="413" t="s">
        <v>111</v>
      </c>
      <c r="F108" s="415">
        <v>2</v>
      </c>
      <c r="G108" s="394">
        <v>0</v>
      </c>
      <c r="H108" s="395">
        <v>0</v>
      </c>
      <c r="I108" s="395">
        <v>0</v>
      </c>
      <c r="J108" s="395">
        <v>0</v>
      </c>
      <c r="K108" s="395">
        <v>0</v>
      </c>
      <c r="L108" s="395">
        <v>0</v>
      </c>
      <c r="M108" s="1469">
        <v>-4.3146979692569483E-2</v>
      </c>
      <c r="N108" s="1469">
        <v>-0.12755138490389695</v>
      </c>
      <c r="O108" s="1469">
        <v>-0.20828376688135622</v>
      </c>
      <c r="P108" s="1469">
        <v>-0.28545935002386236</v>
      </c>
      <c r="Q108" s="1469">
        <v>-0.35927011341651188</v>
      </c>
      <c r="R108" s="1469">
        <v>-0.48331041705506256</v>
      </c>
      <c r="S108" s="1469">
        <v>-0.66188045973997955</v>
      </c>
      <c r="T108" s="1469">
        <v>-0.84584112917532683</v>
      </c>
      <c r="U108" s="1469">
        <v>-1.0349666446556904</v>
      </c>
      <c r="V108" s="1469">
        <v>-1.2289613890490856</v>
      </c>
      <c r="W108" s="1469">
        <v>-1.3299569952331085</v>
      </c>
      <c r="X108" s="1469">
        <v>-1.334788979928194</v>
      </c>
      <c r="Y108" s="1469">
        <v>-1.3386326703951343</v>
      </c>
      <c r="Z108" s="1469">
        <v>-1.3411531928585523</v>
      </c>
      <c r="AA108" s="1469">
        <v>-1.3426365846410628</v>
      </c>
      <c r="AB108" s="1469">
        <v>-1.3437853139566545</v>
      </c>
      <c r="AC108" s="1469">
        <v>-1.344849157440418</v>
      </c>
      <c r="AD108" s="1469">
        <v>-1.3458462160008837</v>
      </c>
      <c r="AE108" s="1469">
        <v>-1.3469486446294829</v>
      </c>
      <c r="AF108" s="1469">
        <v>-1.348008853254471</v>
      </c>
      <c r="AG108" s="1469">
        <v>-1.3489150874015381</v>
      </c>
      <c r="AH108" s="1469">
        <v>-1.3497724605717281</v>
      </c>
      <c r="AI108" s="1469">
        <v>-1.3506033966214732</v>
      </c>
      <c r="AJ108" s="1469">
        <v>-1.351409852579029</v>
      </c>
      <c r="AK108" s="1469">
        <v>-1.3522142378157078</v>
      </c>
      <c r="AL108" s="1469">
        <v>-1.3525252680662398</v>
      </c>
      <c r="AM108" s="1469">
        <v>-1.3524163546071015</v>
      </c>
      <c r="AN108" s="1469">
        <v>-1.352395820970214</v>
      </c>
      <c r="AO108" s="1469">
        <v>-1.3524214866768527</v>
      </c>
      <c r="AP108" s="1469">
        <v>-1.3525102445557502</v>
      </c>
      <c r="AQ108" s="1469">
        <v>-1.3526778859773616</v>
      </c>
      <c r="AR108" s="1469">
        <v>-1.3528815617554397</v>
      </c>
      <c r="AS108" s="1469">
        <v>-1.3531365641446553</v>
      </c>
      <c r="AT108" s="1469">
        <v>-1.353457472955419</v>
      </c>
      <c r="AU108" s="1469">
        <v>-1.3538018403287595</v>
      </c>
      <c r="AV108" s="1469">
        <v>-1.3541843822246453</v>
      </c>
      <c r="AW108" s="1469">
        <v>-1.3546008386674744</v>
      </c>
      <c r="AX108" s="1469">
        <v>-1.3550655226150305</v>
      </c>
      <c r="AY108" s="1469">
        <v>-1.3555376088848616</v>
      </c>
      <c r="AZ108" s="1469">
        <v>-1.3560349754303589</v>
      </c>
      <c r="BA108" s="1469">
        <v>-1.3565541833477379</v>
      </c>
      <c r="BB108" s="1469">
        <v>-1.3570891152809381</v>
      </c>
      <c r="BC108" s="1469">
        <v>-1.3576369238213455</v>
      </c>
      <c r="BD108" s="1469">
        <v>-1.3581950271280629</v>
      </c>
      <c r="BE108" s="1469">
        <v>-1.3587611004365643</v>
      </c>
      <c r="BF108" s="1469">
        <v>-1.3593330642255126</v>
      </c>
      <c r="BG108" s="1469">
        <v>-1.3599090700807062</v>
      </c>
      <c r="BH108" s="1469">
        <v>-1.3604874851171673</v>
      </c>
      <c r="BI108" s="1469">
        <v>-1.3610668756549122</v>
      </c>
      <c r="BJ108" s="1469">
        <v>-1.3616459906956315</v>
      </c>
      <c r="BK108" s="1469">
        <v>-1.3622237456183872</v>
      </c>
      <c r="BL108" s="1469">
        <v>-1.3627992064028487</v>
      </c>
      <c r="BM108" s="1469">
        <v>-1.3633715745977695</v>
      </c>
      <c r="BN108" s="1469">
        <v>-1.3639401731785734</v>
      </c>
      <c r="BO108" s="1470">
        <v>-1.3641700032130932</v>
      </c>
      <c r="BP108" s="999"/>
      <c r="BQ108" s="389"/>
      <c r="BR108" s="389"/>
      <c r="BS108" s="389"/>
      <c r="BT108" s="389"/>
      <c r="BU108" s="389"/>
      <c r="BV108" s="389"/>
      <c r="BW108" s="389"/>
      <c r="BX108" s="389"/>
      <c r="BY108" s="389"/>
      <c r="BZ108" s="389"/>
      <c r="CA108" s="389"/>
      <c r="CB108" s="389"/>
      <c r="CC108" s="389"/>
      <c r="CD108" s="389"/>
      <c r="CE108" s="389"/>
      <c r="CF108" s="389"/>
      <c r="CG108" s="389"/>
      <c r="CH108" s="389"/>
      <c r="CI108" s="390"/>
    </row>
    <row r="109" spans="2:87" ht="56" x14ac:dyDescent="0.3">
      <c r="B109" s="412" t="s">
        <v>521</v>
      </c>
      <c r="C109" s="413" t="s">
        <v>522</v>
      </c>
      <c r="D109" s="414" t="s">
        <v>523</v>
      </c>
      <c r="E109" s="413" t="s">
        <v>111</v>
      </c>
      <c r="F109" s="415">
        <v>2</v>
      </c>
      <c r="G109" s="394">
        <v>0</v>
      </c>
      <c r="H109" s="395">
        <v>0</v>
      </c>
      <c r="I109" s="395">
        <v>0</v>
      </c>
      <c r="J109" s="395">
        <v>0</v>
      </c>
      <c r="K109" s="395">
        <v>0</v>
      </c>
      <c r="L109" s="395">
        <v>0</v>
      </c>
      <c r="M109" s="1469">
        <v>-1.2946353331386764</v>
      </c>
      <c r="N109" s="1469">
        <v>-3.8528614630707407</v>
      </c>
      <c r="O109" s="1469">
        <v>-6.3616653061300328</v>
      </c>
      <c r="P109" s="1469">
        <v>-8.8172511105101155</v>
      </c>
      <c r="Q109" s="1469">
        <v>-11.233902292345141</v>
      </c>
      <c r="R109" s="1469">
        <v>-14.31170541989963</v>
      </c>
      <c r="S109" s="1469">
        <v>-17.953687948960848</v>
      </c>
      <c r="T109" s="1469">
        <v>-21.437249995762723</v>
      </c>
      <c r="U109" s="1469">
        <v>-24.783229503537569</v>
      </c>
      <c r="V109" s="1469">
        <v>-28.008012971304147</v>
      </c>
      <c r="W109" s="1469">
        <v>-31.193309107148139</v>
      </c>
      <c r="X109" s="1469">
        <v>-34.337989647353645</v>
      </c>
      <c r="Y109" s="1469">
        <v>-37.249545347091825</v>
      </c>
      <c r="Z109" s="1469">
        <v>-39.333558469424574</v>
      </c>
      <c r="AA109" s="1469">
        <v>-40.660950430402266</v>
      </c>
      <c r="AB109" s="1469">
        <v>-41.93070718826263</v>
      </c>
      <c r="AC109" s="1469">
        <v>-43.202582026855488</v>
      </c>
      <c r="AD109" s="1469">
        <v>-44.478136841496855</v>
      </c>
      <c r="AE109" s="1469">
        <v>-45.760917927124993</v>
      </c>
      <c r="AF109" s="1469">
        <v>-47.050925194333431</v>
      </c>
      <c r="AG109" s="1469">
        <v>-48.348600581758362</v>
      </c>
      <c r="AH109" s="1469">
        <v>-49.645061683770088</v>
      </c>
      <c r="AI109" s="1469">
        <v>-50.947003563701813</v>
      </c>
      <c r="AJ109" s="1469">
        <v>-52.254616076343531</v>
      </c>
      <c r="AK109" s="1469">
        <v>-53.574514516647902</v>
      </c>
      <c r="AL109" s="1469">
        <v>-53.980024398556573</v>
      </c>
      <c r="AM109" s="1469">
        <v>-53.549626117055006</v>
      </c>
      <c r="AN109" s="1469">
        <v>-53.270057127029013</v>
      </c>
      <c r="AO109" s="1469">
        <v>-53.117788344129757</v>
      </c>
      <c r="AP109" s="1469">
        <v>-53.089256451418123</v>
      </c>
      <c r="AQ109" s="1469">
        <v>-53.181561593598616</v>
      </c>
      <c r="AR109" s="1469">
        <v>-53.373750152614036</v>
      </c>
      <c r="AS109" s="1469">
        <v>-53.664352319610536</v>
      </c>
      <c r="AT109" s="1469">
        <v>-54.052389025408914</v>
      </c>
      <c r="AU109" s="1469">
        <v>-54.518945893290152</v>
      </c>
      <c r="AV109" s="1469">
        <v>-55.064161835823768</v>
      </c>
      <c r="AW109" s="1469">
        <v>-55.682466944452443</v>
      </c>
      <c r="AX109" s="1469">
        <v>-56.374768882363732</v>
      </c>
      <c r="AY109" s="1469">
        <v>-57.124240586369318</v>
      </c>
      <c r="AZ109" s="1469">
        <v>-57.920119080940246</v>
      </c>
      <c r="BA109" s="1469">
        <v>-58.758588232801522</v>
      </c>
      <c r="BB109" s="1469">
        <v>-59.648495692251316</v>
      </c>
      <c r="BC109" s="1469">
        <v>-60.586437009052197</v>
      </c>
      <c r="BD109" s="1469">
        <v>-61.569275690231109</v>
      </c>
      <c r="BE109" s="1469">
        <v>-62.594122010529979</v>
      </c>
      <c r="BF109" s="1469">
        <v>-63.658313526953386</v>
      </c>
      <c r="BG109" s="1469">
        <v>-64.759397154966592</v>
      </c>
      <c r="BH109" s="1469">
        <v>-65.895112676486704</v>
      </c>
      <c r="BI109" s="1469">
        <v>-67.063377561302488</v>
      </c>
      <c r="BJ109" s="1469">
        <v>-68.262272993992056</v>
      </c>
      <c r="BK109" s="1469">
        <v>-69.490031007878059</v>
      </c>
      <c r="BL109" s="1469">
        <v>-70.745022636125512</v>
      </c>
      <c r="BM109" s="1469">
        <v>-72.025746997843214</v>
      </c>
      <c r="BN109" s="1469">
        <v>-73.330821244060289</v>
      </c>
      <c r="BO109" s="1470">
        <v>-74.64165940330281</v>
      </c>
      <c r="BP109" s="999"/>
      <c r="BQ109" s="389"/>
      <c r="BR109" s="389"/>
      <c r="BS109" s="389"/>
      <c r="BT109" s="389"/>
      <c r="BU109" s="389"/>
      <c r="BV109" s="389"/>
      <c r="BW109" s="389"/>
      <c r="BX109" s="389"/>
      <c r="BY109" s="389"/>
      <c r="BZ109" s="389"/>
      <c r="CA109" s="389"/>
      <c r="CB109" s="389"/>
      <c r="CC109" s="389"/>
      <c r="CD109" s="389"/>
      <c r="CE109" s="389"/>
      <c r="CF109" s="389"/>
      <c r="CG109" s="389"/>
      <c r="CH109" s="389"/>
      <c r="CI109" s="390"/>
    </row>
    <row r="110" spans="2:87" ht="56" x14ac:dyDescent="0.3">
      <c r="B110" s="412" t="s">
        <v>524</v>
      </c>
      <c r="C110" s="413" t="s">
        <v>525</v>
      </c>
      <c r="D110" s="414" t="s">
        <v>526</v>
      </c>
      <c r="E110" s="413" t="s">
        <v>111</v>
      </c>
      <c r="F110" s="415">
        <v>2</v>
      </c>
      <c r="G110" s="394">
        <v>0</v>
      </c>
      <c r="H110" s="395">
        <v>0</v>
      </c>
      <c r="I110" s="395">
        <v>0</v>
      </c>
      <c r="J110" s="395">
        <v>0</v>
      </c>
      <c r="K110" s="395">
        <v>0</v>
      </c>
      <c r="L110" s="395">
        <v>0</v>
      </c>
      <c r="M110" s="1469">
        <v>-7.3207410845542054E-2</v>
      </c>
      <c r="N110" s="1469">
        <v>-0.28789695744774246</v>
      </c>
      <c r="O110" s="1469">
        <v>-0.61392383053305433</v>
      </c>
      <c r="P110" s="1469">
        <v>-1.0116130330266353</v>
      </c>
      <c r="Q110" s="1469">
        <v>-1.4750877593240603</v>
      </c>
      <c r="R110" s="1469">
        <v>-1.9992454713091625</v>
      </c>
      <c r="S110" s="1469">
        <v>-2.6035422392733674</v>
      </c>
      <c r="T110" s="1469">
        <v>-3.2786200167922326</v>
      </c>
      <c r="U110" s="1469">
        <v>-4.0133043859397848</v>
      </c>
      <c r="V110" s="1469">
        <v>-4.7618202479752734</v>
      </c>
      <c r="W110" s="1469">
        <v>-5.5134596114251497</v>
      </c>
      <c r="X110" s="1469">
        <v>-6.1399801243925864</v>
      </c>
      <c r="Y110" s="1469">
        <v>-6.6330826171031312</v>
      </c>
      <c r="Z110" s="1469">
        <v>-7.005406090665085</v>
      </c>
      <c r="AA110" s="1469">
        <v>-7.2760757017810604</v>
      </c>
      <c r="AB110" s="1469">
        <v>-7.4766015430445805</v>
      </c>
      <c r="AC110" s="1469">
        <v>-7.5996455587855811</v>
      </c>
      <c r="AD110" s="1469">
        <v>-7.6606335909346388</v>
      </c>
      <c r="AE110" s="1469">
        <v>-7.7065336316254625</v>
      </c>
      <c r="AF110" s="1469">
        <v>-7.7406388055183228</v>
      </c>
      <c r="AG110" s="1469">
        <v>-7.7808841542414697</v>
      </c>
      <c r="AH110" s="1469">
        <v>-7.8188245262306832</v>
      </c>
      <c r="AI110" s="1469">
        <v>-7.8573351026184959</v>
      </c>
      <c r="AJ110" s="1469">
        <v>-7.8963595059140079</v>
      </c>
      <c r="AK110" s="1469">
        <v>-7.938965696205905</v>
      </c>
      <c r="AL110" s="1469">
        <v>-7.9770671811384322</v>
      </c>
      <c r="AM110" s="1469">
        <v>-8.01392342590899</v>
      </c>
      <c r="AN110" s="1469">
        <v>-8.0547076221191176</v>
      </c>
      <c r="AO110" s="1469">
        <v>-8.0929454782259693</v>
      </c>
      <c r="AP110" s="1469">
        <v>-8.1317841096806589</v>
      </c>
      <c r="AQ110" s="1469">
        <v>-8.1745131071390862</v>
      </c>
      <c r="AR110" s="1469">
        <v>-8.2144496736764552</v>
      </c>
      <c r="AS110" s="1469">
        <v>-8.2548516072042979</v>
      </c>
      <c r="AT110" s="1469">
        <v>-8.2991156241876194</v>
      </c>
      <c r="AU110" s="1469">
        <v>-8.3403587724278783</v>
      </c>
      <c r="AV110" s="1469">
        <v>-8.3819481805157654</v>
      </c>
      <c r="AW110" s="1469">
        <v>-8.4238486241369142</v>
      </c>
      <c r="AX110" s="1469">
        <v>-8.4695972863967608</v>
      </c>
      <c r="AY110" s="1469">
        <v>-8.5120555265736719</v>
      </c>
      <c r="AZ110" s="1469">
        <v>-8.5471476913141675</v>
      </c>
      <c r="BA110" s="1469">
        <v>-8.5746574967261324</v>
      </c>
      <c r="BB110" s="1469">
        <v>-8.6020859709877762</v>
      </c>
      <c r="BC110" s="1469">
        <v>-8.6294152048944426</v>
      </c>
      <c r="BD110" s="1469">
        <v>-8.6566292008002659</v>
      </c>
      <c r="BE110" s="1469">
        <v>-8.6837137568283183</v>
      </c>
      <c r="BF110" s="1469">
        <v>-8.7106563454183643</v>
      </c>
      <c r="BG110" s="1469">
        <v>-8.737445989635134</v>
      </c>
      <c r="BH110" s="1469">
        <v>-8.7640731400158938</v>
      </c>
      <c r="BI110" s="1469">
        <v>-8.7905295541367998</v>
      </c>
      <c r="BJ110" s="1469">
        <v>-8.816808180541809</v>
      </c>
      <c r="BK110" s="1469">
        <v>-8.8429030482141577</v>
      </c>
      <c r="BL110" s="1469">
        <v>-8.8688091623802698</v>
      </c>
      <c r="BM110" s="1469">
        <v>-8.894522407115911</v>
      </c>
      <c r="BN110" s="1469">
        <v>-8.920039454968764</v>
      </c>
      <c r="BO110" s="1470">
        <v>-8.9440131019378306</v>
      </c>
      <c r="BP110" s="999"/>
      <c r="BQ110" s="389"/>
      <c r="BR110" s="389"/>
      <c r="BS110" s="389"/>
      <c r="BT110" s="389"/>
      <c r="BU110" s="389"/>
      <c r="BV110" s="389"/>
      <c r="BW110" s="389"/>
      <c r="BX110" s="389"/>
      <c r="BY110" s="389"/>
      <c r="BZ110" s="389"/>
      <c r="CA110" s="389"/>
      <c r="CB110" s="389"/>
      <c r="CC110" s="389"/>
      <c r="CD110" s="389"/>
      <c r="CE110" s="389"/>
      <c r="CF110" s="389"/>
      <c r="CG110" s="389"/>
      <c r="CH110" s="389"/>
      <c r="CI110" s="390"/>
    </row>
    <row r="111" spans="2:87" ht="28" x14ac:dyDescent="0.35">
      <c r="B111" s="412" t="s">
        <v>527</v>
      </c>
      <c r="C111" s="413" t="s">
        <v>528</v>
      </c>
      <c r="D111" s="414" t="s">
        <v>529</v>
      </c>
      <c r="E111" s="413" t="s">
        <v>111</v>
      </c>
      <c r="F111" s="415">
        <v>2</v>
      </c>
      <c r="G111" s="394">
        <v>0</v>
      </c>
      <c r="H111" s="395">
        <v>0</v>
      </c>
      <c r="I111" s="395">
        <v>0</v>
      </c>
      <c r="J111" s="395">
        <v>0</v>
      </c>
      <c r="K111" s="395">
        <v>0</v>
      </c>
      <c r="L111" s="395">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v>
      </c>
      <c r="AF111" s="389">
        <v>0</v>
      </c>
      <c r="AG111" s="389">
        <v>0</v>
      </c>
      <c r="AH111" s="389">
        <v>0</v>
      </c>
      <c r="AI111" s="389">
        <v>0</v>
      </c>
      <c r="AJ111" s="389">
        <v>0</v>
      </c>
      <c r="AK111" s="389">
        <v>0</v>
      </c>
      <c r="AL111" s="389">
        <v>0</v>
      </c>
      <c r="AM111" s="389">
        <v>0</v>
      </c>
      <c r="AN111" s="389">
        <v>0</v>
      </c>
      <c r="AO111" s="389">
        <v>0</v>
      </c>
      <c r="AP111" s="389">
        <v>0</v>
      </c>
      <c r="AQ111" s="389">
        <v>0</v>
      </c>
      <c r="AR111" s="389">
        <v>0</v>
      </c>
      <c r="AS111" s="389">
        <v>0</v>
      </c>
      <c r="AT111" s="389">
        <v>0</v>
      </c>
      <c r="AU111" s="389">
        <v>0</v>
      </c>
      <c r="AV111" s="389">
        <v>0</v>
      </c>
      <c r="AW111" s="389">
        <v>0</v>
      </c>
      <c r="AX111" s="389">
        <v>0</v>
      </c>
      <c r="AY111" s="389">
        <v>0</v>
      </c>
      <c r="AZ111" s="389">
        <v>0</v>
      </c>
      <c r="BA111" s="389">
        <v>0</v>
      </c>
      <c r="BB111" s="389">
        <v>0</v>
      </c>
      <c r="BC111" s="389">
        <v>0</v>
      </c>
      <c r="BD111" s="389">
        <v>0</v>
      </c>
      <c r="BE111" s="389">
        <v>0</v>
      </c>
      <c r="BF111" s="389">
        <v>0</v>
      </c>
      <c r="BG111" s="389">
        <v>0</v>
      </c>
      <c r="BH111" s="389">
        <v>0</v>
      </c>
      <c r="BI111" s="389">
        <v>0</v>
      </c>
      <c r="BJ111" s="389">
        <v>0</v>
      </c>
      <c r="BK111" s="389">
        <v>0</v>
      </c>
      <c r="BL111" s="389">
        <v>0</v>
      </c>
      <c r="BM111" s="389">
        <v>0</v>
      </c>
      <c r="BN111" s="389">
        <v>0</v>
      </c>
      <c r="BO111" s="1006">
        <v>0</v>
      </c>
      <c r="BP111" s="999"/>
      <c r="BQ111" s="389"/>
      <c r="BR111" s="389"/>
      <c r="BS111" s="389"/>
      <c r="BT111" s="389"/>
      <c r="BU111" s="389"/>
      <c r="BV111" s="389"/>
      <c r="BW111" s="389"/>
      <c r="BX111" s="389"/>
      <c r="BY111" s="389"/>
      <c r="BZ111" s="389"/>
      <c r="CA111" s="389"/>
      <c r="CB111" s="389"/>
      <c r="CC111" s="389"/>
      <c r="CD111" s="389"/>
      <c r="CE111" s="389"/>
      <c r="CF111" s="389"/>
      <c r="CG111" s="389"/>
      <c r="CH111" s="389"/>
      <c r="CI111" s="390"/>
    </row>
    <row r="112" spans="2:87" ht="28.5" thickBot="1" x14ac:dyDescent="0.4">
      <c r="B112" s="416" t="s">
        <v>530</v>
      </c>
      <c r="C112" s="417" t="s">
        <v>531</v>
      </c>
      <c r="D112" s="417" t="s">
        <v>532</v>
      </c>
      <c r="E112" s="417" t="s">
        <v>111</v>
      </c>
      <c r="F112" s="418">
        <v>2</v>
      </c>
      <c r="G112" s="1007">
        <v>0</v>
      </c>
      <c r="H112" s="1008">
        <v>0</v>
      </c>
      <c r="I112" s="1008">
        <v>0</v>
      </c>
      <c r="J112" s="1008">
        <v>0</v>
      </c>
      <c r="K112" s="1008">
        <v>0</v>
      </c>
      <c r="L112" s="1008">
        <v>0</v>
      </c>
      <c r="M112" s="405">
        <v>0</v>
      </c>
      <c r="N112" s="405">
        <v>0</v>
      </c>
      <c r="O112" s="405">
        <v>0</v>
      </c>
      <c r="P112" s="405">
        <v>0</v>
      </c>
      <c r="Q112" s="405">
        <v>0</v>
      </c>
      <c r="R112" s="405">
        <v>0</v>
      </c>
      <c r="S112" s="405">
        <v>0</v>
      </c>
      <c r="T112" s="405">
        <v>0</v>
      </c>
      <c r="U112" s="405">
        <v>0</v>
      </c>
      <c r="V112" s="405">
        <v>0</v>
      </c>
      <c r="W112" s="405">
        <v>0</v>
      </c>
      <c r="X112" s="405">
        <v>0</v>
      </c>
      <c r="Y112" s="405">
        <v>0</v>
      </c>
      <c r="Z112" s="405">
        <v>0</v>
      </c>
      <c r="AA112" s="405">
        <v>0</v>
      </c>
      <c r="AB112" s="405">
        <v>0</v>
      </c>
      <c r="AC112" s="405">
        <v>0</v>
      </c>
      <c r="AD112" s="405">
        <v>0</v>
      </c>
      <c r="AE112" s="405">
        <v>0</v>
      </c>
      <c r="AF112" s="405">
        <v>0</v>
      </c>
      <c r="AG112" s="405">
        <v>0</v>
      </c>
      <c r="AH112" s="405">
        <v>0</v>
      </c>
      <c r="AI112" s="405">
        <v>0</v>
      </c>
      <c r="AJ112" s="405">
        <v>0</v>
      </c>
      <c r="AK112" s="405">
        <v>0</v>
      </c>
      <c r="AL112" s="405">
        <v>0</v>
      </c>
      <c r="AM112" s="405">
        <v>0</v>
      </c>
      <c r="AN112" s="405">
        <v>0</v>
      </c>
      <c r="AO112" s="405">
        <v>0</v>
      </c>
      <c r="AP112" s="405">
        <v>0</v>
      </c>
      <c r="AQ112" s="405">
        <v>0</v>
      </c>
      <c r="AR112" s="405">
        <v>0</v>
      </c>
      <c r="AS112" s="405">
        <v>0</v>
      </c>
      <c r="AT112" s="405">
        <v>0</v>
      </c>
      <c r="AU112" s="405">
        <v>0</v>
      </c>
      <c r="AV112" s="405">
        <v>0</v>
      </c>
      <c r="AW112" s="405">
        <v>0</v>
      </c>
      <c r="AX112" s="405">
        <v>0</v>
      </c>
      <c r="AY112" s="405">
        <v>0</v>
      </c>
      <c r="AZ112" s="405">
        <v>0</v>
      </c>
      <c r="BA112" s="405">
        <v>0</v>
      </c>
      <c r="BB112" s="405">
        <v>0</v>
      </c>
      <c r="BC112" s="405">
        <v>0</v>
      </c>
      <c r="BD112" s="405">
        <v>0</v>
      </c>
      <c r="BE112" s="405">
        <v>0</v>
      </c>
      <c r="BF112" s="405">
        <v>0</v>
      </c>
      <c r="BG112" s="405">
        <v>0</v>
      </c>
      <c r="BH112" s="405">
        <v>0</v>
      </c>
      <c r="BI112" s="405">
        <v>0</v>
      </c>
      <c r="BJ112" s="405">
        <v>0</v>
      </c>
      <c r="BK112" s="405">
        <v>0</v>
      </c>
      <c r="BL112" s="405">
        <v>0</v>
      </c>
      <c r="BM112" s="405">
        <v>0</v>
      </c>
      <c r="BN112" s="405">
        <v>0</v>
      </c>
      <c r="BO112" s="1136">
        <v>0</v>
      </c>
      <c r="BP112" s="1000"/>
      <c r="BQ112" s="419"/>
      <c r="BR112" s="419"/>
      <c r="BS112" s="419"/>
      <c r="BT112" s="419"/>
      <c r="BU112" s="419"/>
      <c r="BV112" s="419"/>
      <c r="BW112" s="419"/>
      <c r="BX112" s="419"/>
      <c r="BY112" s="419"/>
      <c r="BZ112" s="419"/>
      <c r="CA112" s="419"/>
      <c r="CB112" s="419"/>
      <c r="CC112" s="419"/>
      <c r="CD112" s="419"/>
      <c r="CE112" s="419"/>
      <c r="CF112" s="419"/>
      <c r="CG112" s="419"/>
      <c r="CH112" s="419"/>
      <c r="CI112" s="420"/>
    </row>
    <row r="113" spans="2:89" ht="28" x14ac:dyDescent="0.3">
      <c r="B113" s="421" t="s">
        <v>533</v>
      </c>
      <c r="C113" s="422" t="s">
        <v>534</v>
      </c>
      <c r="D113" s="423" t="s">
        <v>535</v>
      </c>
      <c r="E113" s="422" t="s">
        <v>111</v>
      </c>
      <c r="F113" s="424">
        <v>2</v>
      </c>
      <c r="G113" s="1003">
        <v>0</v>
      </c>
      <c r="H113" s="1004">
        <v>0</v>
      </c>
      <c r="I113" s="1004">
        <v>0</v>
      </c>
      <c r="J113" s="1004">
        <v>0</v>
      </c>
      <c r="K113" s="1004">
        <v>0</v>
      </c>
      <c r="L113" s="1133">
        <v>0</v>
      </c>
      <c r="M113" s="1471">
        <v>-2.5752877225855768E-3</v>
      </c>
      <c r="N113" s="1471">
        <v>-1.0310251459376533E-2</v>
      </c>
      <c r="O113" s="1471">
        <v>-2.3640252206826234E-2</v>
      </c>
      <c r="P113" s="1471">
        <v>-4.1728129196419481E-2</v>
      </c>
      <c r="Q113" s="1471">
        <v>-6.504777498329492E-2</v>
      </c>
      <c r="R113" s="1471">
        <v>-9.3051089488947622E-2</v>
      </c>
      <c r="S113" s="1471">
        <v>-0.12368635899929965</v>
      </c>
      <c r="T113" s="1471">
        <v>-0.15740910456874005</v>
      </c>
      <c r="U113" s="1471">
        <v>-0.19467534385111263</v>
      </c>
      <c r="V113" s="1471">
        <v>-0.23472131700812024</v>
      </c>
      <c r="W113" s="1471">
        <v>-0.2719987618003345</v>
      </c>
      <c r="X113" s="1471">
        <v>-0.30111446013224918</v>
      </c>
      <c r="Y113" s="1471">
        <v>-0.32203533230176901</v>
      </c>
      <c r="Z113" s="1471">
        <v>-0.32967354342632893</v>
      </c>
      <c r="AA113" s="1471">
        <v>-0.32940431921405899</v>
      </c>
      <c r="AB113" s="1471">
        <v>-0.32911183511191122</v>
      </c>
      <c r="AC113" s="1471">
        <v>-0.32879728691580429</v>
      </c>
      <c r="AD113" s="1471">
        <v>-0.32846181308167821</v>
      </c>
      <c r="AE113" s="1471">
        <v>-0.32810649746605214</v>
      </c>
      <c r="AF113" s="1471">
        <v>-0.32773237193561822</v>
      </c>
      <c r="AG113" s="1471">
        <v>-0.32734041885213022</v>
      </c>
      <c r="AH113" s="1471">
        <v>-0.32693157343854529</v>
      </c>
      <c r="AI113" s="1471">
        <v>-0.32650672603209541</v>
      </c>
      <c r="AJ113" s="1471">
        <v>-0.32606672422968896</v>
      </c>
      <c r="AK113" s="1471">
        <v>-0.3256123749307907</v>
      </c>
      <c r="AL113" s="1471">
        <v>-0.32514444628267641</v>
      </c>
      <c r="AM113" s="1471">
        <v>-0.32466366953273024</v>
      </c>
      <c r="AN113" s="1471">
        <v>-0.3241707407922238</v>
      </c>
      <c r="AO113" s="1471">
        <v>-0.32366632271581064</v>
      </c>
      <c r="AP113" s="1471">
        <v>-0.32315104610076001</v>
      </c>
      <c r="AQ113" s="1471">
        <v>-0.32262551140976886</v>
      </c>
      <c r="AR113" s="1471">
        <v>-0.32209029022100083</v>
      </c>
      <c r="AS113" s="1471">
        <v>-0.32154592660883236</v>
      </c>
      <c r="AT113" s="1471">
        <v>-0.32099293845861598</v>
      </c>
      <c r="AU113" s="1471">
        <v>-0.32043181871861381</v>
      </c>
      <c r="AV113" s="1471">
        <v>-0.3198630365921048</v>
      </c>
      <c r="AW113" s="1471">
        <v>-0.31928703867252256</v>
      </c>
      <c r="AX113" s="1471">
        <v>-0.31870425002434888</v>
      </c>
      <c r="AY113" s="1471">
        <v>-0.31811507521235266</v>
      </c>
      <c r="AZ113" s="1471">
        <v>-0.31751989928164415</v>
      </c>
      <c r="BA113" s="1471">
        <v>-0.31691908869089452</v>
      </c>
      <c r="BB113" s="1471">
        <v>-0.31631299220095849</v>
      </c>
      <c r="BC113" s="1471">
        <v>-0.31570194172103144</v>
      </c>
      <c r="BD113" s="1471">
        <v>-0.31508625311437055</v>
      </c>
      <c r="BE113" s="1471">
        <v>-0.31446622696551163</v>
      </c>
      <c r="BF113" s="1471">
        <v>-0.31384214931082272</v>
      </c>
      <c r="BG113" s="1471">
        <v>-0.31321429233414499</v>
      </c>
      <c r="BH113" s="1471">
        <v>-0.31258291502919056</v>
      </c>
      <c r="BI113" s="1471">
        <v>-0.31194826383028545</v>
      </c>
      <c r="BJ113" s="1471">
        <v>-0.31131057321297018</v>
      </c>
      <c r="BK113" s="1471">
        <v>-0.31067006626589849</v>
      </c>
      <c r="BL113" s="1471">
        <v>-0.31002695523540574</v>
      </c>
      <c r="BM113" s="1471">
        <v>-0.30938144204405343</v>
      </c>
      <c r="BN113" s="1471">
        <v>-0.30873371878439271</v>
      </c>
      <c r="BO113" s="1471">
        <v>-0.30808396818913175</v>
      </c>
      <c r="BP113" s="388"/>
      <c r="BQ113" s="388"/>
      <c r="BR113" s="388"/>
      <c r="BS113" s="388"/>
      <c r="BT113" s="388"/>
      <c r="BU113" s="388"/>
      <c r="BV113" s="388"/>
      <c r="BW113" s="388"/>
      <c r="BX113" s="388"/>
      <c r="BY113" s="388"/>
      <c r="BZ113" s="388"/>
      <c r="CA113" s="388"/>
      <c r="CB113" s="388"/>
      <c r="CC113" s="388"/>
      <c r="CD113" s="388"/>
      <c r="CE113" s="388"/>
      <c r="CF113" s="388"/>
      <c r="CG113" s="388"/>
      <c r="CH113" s="388"/>
      <c r="CI113" s="411"/>
      <c r="CJ113" s="1453"/>
      <c r="CK113" s="1453"/>
    </row>
    <row r="114" spans="2:89" ht="28" x14ac:dyDescent="0.3">
      <c r="B114" s="398" t="s">
        <v>536</v>
      </c>
      <c r="C114" s="399" t="s">
        <v>537</v>
      </c>
      <c r="D114" s="400" t="s">
        <v>538</v>
      </c>
      <c r="E114" s="399" t="s">
        <v>111</v>
      </c>
      <c r="F114" s="401">
        <v>2</v>
      </c>
      <c r="G114" s="394">
        <v>0</v>
      </c>
      <c r="H114" s="395">
        <v>0</v>
      </c>
      <c r="I114" s="395">
        <v>0</v>
      </c>
      <c r="J114" s="395">
        <v>0</v>
      </c>
      <c r="K114" s="395">
        <v>0</v>
      </c>
      <c r="L114" s="1134">
        <v>0</v>
      </c>
      <c r="M114" s="1472">
        <v>-1.5410563059022468E-4</v>
      </c>
      <c r="N114" s="1472">
        <v>-6.022256338653161E-4</v>
      </c>
      <c r="O114" s="1472">
        <v>-1.3481122293965224E-3</v>
      </c>
      <c r="P114" s="1472">
        <v>-2.3236649169237002E-3</v>
      </c>
      <c r="Q114" s="1472">
        <v>-3.5378081995979778E-3</v>
      </c>
      <c r="R114" s="1472">
        <v>-4.8638893034885292E-3</v>
      </c>
      <c r="S114" s="1472">
        <v>-6.3057143095285144E-3</v>
      </c>
      <c r="T114" s="1472">
        <v>-7.888295385208851E-3</v>
      </c>
      <c r="U114" s="1472">
        <v>-9.6343044190437491E-3</v>
      </c>
      <c r="V114" s="1472">
        <v>-1.1505712088979733E-2</v>
      </c>
      <c r="W114" s="1472">
        <v>-1.3365383580942664E-2</v>
      </c>
      <c r="X114" s="1472">
        <v>-1.4796060962918064E-2</v>
      </c>
      <c r="Y114" s="1472">
        <v>-1.5824063735955525E-2</v>
      </c>
      <c r="Z114" s="1472">
        <v>-1.6427015163802555E-2</v>
      </c>
      <c r="AA114" s="1472">
        <v>-1.66419479926301E-2</v>
      </c>
      <c r="AB114" s="1472">
        <v>-1.6602021624819781E-2</v>
      </c>
      <c r="AC114" s="1472">
        <v>-1.6563651313654129E-2</v>
      </c>
      <c r="AD114" s="1472">
        <v>-1.6526569600319511E-2</v>
      </c>
      <c r="AE114" s="1472">
        <v>-1.6489764278801756E-2</v>
      </c>
      <c r="AF114" s="1472">
        <v>-1.6452158107031753E-2</v>
      </c>
      <c r="AG114" s="1472">
        <v>-1.6434335538374402E-2</v>
      </c>
      <c r="AH114" s="1472">
        <v>-1.6394344150337213E-2</v>
      </c>
      <c r="AI114" s="1472">
        <v>-1.6353092487345455E-2</v>
      </c>
      <c r="AJ114" s="1472">
        <v>-1.6311072860733734E-2</v>
      </c>
      <c r="AK114" s="1472">
        <v>-1.6289347666576366E-2</v>
      </c>
      <c r="AL114" s="1472">
        <v>-1.6247317729066523E-2</v>
      </c>
      <c r="AM114" s="1472">
        <v>-1.6205445113508778E-2</v>
      </c>
      <c r="AN114" s="1472">
        <v>-1.6183536961634402E-2</v>
      </c>
      <c r="AO114" s="1472">
        <v>-1.6141827654829542E-2</v>
      </c>
      <c r="AP114" s="1472">
        <v>-1.6100273310820031E-2</v>
      </c>
      <c r="AQ114" s="1472">
        <v>-1.6078244004446351E-2</v>
      </c>
      <c r="AR114" s="1472">
        <v>-1.6036853160926477E-2</v>
      </c>
      <c r="AS114" s="1472">
        <v>-1.5995614980773013E-2</v>
      </c>
      <c r="AT114" s="1472">
        <v>-1.5973476574784876E-2</v>
      </c>
      <c r="AU114" s="1472">
        <v>-1.5932401984130908E-2</v>
      </c>
      <c r="AV114" s="1472">
        <v>-1.5891477815213585E-2</v>
      </c>
      <c r="AW114" s="1472">
        <v>-1.5850702849730634E-2</v>
      </c>
      <c r="AX114" s="1472">
        <v>-1.5828481100336442E-2</v>
      </c>
      <c r="AY114" s="1472">
        <v>-1.5300808592712567E-2</v>
      </c>
      <c r="AZ114" s="1472">
        <v>-1.4569630610397639E-2</v>
      </c>
      <c r="BA114" s="1472">
        <v>-1.3873393346318786E-2</v>
      </c>
      <c r="BB114" s="1472">
        <v>-1.3210427092387993E-2</v>
      </c>
      <c r="BC114" s="1472">
        <v>-1.2579141930665809E-2</v>
      </c>
      <c r="BD114" s="1472">
        <v>-1.1978023920438691E-2</v>
      </c>
      <c r="BE114" s="1472">
        <v>-1.1405631467504042E-2</v>
      </c>
      <c r="BF114" s="1472">
        <v>-1.0860591866955793E-2</v>
      </c>
      <c r="BG114" s="1472">
        <v>-1.0341598011179518E-2</v>
      </c>
      <c r="BH114" s="1472">
        <v>-9.8474052551621831E-3</v>
      </c>
      <c r="BI114" s="1472">
        <v>-9.3768284315990016E-3</v>
      </c>
      <c r="BJ114" s="1472">
        <v>-8.9287390086390129E-3</v>
      </c>
      <c r="BK114" s="1472">
        <v>-8.5020623834531611E-3</v>
      </c>
      <c r="BL114" s="1472">
        <v>-8.0957753051343253E-3</v>
      </c>
      <c r="BM114" s="1472">
        <v>-7.7089034207489188E-3</v>
      </c>
      <c r="BN114" s="1472">
        <v>-7.3405189386550503E-3</v>
      </c>
      <c r="BO114" s="1472">
        <v>-6.9897384034834226E-3</v>
      </c>
      <c r="BP114" s="389"/>
      <c r="BQ114" s="389"/>
      <c r="BR114" s="389"/>
      <c r="BS114" s="389"/>
      <c r="BT114" s="389"/>
      <c r="BU114" s="389"/>
      <c r="BV114" s="389"/>
      <c r="BW114" s="389"/>
      <c r="BX114" s="389"/>
      <c r="BY114" s="389"/>
      <c r="BZ114" s="389"/>
      <c r="CA114" s="389"/>
      <c r="CB114" s="389"/>
      <c r="CC114" s="389"/>
      <c r="CD114" s="389"/>
      <c r="CE114" s="389"/>
      <c r="CF114" s="389"/>
      <c r="CG114" s="389"/>
      <c r="CH114" s="389"/>
      <c r="CI114" s="390"/>
      <c r="CJ114" s="1453"/>
      <c r="CK114" s="1453"/>
    </row>
    <row r="115" spans="2:89" ht="28" x14ac:dyDescent="0.3">
      <c r="B115" s="398" t="s">
        <v>539</v>
      </c>
      <c r="C115" s="399" t="s">
        <v>540</v>
      </c>
      <c r="D115" s="400" t="s">
        <v>541</v>
      </c>
      <c r="E115" s="399" t="s">
        <v>111</v>
      </c>
      <c r="F115" s="401">
        <v>2</v>
      </c>
      <c r="G115" s="394">
        <v>0</v>
      </c>
      <c r="H115" s="395">
        <v>0</v>
      </c>
      <c r="I115" s="395">
        <v>0</v>
      </c>
      <c r="J115" s="395">
        <v>0</v>
      </c>
      <c r="K115" s="395">
        <v>0</v>
      </c>
      <c r="L115" s="1134">
        <v>0</v>
      </c>
      <c r="M115" s="1472">
        <v>-4.0025154261137161E-2</v>
      </c>
      <c r="N115" s="1472">
        <v>-0.1601636267057161</v>
      </c>
      <c r="O115" s="1472">
        <v>-0.36693962590841495</v>
      </c>
      <c r="P115" s="1472">
        <v>-0.64831084318539212</v>
      </c>
      <c r="Q115" s="1472">
        <v>-1.0118854449395041</v>
      </c>
      <c r="R115" s="1472">
        <v>-1.4614172327961701</v>
      </c>
      <c r="S115" s="1472">
        <v>-1.9472111540047254</v>
      </c>
      <c r="T115" s="1472">
        <v>-2.4767899610853226</v>
      </c>
      <c r="U115" s="1472">
        <v>-3.0567916809859668</v>
      </c>
      <c r="V115" s="1472">
        <v>-3.6907447075335114</v>
      </c>
      <c r="W115" s="1472">
        <v>-4.2300905719876658</v>
      </c>
      <c r="X115" s="1472">
        <v>-4.6462068685735902</v>
      </c>
      <c r="Y115" s="1472">
        <v>-4.942199585405846</v>
      </c>
      <c r="Z115" s="1472">
        <v>-5.1129958456919686</v>
      </c>
      <c r="AA115" s="1472">
        <v>-5.174122753893446</v>
      </c>
      <c r="AB115" s="1472">
        <v>-5.1752121653999898</v>
      </c>
      <c r="AC115" s="1472">
        <v>-5.1757697707438357</v>
      </c>
      <c r="AD115" s="1472">
        <v>-5.1773259447051077</v>
      </c>
      <c r="AE115" s="1472">
        <v>-5.1762911175490096</v>
      </c>
      <c r="AF115" s="1472">
        <v>-5.1751978427609844</v>
      </c>
      <c r="AG115" s="1472">
        <v>-5.1805526809417595</v>
      </c>
      <c r="AH115" s="1472">
        <v>-5.1793204006340519</v>
      </c>
      <c r="AI115" s="1472">
        <v>-5.1781202751561954</v>
      </c>
      <c r="AJ115" s="1472">
        <v>-5.1769446454180112</v>
      </c>
      <c r="AK115" s="1472">
        <v>-5.1822271238295894</v>
      </c>
      <c r="AL115" s="1472">
        <v>-5.1810419576600335</v>
      </c>
      <c r="AM115" s="1472">
        <v>-5.1798675565642238</v>
      </c>
      <c r="AN115" s="1472">
        <v>-5.1850502145129322</v>
      </c>
      <c r="AO115" s="1472">
        <v>-5.1838645107225476</v>
      </c>
      <c r="AP115" s="1472">
        <v>-5.1826894366074443</v>
      </c>
      <c r="AQ115" s="1472">
        <v>-5.1877751706622739</v>
      </c>
      <c r="AR115" s="1472">
        <v>-5.1865895004637101</v>
      </c>
      <c r="AS115" s="1472">
        <v>-5.1854143218901054</v>
      </c>
      <c r="AT115" s="1472">
        <v>-5.1904065518205575</v>
      </c>
      <c r="AU115" s="1472">
        <v>-5.1892214352770969</v>
      </c>
      <c r="AV115" s="1472">
        <v>-5.1880466711709721</v>
      </c>
      <c r="AW115" s="1472">
        <v>-5.1868821136680587</v>
      </c>
      <c r="AX115" s="1472">
        <v>-5.1917645559548733</v>
      </c>
      <c r="AY115" s="1472">
        <v>-5.1905906798610717</v>
      </c>
      <c r="AZ115" s="1472">
        <v>-5.1769482334331229</v>
      </c>
      <c r="BA115" s="1472">
        <v>-5.1510285050589664</v>
      </c>
      <c r="BB115" s="1472">
        <v>-5.1253705620819714</v>
      </c>
      <c r="BC115" s="1472">
        <v>-5.0999704457240966</v>
      </c>
      <c r="BD115" s="1472">
        <v>-5.0748242766629552</v>
      </c>
      <c r="BE115" s="1472">
        <v>-5.0499282530482885</v>
      </c>
      <c r="BF115" s="1472">
        <v>-5.025278648577542</v>
      </c>
      <c r="BG115" s="1472">
        <v>-5.0008718106285386</v>
      </c>
      <c r="BH115" s="1472">
        <v>-4.9767041584472507</v>
      </c>
      <c r="BI115" s="1472">
        <v>-4.9527721813888173</v>
      </c>
      <c r="BJ115" s="1472">
        <v>-4.929072437209947</v>
      </c>
      <c r="BK115" s="1472">
        <v>-4.9056015504110109</v>
      </c>
      <c r="BL115" s="1472">
        <v>-4.8823562106261109</v>
      </c>
      <c r="BM115" s="1472">
        <v>-4.8593331710595216</v>
      </c>
      <c r="BN115" s="1472">
        <v>-4.836529246966971</v>
      </c>
      <c r="BO115" s="1472">
        <v>-4.8139413141802425</v>
      </c>
      <c r="BP115" s="389"/>
      <c r="BQ115" s="389"/>
      <c r="BR115" s="389"/>
      <c r="BS115" s="389"/>
      <c r="BT115" s="389"/>
      <c r="BU115" s="389"/>
      <c r="BV115" s="389"/>
      <c r="BW115" s="389"/>
      <c r="BX115" s="389"/>
      <c r="BY115" s="389"/>
      <c r="BZ115" s="389"/>
      <c r="CA115" s="389"/>
      <c r="CB115" s="389"/>
      <c r="CC115" s="389"/>
      <c r="CD115" s="389"/>
      <c r="CE115" s="389"/>
      <c r="CF115" s="389"/>
      <c r="CG115" s="389"/>
      <c r="CH115" s="389"/>
      <c r="CI115" s="390"/>
      <c r="CJ115" s="1453"/>
      <c r="CK115" s="1453"/>
    </row>
    <row r="116" spans="2:89" ht="28" x14ac:dyDescent="0.3">
      <c r="B116" s="398" t="s">
        <v>542</v>
      </c>
      <c r="C116" s="399" t="s">
        <v>543</v>
      </c>
      <c r="D116" s="400" t="s">
        <v>544</v>
      </c>
      <c r="E116" s="399" t="s">
        <v>111</v>
      </c>
      <c r="F116" s="401">
        <v>2</v>
      </c>
      <c r="G116" s="394">
        <v>0</v>
      </c>
      <c r="H116" s="395">
        <v>0</v>
      </c>
      <c r="I116" s="395">
        <v>0</v>
      </c>
      <c r="J116" s="395">
        <v>0</v>
      </c>
      <c r="K116" s="395">
        <v>0</v>
      </c>
      <c r="L116" s="1134">
        <v>0</v>
      </c>
      <c r="M116" s="1472">
        <v>-1.7245452385687043E-2</v>
      </c>
      <c r="N116" s="1472">
        <v>-6.8923896201042029E-2</v>
      </c>
      <c r="O116" s="1472">
        <v>-0.15807200965536231</v>
      </c>
      <c r="P116" s="1472">
        <v>-0.27763736270126466</v>
      </c>
      <c r="Q116" s="1472">
        <v>-0.4295289718776033</v>
      </c>
      <c r="R116" s="1472">
        <v>-0.590667788411394</v>
      </c>
      <c r="S116" s="1472">
        <v>-0.76279677268644619</v>
      </c>
      <c r="T116" s="1472">
        <v>-0.94791263896072819</v>
      </c>
      <c r="U116" s="1472">
        <v>-1.1488986707438769</v>
      </c>
      <c r="V116" s="1472">
        <v>-1.3430282633693886</v>
      </c>
      <c r="W116" s="1472">
        <v>-1.5745452826310569</v>
      </c>
      <c r="X116" s="1472">
        <v>-1.7678826103312431</v>
      </c>
      <c r="Y116" s="1472">
        <v>-1.9199410185564301</v>
      </c>
      <c r="Z116" s="1472">
        <v>-2.0262711495278452</v>
      </c>
      <c r="AA116" s="1472">
        <v>-2.0905552130623231</v>
      </c>
      <c r="AB116" s="1472">
        <v>-2.1303182689585562</v>
      </c>
      <c r="AC116" s="1472">
        <v>-2.170579907670632</v>
      </c>
      <c r="AD116" s="1472">
        <v>-2.2098154649283641</v>
      </c>
      <c r="AE116" s="1472">
        <v>-2.2516361220650829</v>
      </c>
      <c r="AF116" s="1472">
        <v>-2.2935323257779099</v>
      </c>
      <c r="AG116" s="1472">
        <v>-2.3385580170479057</v>
      </c>
      <c r="AH116" s="1472">
        <v>-2.38064415300448</v>
      </c>
      <c r="AI116" s="1472">
        <v>-2.422725042246721</v>
      </c>
      <c r="AJ116" s="1472">
        <v>-2.4647978325313771</v>
      </c>
      <c r="AK116" s="1472">
        <v>-2.5099792084810608</v>
      </c>
      <c r="AL116" s="1472">
        <v>-2.5520617553449516</v>
      </c>
      <c r="AM116" s="1472">
        <v>-2.5941301781559747</v>
      </c>
      <c r="AN116" s="1472">
        <v>-2.6394152808965616</v>
      </c>
      <c r="AO116" s="1472">
        <v>-2.6814915195989246</v>
      </c>
      <c r="AP116" s="1472">
        <v>-2.7235538200172105</v>
      </c>
      <c r="AQ116" s="1472">
        <v>-2.7689384334199478</v>
      </c>
      <c r="AR116" s="1472">
        <v>-2.8110078390246898</v>
      </c>
      <c r="AS116" s="1472">
        <v>-2.8530634934907617</v>
      </c>
      <c r="AT116" s="1472">
        <v>-2.8985439404024391</v>
      </c>
      <c r="AU116" s="1472">
        <v>-2.9406060400409149</v>
      </c>
      <c r="AV116" s="1472">
        <v>-2.9826545755893457</v>
      </c>
      <c r="AW116" s="1472">
        <v>-3.0246897188938209</v>
      </c>
      <c r="AX116" s="1472">
        <v>-3.0702817329132066</v>
      </c>
      <c r="AY116" s="1472">
        <v>-3.1123227227353052</v>
      </c>
      <c r="AZ116" s="1472">
        <v>-3.1467654649628716</v>
      </c>
      <c r="BA116" s="1472">
        <v>-3.1734198387433752</v>
      </c>
      <c r="BB116" s="1472">
        <v>-3.1998108424769542</v>
      </c>
      <c r="BC116" s="1472">
        <v>-3.2259424380702382</v>
      </c>
      <c r="BD116" s="1472">
        <v>-3.2518185079693196</v>
      </c>
      <c r="BE116" s="1472">
        <v>-3.2774428571432948</v>
      </c>
      <c r="BF116" s="1472">
        <v>-3.3028192150086793</v>
      </c>
      <c r="BG116" s="1472">
        <v>-3.3279512372967455</v>
      </c>
      <c r="BH116" s="1472">
        <v>-3.3528425078657373</v>
      </c>
      <c r="BI116" s="1472">
        <v>-3.3774965404598745</v>
      </c>
      <c r="BJ116" s="1472">
        <v>-3.4019167804169372</v>
      </c>
      <c r="BK116" s="1472">
        <v>-3.4261066063261776</v>
      </c>
      <c r="BL116" s="1472">
        <v>-3.4500693316382605</v>
      </c>
      <c r="BM116" s="1472">
        <v>-3.4738082062288074</v>
      </c>
      <c r="BN116" s="1472">
        <v>-3.4973264179171379</v>
      </c>
      <c r="BO116" s="1472">
        <v>-3.520627093941652</v>
      </c>
      <c r="BP116" s="389"/>
      <c r="BQ116" s="389"/>
      <c r="BR116" s="389"/>
      <c r="BS116" s="389"/>
      <c r="BT116" s="389"/>
      <c r="BU116" s="389"/>
      <c r="BV116" s="389"/>
      <c r="BW116" s="389"/>
      <c r="BX116" s="389"/>
      <c r="BY116" s="389"/>
      <c r="BZ116" s="389"/>
      <c r="CA116" s="389"/>
      <c r="CB116" s="389"/>
      <c r="CC116" s="389"/>
      <c r="CD116" s="389"/>
      <c r="CE116" s="389"/>
      <c r="CF116" s="389"/>
      <c r="CG116" s="389"/>
      <c r="CH116" s="389"/>
      <c r="CI116" s="390"/>
      <c r="CJ116" s="1453"/>
      <c r="CK116" s="1453"/>
    </row>
    <row r="117" spans="2:89" ht="28" x14ac:dyDescent="0.35">
      <c r="B117" s="398" t="s">
        <v>545</v>
      </c>
      <c r="C117" s="399" t="s">
        <v>546</v>
      </c>
      <c r="D117" s="400" t="s">
        <v>547</v>
      </c>
      <c r="E117" s="399" t="s">
        <v>111</v>
      </c>
      <c r="F117" s="401">
        <v>2</v>
      </c>
      <c r="G117" s="394">
        <v>0</v>
      </c>
      <c r="H117" s="395">
        <v>0</v>
      </c>
      <c r="I117" s="395">
        <v>0</v>
      </c>
      <c r="J117" s="395">
        <v>0</v>
      </c>
      <c r="K117" s="395">
        <v>0</v>
      </c>
      <c r="L117" s="395">
        <v>0</v>
      </c>
      <c r="M117" s="389">
        <v>0</v>
      </c>
      <c r="N117" s="389">
        <v>0</v>
      </c>
      <c r="O117" s="389">
        <v>0</v>
      </c>
      <c r="P117" s="389">
        <v>0</v>
      </c>
      <c r="Q117" s="389">
        <v>0</v>
      </c>
      <c r="R117" s="389">
        <v>0</v>
      </c>
      <c r="S117" s="389">
        <v>0</v>
      </c>
      <c r="T117" s="389">
        <v>0</v>
      </c>
      <c r="U117" s="389">
        <v>0</v>
      </c>
      <c r="V117" s="389">
        <v>0</v>
      </c>
      <c r="W117" s="389">
        <v>0</v>
      </c>
      <c r="X117" s="389">
        <v>0</v>
      </c>
      <c r="Y117" s="389">
        <v>0</v>
      </c>
      <c r="Z117" s="389">
        <v>0</v>
      </c>
      <c r="AA117" s="389">
        <v>0</v>
      </c>
      <c r="AB117" s="389">
        <v>0</v>
      </c>
      <c r="AC117" s="389">
        <v>0</v>
      </c>
      <c r="AD117" s="389">
        <v>0</v>
      </c>
      <c r="AE117" s="389">
        <v>0</v>
      </c>
      <c r="AF117" s="389">
        <v>0</v>
      </c>
      <c r="AG117" s="389">
        <v>0</v>
      </c>
      <c r="AH117" s="389">
        <v>0</v>
      </c>
      <c r="AI117" s="389">
        <v>0</v>
      </c>
      <c r="AJ117" s="389">
        <v>0</v>
      </c>
      <c r="AK117" s="389">
        <v>0</v>
      </c>
      <c r="AL117" s="389">
        <v>0</v>
      </c>
      <c r="AM117" s="389">
        <v>0</v>
      </c>
      <c r="AN117" s="389">
        <v>0</v>
      </c>
      <c r="AO117" s="389">
        <v>0</v>
      </c>
      <c r="AP117" s="389">
        <v>0</v>
      </c>
      <c r="AQ117" s="389">
        <v>0</v>
      </c>
      <c r="AR117" s="389">
        <v>0</v>
      </c>
      <c r="AS117" s="389">
        <v>0</v>
      </c>
      <c r="AT117" s="389">
        <v>0</v>
      </c>
      <c r="AU117" s="389">
        <v>0</v>
      </c>
      <c r="AV117" s="389">
        <v>0</v>
      </c>
      <c r="AW117" s="389">
        <v>0</v>
      </c>
      <c r="AX117" s="389">
        <v>0</v>
      </c>
      <c r="AY117" s="389">
        <v>0</v>
      </c>
      <c r="AZ117" s="389">
        <v>0</v>
      </c>
      <c r="BA117" s="389">
        <v>0</v>
      </c>
      <c r="BB117" s="389">
        <v>0</v>
      </c>
      <c r="BC117" s="389">
        <v>0</v>
      </c>
      <c r="BD117" s="389">
        <v>0</v>
      </c>
      <c r="BE117" s="389">
        <v>0</v>
      </c>
      <c r="BF117" s="389">
        <v>0</v>
      </c>
      <c r="BG117" s="389">
        <v>0</v>
      </c>
      <c r="BH117" s="389">
        <v>0</v>
      </c>
      <c r="BI117" s="389">
        <v>0</v>
      </c>
      <c r="BJ117" s="389">
        <v>0</v>
      </c>
      <c r="BK117" s="389">
        <v>0</v>
      </c>
      <c r="BL117" s="389">
        <v>0</v>
      </c>
      <c r="BM117" s="389">
        <v>0</v>
      </c>
      <c r="BN117" s="389">
        <v>0</v>
      </c>
      <c r="BO117" s="389">
        <v>0</v>
      </c>
      <c r="BP117" s="389"/>
      <c r="BQ117" s="389"/>
      <c r="BR117" s="389"/>
      <c r="BS117" s="389"/>
      <c r="BT117" s="389"/>
      <c r="BU117" s="389"/>
      <c r="BV117" s="389"/>
      <c r="BW117" s="389"/>
      <c r="BX117" s="389"/>
      <c r="BY117" s="389"/>
      <c r="BZ117" s="389"/>
      <c r="CA117" s="389"/>
      <c r="CB117" s="389"/>
      <c r="CC117" s="389"/>
      <c r="CD117" s="389"/>
      <c r="CE117" s="389"/>
      <c r="CF117" s="389"/>
      <c r="CG117" s="389"/>
      <c r="CH117" s="389"/>
      <c r="CI117" s="390"/>
      <c r="CJ117" s="1453"/>
      <c r="CK117" s="1453"/>
    </row>
    <row r="118" spans="2:89" x14ac:dyDescent="0.3">
      <c r="B118" s="425" t="s">
        <v>548</v>
      </c>
      <c r="C118" s="426" t="s">
        <v>549</v>
      </c>
      <c r="D118" s="426" t="s">
        <v>550</v>
      </c>
      <c r="E118" s="426" t="s">
        <v>111</v>
      </c>
      <c r="F118" s="427">
        <v>2</v>
      </c>
      <c r="G118" s="394">
        <v>0</v>
      </c>
      <c r="H118" s="395">
        <v>0</v>
      </c>
      <c r="I118" s="395">
        <v>0</v>
      </c>
      <c r="J118" s="395">
        <v>0</v>
      </c>
      <c r="K118" s="395">
        <v>0</v>
      </c>
      <c r="L118" s="395">
        <v>0</v>
      </c>
      <c r="M118" s="1469">
        <v>-0.39839999999999998</v>
      </c>
      <c r="N118" s="1469">
        <v>-0.79679999999999995</v>
      </c>
      <c r="O118" s="1469">
        <v>-1.1952</v>
      </c>
      <c r="P118" s="1469">
        <v>-1.5936000000000001</v>
      </c>
      <c r="Q118" s="1469">
        <v>-1.9919999999999998</v>
      </c>
      <c r="R118" s="1469">
        <v>-3.0655999999999999</v>
      </c>
      <c r="S118" s="1469">
        <v>-4.0891999999999999</v>
      </c>
      <c r="T118" s="1469">
        <v>-5.0527999999999995</v>
      </c>
      <c r="U118" s="1469">
        <v>-5.9463999999999988</v>
      </c>
      <c r="V118" s="1469">
        <v>-6.79</v>
      </c>
      <c r="W118" s="1469">
        <v>-6.8620000000000001</v>
      </c>
      <c r="X118" s="1469">
        <v>-7.1040000000000001</v>
      </c>
      <c r="Y118" s="1469">
        <v>-7.5159999999999991</v>
      </c>
      <c r="Z118" s="1469">
        <v>-8.1079999999999988</v>
      </c>
      <c r="AA118" s="1469">
        <v>-8.86</v>
      </c>
      <c r="AB118" s="1469">
        <v>-9.702</v>
      </c>
      <c r="AC118" s="1469">
        <v>-10.544000000000002</v>
      </c>
      <c r="AD118" s="1469">
        <v>-11.386000000000005</v>
      </c>
      <c r="AE118" s="1469">
        <v>-12.228000000000005</v>
      </c>
      <c r="AF118" s="1469">
        <v>-13.070000000000007</v>
      </c>
      <c r="AG118" s="1469">
        <v>-13.902000000000008</v>
      </c>
      <c r="AH118" s="1469">
        <v>-14.74400000000001</v>
      </c>
      <c r="AI118" s="1469">
        <v>-15.586000000000013</v>
      </c>
      <c r="AJ118" s="1469">
        <v>-16.428000000000011</v>
      </c>
      <c r="AK118" s="1469">
        <v>-17.259999999999998</v>
      </c>
      <c r="AL118" s="1469">
        <v>-17.22</v>
      </c>
      <c r="AM118" s="1469">
        <v>-17.18</v>
      </c>
      <c r="AN118" s="1469">
        <v>-17.130000000000003</v>
      </c>
      <c r="AO118" s="1469">
        <v>-17.090000000000003</v>
      </c>
      <c r="AP118" s="1469">
        <v>-17.050000000000004</v>
      </c>
      <c r="AQ118" s="1469">
        <v>-17</v>
      </c>
      <c r="AR118" s="1469">
        <v>-16.96</v>
      </c>
      <c r="AS118" s="1469">
        <v>-16.920000000000002</v>
      </c>
      <c r="AT118" s="1469">
        <v>-16.869999999999997</v>
      </c>
      <c r="AU118" s="1469">
        <v>-16.829999999999998</v>
      </c>
      <c r="AV118" s="1469">
        <v>-16.790000000000003</v>
      </c>
      <c r="AW118" s="1469">
        <v>-16.75</v>
      </c>
      <c r="AX118" s="1469">
        <v>-16.7</v>
      </c>
      <c r="AY118" s="1469">
        <v>-16.66</v>
      </c>
      <c r="AZ118" s="1469">
        <v>-16.64</v>
      </c>
      <c r="BA118" s="1469">
        <v>-16.64</v>
      </c>
      <c r="BB118" s="1469">
        <v>-16.64</v>
      </c>
      <c r="BC118" s="1469">
        <v>-16.64</v>
      </c>
      <c r="BD118" s="1469">
        <v>-16.64</v>
      </c>
      <c r="BE118" s="1469">
        <v>-16.64</v>
      </c>
      <c r="BF118" s="1469">
        <v>-16.64</v>
      </c>
      <c r="BG118" s="1469">
        <v>-16.64</v>
      </c>
      <c r="BH118" s="1469">
        <v>-16.64</v>
      </c>
      <c r="BI118" s="1469">
        <v>-16.64</v>
      </c>
      <c r="BJ118" s="1469">
        <v>-16.64</v>
      </c>
      <c r="BK118" s="1469">
        <v>-16.64</v>
      </c>
      <c r="BL118" s="1469">
        <v>-16.64</v>
      </c>
      <c r="BM118" s="1469">
        <v>-16.64</v>
      </c>
      <c r="BN118" s="1469">
        <v>-16.64</v>
      </c>
      <c r="BO118" s="1469">
        <v>-16.64</v>
      </c>
      <c r="BP118" s="419"/>
      <c r="BQ118" s="419"/>
      <c r="BR118" s="419"/>
      <c r="BS118" s="419"/>
      <c r="BT118" s="419"/>
      <c r="BU118" s="419"/>
      <c r="BV118" s="419"/>
      <c r="BW118" s="419"/>
      <c r="BX118" s="419"/>
      <c r="BY118" s="419"/>
      <c r="BZ118" s="419"/>
      <c r="CA118" s="419"/>
      <c r="CB118" s="419"/>
      <c r="CC118" s="419"/>
      <c r="CD118" s="419"/>
      <c r="CE118" s="419"/>
      <c r="CF118" s="419"/>
      <c r="CG118" s="419"/>
      <c r="CH118" s="419"/>
      <c r="CI118" s="420"/>
      <c r="CJ118" s="1453"/>
      <c r="CK118" s="1453"/>
    </row>
    <row r="119" spans="2:89" ht="14.5" thickBot="1" x14ac:dyDescent="0.4">
      <c r="B119" s="428"/>
      <c r="C119" s="428"/>
      <c r="D119" s="428"/>
      <c r="E119" s="428"/>
      <c r="F119" s="377"/>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c r="BA119" s="378"/>
      <c r="BB119" s="378"/>
      <c r="BC119" s="378"/>
      <c r="BD119" s="378"/>
      <c r="BE119" s="378"/>
      <c r="BF119" s="378"/>
      <c r="BG119" s="378"/>
      <c r="BH119" s="378"/>
      <c r="BI119" s="378"/>
      <c r="BJ119" s="378"/>
      <c r="BK119" s="378"/>
      <c r="BL119" s="378"/>
      <c r="BM119" s="378"/>
      <c r="BN119" s="378"/>
      <c r="BO119" s="378"/>
      <c r="BP119" s="378"/>
      <c r="BQ119" s="378"/>
      <c r="BR119" s="378"/>
      <c r="BS119" s="378"/>
      <c r="BT119" s="378"/>
      <c r="BU119" s="378"/>
      <c r="BV119" s="378"/>
      <c r="BW119" s="378"/>
      <c r="BX119" s="378"/>
      <c r="BY119" s="378"/>
      <c r="BZ119" s="378"/>
      <c r="CA119" s="378"/>
      <c r="CB119" s="378"/>
      <c r="CC119" s="378"/>
      <c r="CD119" s="378"/>
      <c r="CE119" s="378"/>
      <c r="CF119" s="378"/>
      <c r="CG119" s="378"/>
      <c r="CH119" s="378"/>
      <c r="CI119" s="378"/>
      <c r="CJ119" s="271"/>
      <c r="CK119" s="1453"/>
    </row>
    <row r="120" spans="2:89" ht="14.5" thickBot="1" x14ac:dyDescent="0.4">
      <c r="B120" s="379" t="s">
        <v>551</v>
      </c>
      <c r="C120" s="270"/>
      <c r="D120" s="1245"/>
      <c r="E120" s="271"/>
      <c r="F120" s="271"/>
      <c r="G120" s="271"/>
      <c r="H120" s="271"/>
      <c r="I120" s="271"/>
      <c r="J120" s="271"/>
      <c r="K120" s="271"/>
      <c r="L120" s="271"/>
      <c r="M120" s="271"/>
      <c r="N120" s="1344"/>
      <c r="O120" s="1344"/>
      <c r="P120" s="1344"/>
      <c r="Q120" s="1344"/>
      <c r="R120" s="271"/>
      <c r="S120" s="271"/>
      <c r="T120" s="271"/>
      <c r="U120" s="271"/>
      <c r="V120" s="271"/>
      <c r="W120" s="271"/>
      <c r="X120" s="271"/>
      <c r="Y120" s="271"/>
      <c r="Z120" s="271"/>
      <c r="AA120" s="271"/>
      <c r="AB120" s="271"/>
      <c r="AC120" s="271"/>
      <c r="AD120" s="271"/>
      <c r="AE120" s="271"/>
      <c r="AF120" s="271"/>
      <c r="AG120" s="271"/>
      <c r="AH120" s="271"/>
      <c r="AI120" s="271"/>
      <c r="AJ120" s="271"/>
      <c r="AK120" s="271"/>
      <c r="AL120" s="271"/>
      <c r="AM120" s="271"/>
      <c r="AN120" s="271"/>
      <c r="AO120" s="271"/>
      <c r="AP120" s="271"/>
      <c r="AQ120" s="271"/>
      <c r="AR120" s="271"/>
      <c r="AS120" s="271"/>
      <c r="AT120" s="271"/>
      <c r="AU120" s="271"/>
      <c r="AV120" s="271"/>
      <c r="AW120" s="271"/>
      <c r="AX120" s="271"/>
      <c r="AY120" s="271"/>
      <c r="AZ120" s="271"/>
      <c r="BA120" s="271"/>
      <c r="BB120" s="271"/>
      <c r="BC120" s="271"/>
      <c r="BD120" s="271"/>
      <c r="BE120" s="271"/>
      <c r="BF120" s="271"/>
      <c r="BG120" s="271"/>
      <c r="BH120" s="271"/>
      <c r="BI120" s="271"/>
      <c r="BJ120" s="271"/>
      <c r="BK120" s="271"/>
      <c r="BL120" s="271"/>
      <c r="BM120" s="271"/>
      <c r="BN120" s="271"/>
      <c r="BO120" s="271"/>
      <c r="BP120" s="271"/>
      <c r="BQ120" s="271"/>
      <c r="BR120" s="271"/>
      <c r="BS120" s="271"/>
      <c r="BT120" s="271"/>
      <c r="BU120" s="271"/>
      <c r="BV120" s="271"/>
      <c r="BW120" s="271"/>
      <c r="BX120" s="271"/>
      <c r="BY120" s="271"/>
      <c r="BZ120" s="271"/>
      <c r="CA120" s="271"/>
      <c r="CB120" s="271"/>
      <c r="CC120" s="271"/>
      <c r="CD120" s="271"/>
      <c r="CE120" s="271"/>
      <c r="CF120" s="271"/>
      <c r="CG120" s="271"/>
      <c r="CH120" s="271"/>
      <c r="CI120" s="271"/>
      <c r="CJ120" s="1453"/>
      <c r="CK120" s="1453"/>
    </row>
    <row r="121" spans="2:89" ht="14.5" thickBot="1" x14ac:dyDescent="0.4">
      <c r="B121" s="429" t="s">
        <v>318</v>
      </c>
      <c r="C121" s="430" t="s">
        <v>81</v>
      </c>
      <c r="D121" s="430" t="s">
        <v>66</v>
      </c>
      <c r="E121" s="430" t="s">
        <v>82</v>
      </c>
      <c r="F121" s="431" t="s">
        <v>83</v>
      </c>
      <c r="G121" s="429" t="s">
        <v>19</v>
      </c>
      <c r="H121" s="429" t="s">
        <v>84</v>
      </c>
      <c r="I121" s="429" t="s">
        <v>85</v>
      </c>
      <c r="J121" s="429" t="s">
        <v>86</v>
      </c>
      <c r="K121" s="429" t="s">
        <v>87</v>
      </c>
      <c r="L121" s="429" t="s">
        <v>88</v>
      </c>
      <c r="M121" s="430" t="s">
        <v>89</v>
      </c>
      <c r="N121" s="430" t="s">
        <v>90</v>
      </c>
      <c r="O121" s="430" t="s">
        <v>91</v>
      </c>
      <c r="P121" s="430" t="s">
        <v>92</v>
      </c>
      <c r="Q121" s="430" t="s">
        <v>93</v>
      </c>
      <c r="R121" s="430" t="s">
        <v>123</v>
      </c>
      <c r="S121" s="430" t="s">
        <v>124</v>
      </c>
      <c r="T121" s="430" t="s">
        <v>125</v>
      </c>
      <c r="U121" s="430" t="s">
        <v>126</v>
      </c>
      <c r="V121" s="430" t="s">
        <v>94</v>
      </c>
      <c r="W121" s="430" t="s">
        <v>127</v>
      </c>
      <c r="X121" s="430" t="s">
        <v>128</v>
      </c>
      <c r="Y121" s="430" t="s">
        <v>129</v>
      </c>
      <c r="Z121" s="430" t="s">
        <v>130</v>
      </c>
      <c r="AA121" s="430" t="s">
        <v>95</v>
      </c>
      <c r="AB121" s="430" t="s">
        <v>131</v>
      </c>
      <c r="AC121" s="430" t="s">
        <v>132</v>
      </c>
      <c r="AD121" s="430" t="s">
        <v>133</v>
      </c>
      <c r="AE121" s="430" t="s">
        <v>134</v>
      </c>
      <c r="AF121" s="430" t="s">
        <v>96</v>
      </c>
      <c r="AG121" s="430" t="s">
        <v>135</v>
      </c>
      <c r="AH121" s="430" t="s">
        <v>136</v>
      </c>
      <c r="AI121" s="430" t="s">
        <v>137</v>
      </c>
      <c r="AJ121" s="430" t="s">
        <v>138</v>
      </c>
      <c r="AK121" s="430" t="s">
        <v>97</v>
      </c>
      <c r="AL121" s="430" t="s">
        <v>139</v>
      </c>
      <c r="AM121" s="430" t="s">
        <v>140</v>
      </c>
      <c r="AN121" s="430" t="s">
        <v>141</v>
      </c>
      <c r="AO121" s="430" t="s">
        <v>142</v>
      </c>
      <c r="AP121" s="430" t="s">
        <v>98</v>
      </c>
      <c r="AQ121" s="430" t="s">
        <v>143</v>
      </c>
      <c r="AR121" s="430" t="s">
        <v>144</v>
      </c>
      <c r="AS121" s="430" t="s">
        <v>145</v>
      </c>
      <c r="AT121" s="430" t="s">
        <v>146</v>
      </c>
      <c r="AU121" s="430" t="s">
        <v>99</v>
      </c>
      <c r="AV121" s="430" t="s">
        <v>147</v>
      </c>
      <c r="AW121" s="430" t="s">
        <v>148</v>
      </c>
      <c r="AX121" s="430" t="s">
        <v>149</v>
      </c>
      <c r="AY121" s="430" t="s">
        <v>150</v>
      </c>
      <c r="AZ121" s="430" t="s">
        <v>100</v>
      </c>
      <c r="BA121" s="430" t="s">
        <v>151</v>
      </c>
      <c r="BB121" s="430" t="s">
        <v>152</v>
      </c>
      <c r="BC121" s="430" t="s">
        <v>153</v>
      </c>
      <c r="BD121" s="430" t="s">
        <v>154</v>
      </c>
      <c r="BE121" s="430" t="s">
        <v>101</v>
      </c>
      <c r="BF121" s="430" t="s">
        <v>155</v>
      </c>
      <c r="BG121" s="430" t="s">
        <v>156</v>
      </c>
      <c r="BH121" s="430" t="s">
        <v>157</v>
      </c>
      <c r="BI121" s="430" t="s">
        <v>158</v>
      </c>
      <c r="BJ121" s="430" t="s">
        <v>102</v>
      </c>
      <c r="BK121" s="430" t="s">
        <v>159</v>
      </c>
      <c r="BL121" s="430" t="s">
        <v>160</v>
      </c>
      <c r="BM121" s="430" t="s">
        <v>161</v>
      </c>
      <c r="BN121" s="430" t="s">
        <v>162</v>
      </c>
      <c r="BO121" s="430" t="s">
        <v>103</v>
      </c>
      <c r="BP121" s="430" t="s">
        <v>163</v>
      </c>
      <c r="BQ121" s="430" t="s">
        <v>164</v>
      </c>
      <c r="BR121" s="430" t="s">
        <v>165</v>
      </c>
      <c r="BS121" s="430" t="s">
        <v>166</v>
      </c>
      <c r="BT121" s="430" t="s">
        <v>104</v>
      </c>
      <c r="BU121" s="430" t="s">
        <v>167</v>
      </c>
      <c r="BV121" s="430" t="s">
        <v>168</v>
      </c>
      <c r="BW121" s="430" t="s">
        <v>169</v>
      </c>
      <c r="BX121" s="430" t="s">
        <v>170</v>
      </c>
      <c r="BY121" s="430" t="s">
        <v>105</v>
      </c>
      <c r="BZ121" s="430" t="s">
        <v>171</v>
      </c>
      <c r="CA121" s="430" t="s">
        <v>172</v>
      </c>
      <c r="CB121" s="430" t="s">
        <v>173</v>
      </c>
      <c r="CC121" s="430" t="s">
        <v>174</v>
      </c>
      <c r="CD121" s="430" t="s">
        <v>106</v>
      </c>
      <c r="CE121" s="430" t="s">
        <v>175</v>
      </c>
      <c r="CF121" s="430" t="s">
        <v>176</v>
      </c>
      <c r="CG121" s="430" t="s">
        <v>177</v>
      </c>
      <c r="CH121" s="430" t="s">
        <v>178</v>
      </c>
      <c r="CI121" s="431" t="s">
        <v>107</v>
      </c>
      <c r="CJ121" s="1453"/>
      <c r="CK121" s="1473"/>
    </row>
    <row r="122" spans="2:89" x14ac:dyDescent="0.3">
      <c r="B122" s="714" t="s">
        <v>552</v>
      </c>
      <c r="C122" s="715" t="s">
        <v>320</v>
      </c>
      <c r="D122" s="716" t="s">
        <v>67</v>
      </c>
      <c r="E122" s="717" t="s">
        <v>111</v>
      </c>
      <c r="F122" s="1127">
        <v>2</v>
      </c>
      <c r="G122" s="1165">
        <v>330.25720302758356</v>
      </c>
      <c r="H122" s="1166">
        <v>319.34823313879963</v>
      </c>
      <c r="I122" s="1166">
        <v>325.77821800476562</v>
      </c>
      <c r="J122" s="1166">
        <v>330.30547310048968</v>
      </c>
      <c r="K122" s="1166">
        <v>329.94213018551051</v>
      </c>
      <c r="L122" s="1166">
        <v>330.04714627270846</v>
      </c>
      <c r="M122" s="1167">
        <v>332.98160657764896</v>
      </c>
      <c r="N122" s="1167">
        <v>328.08321229043878</v>
      </c>
      <c r="O122" s="1167">
        <v>323.3971342175987</v>
      </c>
      <c r="P122" s="1167">
        <v>318.91645732691234</v>
      </c>
      <c r="Q122" s="1167">
        <v>314.47916668140795</v>
      </c>
      <c r="R122" s="1167">
        <v>311.23022330843389</v>
      </c>
      <c r="S122" s="1167">
        <v>308.36438180999778</v>
      </c>
      <c r="T122" s="1167">
        <v>305.63229189961919</v>
      </c>
      <c r="U122" s="1167">
        <v>303.24870340573739</v>
      </c>
      <c r="V122" s="1167">
        <v>301.08582877812421</v>
      </c>
      <c r="W122" s="1167">
        <v>296.25661952061733</v>
      </c>
      <c r="X122" s="1167">
        <v>293.87251818529933</v>
      </c>
      <c r="Y122" s="1167">
        <v>291.53929568461029</v>
      </c>
      <c r="Z122" s="1167">
        <v>290.72687124296056</v>
      </c>
      <c r="AA122" s="1167">
        <v>289.86606801225486</v>
      </c>
      <c r="AB122" s="1167">
        <v>289.10382320834987</v>
      </c>
      <c r="AC122" s="1167">
        <v>288.32836228151689</v>
      </c>
      <c r="AD122" s="1167">
        <v>287.42618724017655</v>
      </c>
      <c r="AE122" s="1167">
        <v>286.62874957499815</v>
      </c>
      <c r="AF122" s="1167">
        <v>285.8327979930001</v>
      </c>
      <c r="AG122" s="1167">
        <v>285.07032658698319</v>
      </c>
      <c r="AH122" s="1167">
        <v>284.52339906876705</v>
      </c>
      <c r="AI122" s="1167">
        <v>283.97343481581572</v>
      </c>
      <c r="AJ122" s="1167">
        <v>283.41934363336111</v>
      </c>
      <c r="AK122" s="1167">
        <v>282.86172991932909</v>
      </c>
      <c r="AL122" s="1167">
        <v>284.29272086557364</v>
      </c>
      <c r="AM122" s="1167">
        <v>285.56741286032849</v>
      </c>
      <c r="AN122" s="1167">
        <v>286.69714047619698</v>
      </c>
      <c r="AO122" s="1167">
        <v>287.69233120497825</v>
      </c>
      <c r="AP122" s="1167">
        <v>288.64698862961137</v>
      </c>
      <c r="AQ122" s="1167">
        <v>289.54750661386316</v>
      </c>
      <c r="AR122" s="1167">
        <v>290.34016311248018</v>
      </c>
      <c r="AS122" s="1167">
        <v>291.03308100260011</v>
      </c>
      <c r="AT122" s="1167">
        <v>291.63219389007998</v>
      </c>
      <c r="AU122" s="1167">
        <v>292.14505431371202</v>
      </c>
      <c r="AV122" s="1167">
        <v>292.57653175880068</v>
      </c>
      <c r="AW122" s="1167">
        <v>292.93319262221632</v>
      </c>
      <c r="AX122" s="1167">
        <v>293.21904456230232</v>
      </c>
      <c r="AY122" s="1167">
        <v>293.43982328783329</v>
      </c>
      <c r="AZ122" s="1167">
        <v>293.59929403834002</v>
      </c>
      <c r="BA122" s="1167">
        <v>293.70142918524778</v>
      </c>
      <c r="BB122" s="1167">
        <v>293.74989797114591</v>
      </c>
      <c r="BC122" s="1167">
        <v>293.74807423334187</v>
      </c>
      <c r="BD122" s="1167">
        <v>293.6990750211346</v>
      </c>
      <c r="BE122" s="1167">
        <v>293.60578550803621</v>
      </c>
      <c r="BF122" s="1167">
        <v>293.470844884445</v>
      </c>
      <c r="BG122" s="1167">
        <v>293.29671838760436</v>
      </c>
      <c r="BH122" s="1167">
        <v>293.08617186303536</v>
      </c>
      <c r="BI122" s="1167">
        <v>292.84025181562441</v>
      </c>
      <c r="BJ122" s="1167">
        <v>292.56140160917664</v>
      </c>
      <c r="BK122" s="1167">
        <v>292.2519167646945</v>
      </c>
      <c r="BL122" s="1167">
        <v>291.91239226659746</v>
      </c>
      <c r="BM122" s="1167">
        <v>291.54537578809163</v>
      </c>
      <c r="BN122" s="1167">
        <v>291.15175597237152</v>
      </c>
      <c r="BO122" s="1167">
        <v>295.88737911570092</v>
      </c>
      <c r="BP122" s="436"/>
      <c r="BQ122" s="436"/>
      <c r="BR122" s="436"/>
      <c r="BS122" s="436"/>
      <c r="BT122" s="436"/>
      <c r="BU122" s="436"/>
      <c r="BV122" s="436"/>
      <c r="BW122" s="436"/>
      <c r="BX122" s="436"/>
      <c r="BY122" s="436"/>
      <c r="BZ122" s="436"/>
      <c r="CA122" s="436"/>
      <c r="CB122" s="436"/>
      <c r="CC122" s="436"/>
      <c r="CD122" s="436"/>
      <c r="CE122" s="436"/>
      <c r="CF122" s="436"/>
      <c r="CG122" s="436"/>
      <c r="CH122" s="436"/>
      <c r="CI122" s="437"/>
      <c r="CJ122" s="1453"/>
      <c r="CK122" s="1473"/>
    </row>
    <row r="123" spans="2:89" x14ac:dyDescent="0.35">
      <c r="B123" s="713" t="s">
        <v>553</v>
      </c>
      <c r="C123" s="706" t="s">
        <v>554</v>
      </c>
      <c r="D123" s="707" t="s">
        <v>555</v>
      </c>
      <c r="E123" s="708" t="s">
        <v>111</v>
      </c>
      <c r="F123" s="1216">
        <v>2</v>
      </c>
      <c r="G123" s="1186">
        <f t="shared" ref="G123:AL123" si="26">G25+G95</f>
        <v>0</v>
      </c>
      <c r="H123" s="509">
        <f t="shared" si="26"/>
        <v>0</v>
      </c>
      <c r="I123" s="509">
        <f t="shared" si="26"/>
        <v>0</v>
      </c>
      <c r="J123" s="509">
        <f t="shared" si="26"/>
        <v>0</v>
      </c>
      <c r="K123" s="509">
        <f t="shared" si="26"/>
        <v>0</v>
      </c>
      <c r="L123" s="509">
        <f t="shared" si="26"/>
        <v>0</v>
      </c>
      <c r="M123" s="509">
        <f t="shared" si="26"/>
        <v>0</v>
      </c>
      <c r="N123" s="509">
        <f t="shared" si="26"/>
        <v>0</v>
      </c>
      <c r="O123" s="509">
        <f t="shared" si="26"/>
        <v>0</v>
      </c>
      <c r="P123" s="509">
        <f t="shared" si="26"/>
        <v>0</v>
      </c>
      <c r="Q123" s="509">
        <f t="shared" si="26"/>
        <v>0</v>
      </c>
      <c r="R123" s="509">
        <f t="shared" si="26"/>
        <v>0</v>
      </c>
      <c r="S123" s="509">
        <f t="shared" si="26"/>
        <v>0</v>
      </c>
      <c r="T123" s="509">
        <f t="shared" si="26"/>
        <v>0</v>
      </c>
      <c r="U123" s="509">
        <f t="shared" si="26"/>
        <v>0</v>
      </c>
      <c r="V123" s="509">
        <f t="shared" si="26"/>
        <v>0</v>
      </c>
      <c r="W123" s="509">
        <f t="shared" si="26"/>
        <v>0</v>
      </c>
      <c r="X123" s="509">
        <f t="shared" si="26"/>
        <v>0</v>
      </c>
      <c r="Y123" s="509">
        <f t="shared" si="26"/>
        <v>0</v>
      </c>
      <c r="Z123" s="509">
        <f t="shared" si="26"/>
        <v>0</v>
      </c>
      <c r="AA123" s="509">
        <f t="shared" si="26"/>
        <v>0</v>
      </c>
      <c r="AB123" s="509">
        <f t="shared" si="26"/>
        <v>0</v>
      </c>
      <c r="AC123" s="509">
        <f t="shared" si="26"/>
        <v>0</v>
      </c>
      <c r="AD123" s="509">
        <f t="shared" si="26"/>
        <v>0</v>
      </c>
      <c r="AE123" s="509">
        <f t="shared" si="26"/>
        <v>0</v>
      </c>
      <c r="AF123" s="509">
        <f t="shared" si="26"/>
        <v>0</v>
      </c>
      <c r="AG123" s="509">
        <f t="shared" si="26"/>
        <v>0</v>
      </c>
      <c r="AH123" s="509">
        <f t="shared" si="26"/>
        <v>0</v>
      </c>
      <c r="AI123" s="509">
        <f t="shared" si="26"/>
        <v>0</v>
      </c>
      <c r="AJ123" s="509">
        <f t="shared" si="26"/>
        <v>0</v>
      </c>
      <c r="AK123" s="509">
        <f t="shared" si="26"/>
        <v>0</v>
      </c>
      <c r="AL123" s="509">
        <f t="shared" si="26"/>
        <v>0</v>
      </c>
      <c r="AM123" s="509">
        <f t="shared" ref="AM123:BO123" si="27">AM25+AM95</f>
        <v>0</v>
      </c>
      <c r="AN123" s="509">
        <f t="shared" si="27"/>
        <v>0</v>
      </c>
      <c r="AO123" s="509">
        <f t="shared" si="27"/>
        <v>0</v>
      </c>
      <c r="AP123" s="509">
        <f t="shared" si="27"/>
        <v>0</v>
      </c>
      <c r="AQ123" s="509">
        <f t="shared" si="27"/>
        <v>0</v>
      </c>
      <c r="AR123" s="509">
        <f t="shared" si="27"/>
        <v>0</v>
      </c>
      <c r="AS123" s="509">
        <f t="shared" si="27"/>
        <v>0</v>
      </c>
      <c r="AT123" s="509">
        <f t="shared" si="27"/>
        <v>0</v>
      </c>
      <c r="AU123" s="509">
        <f t="shared" si="27"/>
        <v>0</v>
      </c>
      <c r="AV123" s="509">
        <f t="shared" si="27"/>
        <v>0</v>
      </c>
      <c r="AW123" s="509">
        <f t="shared" si="27"/>
        <v>0</v>
      </c>
      <c r="AX123" s="509">
        <f t="shared" si="27"/>
        <v>0</v>
      </c>
      <c r="AY123" s="509">
        <f t="shared" si="27"/>
        <v>0</v>
      </c>
      <c r="AZ123" s="509">
        <f t="shared" si="27"/>
        <v>0</v>
      </c>
      <c r="BA123" s="509">
        <f t="shared" si="27"/>
        <v>0</v>
      </c>
      <c r="BB123" s="509">
        <f t="shared" si="27"/>
        <v>0</v>
      </c>
      <c r="BC123" s="509">
        <f t="shared" si="27"/>
        <v>0</v>
      </c>
      <c r="BD123" s="509">
        <f t="shared" si="27"/>
        <v>0</v>
      </c>
      <c r="BE123" s="509">
        <f t="shared" si="27"/>
        <v>0</v>
      </c>
      <c r="BF123" s="509">
        <f t="shared" si="27"/>
        <v>0</v>
      </c>
      <c r="BG123" s="509">
        <f t="shared" si="27"/>
        <v>0</v>
      </c>
      <c r="BH123" s="509">
        <f t="shared" si="27"/>
        <v>1</v>
      </c>
      <c r="BI123" s="509">
        <f t="shared" si="27"/>
        <v>2</v>
      </c>
      <c r="BJ123" s="509">
        <f t="shared" si="27"/>
        <v>3</v>
      </c>
      <c r="BK123" s="509">
        <f t="shared" si="27"/>
        <v>4</v>
      </c>
      <c r="BL123" s="509">
        <f t="shared" si="27"/>
        <v>5</v>
      </c>
      <c r="BM123" s="509">
        <f t="shared" si="27"/>
        <v>6</v>
      </c>
      <c r="BN123" s="509">
        <f t="shared" si="27"/>
        <v>7</v>
      </c>
      <c r="BO123" s="509">
        <f t="shared" si="27"/>
        <v>8</v>
      </c>
      <c r="BP123" s="509"/>
      <c r="BQ123" s="509"/>
      <c r="BR123" s="509"/>
      <c r="BS123" s="509"/>
      <c r="BT123" s="509"/>
      <c r="BU123" s="509"/>
      <c r="BV123" s="509"/>
      <c r="BW123" s="509"/>
      <c r="BX123" s="509"/>
      <c r="BY123" s="509"/>
      <c r="BZ123" s="509"/>
      <c r="CA123" s="509"/>
      <c r="CB123" s="509"/>
      <c r="CC123" s="509"/>
      <c r="CD123" s="509"/>
      <c r="CE123" s="509"/>
      <c r="CF123" s="509"/>
      <c r="CG123" s="509"/>
      <c r="CH123" s="509"/>
      <c r="CI123" s="443"/>
      <c r="CJ123" s="1453"/>
      <c r="CK123" s="1473"/>
    </row>
    <row r="124" spans="2:89" x14ac:dyDescent="0.35">
      <c r="B124" s="705" t="s">
        <v>556</v>
      </c>
      <c r="C124" s="706" t="s">
        <v>324</v>
      </c>
      <c r="D124" s="707" t="s">
        <v>557</v>
      </c>
      <c r="E124" s="708" t="s">
        <v>111</v>
      </c>
      <c r="F124" s="1216">
        <v>2</v>
      </c>
      <c r="G124" s="898">
        <f t="shared" ref="G124:AL124" si="28">G26+G96</f>
        <v>0</v>
      </c>
      <c r="H124" s="309">
        <f t="shared" si="28"/>
        <v>0</v>
      </c>
      <c r="I124" s="309">
        <f t="shared" si="28"/>
        <v>0</v>
      </c>
      <c r="J124" s="309">
        <f t="shared" si="28"/>
        <v>0</v>
      </c>
      <c r="K124" s="309">
        <f t="shared" si="28"/>
        <v>0</v>
      </c>
      <c r="L124" s="309">
        <f t="shared" si="28"/>
        <v>0</v>
      </c>
      <c r="M124" s="442">
        <f t="shared" si="28"/>
        <v>0</v>
      </c>
      <c r="N124" s="442">
        <f t="shared" si="28"/>
        <v>0</v>
      </c>
      <c r="O124" s="442">
        <f t="shared" si="28"/>
        <v>0</v>
      </c>
      <c r="P124" s="442">
        <f t="shared" si="28"/>
        <v>0</v>
      </c>
      <c r="Q124" s="442">
        <f t="shared" si="28"/>
        <v>0</v>
      </c>
      <c r="R124" s="442">
        <f t="shared" si="28"/>
        <v>0</v>
      </c>
      <c r="S124" s="442">
        <f t="shared" si="28"/>
        <v>0</v>
      </c>
      <c r="T124" s="442">
        <f t="shared" si="28"/>
        <v>0</v>
      </c>
      <c r="U124" s="442">
        <f t="shared" si="28"/>
        <v>0</v>
      </c>
      <c r="V124" s="442">
        <f t="shared" si="28"/>
        <v>0</v>
      </c>
      <c r="W124" s="442">
        <f t="shared" si="28"/>
        <v>0</v>
      </c>
      <c r="X124" s="442">
        <f t="shared" si="28"/>
        <v>0</v>
      </c>
      <c r="Y124" s="442">
        <f t="shared" si="28"/>
        <v>0</v>
      </c>
      <c r="Z124" s="442">
        <f t="shared" si="28"/>
        <v>0</v>
      </c>
      <c r="AA124" s="442">
        <f t="shared" si="28"/>
        <v>0</v>
      </c>
      <c r="AB124" s="442">
        <f t="shared" si="28"/>
        <v>0</v>
      </c>
      <c r="AC124" s="442">
        <f t="shared" si="28"/>
        <v>0</v>
      </c>
      <c r="AD124" s="442">
        <f t="shared" si="28"/>
        <v>0</v>
      </c>
      <c r="AE124" s="442">
        <f t="shared" si="28"/>
        <v>0</v>
      </c>
      <c r="AF124" s="442">
        <f t="shared" si="28"/>
        <v>0</v>
      </c>
      <c r="AG124" s="442">
        <f t="shared" si="28"/>
        <v>0</v>
      </c>
      <c r="AH124" s="442">
        <f t="shared" si="28"/>
        <v>0</v>
      </c>
      <c r="AI124" s="442">
        <f t="shared" si="28"/>
        <v>0</v>
      </c>
      <c r="AJ124" s="442">
        <f t="shared" si="28"/>
        <v>0</v>
      </c>
      <c r="AK124" s="442">
        <f t="shared" si="28"/>
        <v>0</v>
      </c>
      <c r="AL124" s="442">
        <f t="shared" si="28"/>
        <v>0</v>
      </c>
      <c r="AM124" s="442">
        <f t="shared" ref="AM124:BO124" si="29">AM26+AM96</f>
        <v>0</v>
      </c>
      <c r="AN124" s="442">
        <f t="shared" si="29"/>
        <v>0</v>
      </c>
      <c r="AO124" s="442">
        <f t="shared" si="29"/>
        <v>0</v>
      </c>
      <c r="AP124" s="442">
        <f t="shared" si="29"/>
        <v>0</v>
      </c>
      <c r="AQ124" s="442">
        <f t="shared" si="29"/>
        <v>0</v>
      </c>
      <c r="AR124" s="442">
        <f t="shared" si="29"/>
        <v>0</v>
      </c>
      <c r="AS124" s="442">
        <f t="shared" si="29"/>
        <v>0</v>
      </c>
      <c r="AT124" s="442">
        <f t="shared" si="29"/>
        <v>0</v>
      </c>
      <c r="AU124" s="442">
        <f t="shared" si="29"/>
        <v>0</v>
      </c>
      <c r="AV124" s="442">
        <f t="shared" si="29"/>
        <v>0</v>
      </c>
      <c r="AW124" s="442">
        <f t="shared" si="29"/>
        <v>0</v>
      </c>
      <c r="AX124" s="442">
        <f t="shared" si="29"/>
        <v>0</v>
      </c>
      <c r="AY124" s="442">
        <f t="shared" si="29"/>
        <v>0</v>
      </c>
      <c r="AZ124" s="442">
        <f t="shared" si="29"/>
        <v>0</v>
      </c>
      <c r="BA124" s="442">
        <f t="shared" si="29"/>
        <v>0</v>
      </c>
      <c r="BB124" s="442">
        <f t="shared" si="29"/>
        <v>0</v>
      </c>
      <c r="BC124" s="442">
        <f t="shared" si="29"/>
        <v>0</v>
      </c>
      <c r="BD124" s="442">
        <f t="shared" si="29"/>
        <v>0</v>
      </c>
      <c r="BE124" s="442">
        <f t="shared" si="29"/>
        <v>0</v>
      </c>
      <c r="BF124" s="442">
        <f t="shared" si="29"/>
        <v>0</v>
      </c>
      <c r="BG124" s="442">
        <f t="shared" si="29"/>
        <v>0</v>
      </c>
      <c r="BH124" s="442">
        <f t="shared" si="29"/>
        <v>0</v>
      </c>
      <c r="BI124" s="442">
        <f t="shared" si="29"/>
        <v>0</v>
      </c>
      <c r="BJ124" s="442">
        <f t="shared" si="29"/>
        <v>0</v>
      </c>
      <c r="BK124" s="442">
        <f t="shared" si="29"/>
        <v>0</v>
      </c>
      <c r="BL124" s="442">
        <f t="shared" si="29"/>
        <v>0</v>
      </c>
      <c r="BM124" s="442">
        <f t="shared" si="29"/>
        <v>0</v>
      </c>
      <c r="BN124" s="442">
        <f t="shared" si="29"/>
        <v>0</v>
      </c>
      <c r="BO124" s="442">
        <f t="shared" si="29"/>
        <v>0</v>
      </c>
      <c r="BP124" s="442"/>
      <c r="BQ124" s="442"/>
      <c r="BR124" s="442"/>
      <c r="BS124" s="442"/>
      <c r="BT124" s="442"/>
      <c r="BU124" s="442"/>
      <c r="BV124" s="442"/>
      <c r="BW124" s="442"/>
      <c r="BX124" s="442"/>
      <c r="BY124" s="442"/>
      <c r="BZ124" s="442"/>
      <c r="CA124" s="442"/>
      <c r="CB124" s="442"/>
      <c r="CC124" s="442"/>
      <c r="CD124" s="442"/>
      <c r="CE124" s="442"/>
      <c r="CF124" s="442"/>
      <c r="CG124" s="442"/>
      <c r="CH124" s="442"/>
      <c r="CI124" s="443"/>
      <c r="CJ124" s="1453"/>
      <c r="CK124" s="1473"/>
    </row>
    <row r="125" spans="2:89" x14ac:dyDescent="0.35">
      <c r="B125" s="438" t="s">
        <v>558</v>
      </c>
      <c r="C125" s="439" t="s">
        <v>326</v>
      </c>
      <c r="D125" s="440" t="s">
        <v>559</v>
      </c>
      <c r="E125" s="441" t="s">
        <v>111</v>
      </c>
      <c r="F125" s="1217">
        <v>2</v>
      </c>
      <c r="G125" s="898">
        <f t="shared" ref="G125:AL125" si="30">G27+G97</f>
        <v>15.039999999999997</v>
      </c>
      <c r="H125" s="309">
        <f t="shared" si="30"/>
        <v>15.039999999999997</v>
      </c>
      <c r="I125" s="309">
        <f t="shared" si="30"/>
        <v>15.039999999999997</v>
      </c>
      <c r="J125" s="309">
        <f t="shared" si="30"/>
        <v>15.039999999999997</v>
      </c>
      <c r="K125" s="309">
        <f t="shared" si="30"/>
        <v>15.039999999999997</v>
      </c>
      <c r="L125" s="309">
        <f t="shared" si="30"/>
        <v>15.039999999999997</v>
      </c>
      <c r="M125" s="442">
        <f t="shared" si="30"/>
        <v>8.07</v>
      </c>
      <c r="N125" s="442">
        <f t="shared" si="30"/>
        <v>8.07</v>
      </c>
      <c r="O125" s="442">
        <f t="shared" si="30"/>
        <v>8.07</v>
      </c>
      <c r="P125" s="442">
        <f t="shared" si="30"/>
        <v>8.07</v>
      </c>
      <c r="Q125" s="442">
        <f t="shared" si="30"/>
        <v>8.07</v>
      </c>
      <c r="R125" s="442">
        <f t="shared" si="30"/>
        <v>8.07</v>
      </c>
      <c r="S125" s="442">
        <f t="shared" si="30"/>
        <v>8.07</v>
      </c>
      <c r="T125" s="442">
        <f t="shared" si="30"/>
        <v>8.07</v>
      </c>
      <c r="U125" s="442">
        <f>U27+U97</f>
        <v>12.07</v>
      </c>
      <c r="V125" s="442">
        <f t="shared" si="30"/>
        <v>12.07</v>
      </c>
      <c r="W125" s="442">
        <f t="shared" si="30"/>
        <v>25.07</v>
      </c>
      <c r="X125" s="442">
        <f t="shared" si="30"/>
        <v>25.07</v>
      </c>
      <c r="Y125" s="442">
        <f t="shared" si="30"/>
        <v>25.07</v>
      </c>
      <c r="Z125" s="442">
        <f t="shared" si="30"/>
        <v>25.07</v>
      </c>
      <c r="AA125" s="442">
        <f t="shared" si="30"/>
        <v>25.07</v>
      </c>
      <c r="AB125" s="442">
        <f t="shared" si="30"/>
        <v>25.07</v>
      </c>
      <c r="AC125" s="442">
        <f t="shared" si="30"/>
        <v>25.07</v>
      </c>
      <c r="AD125" s="442">
        <f t="shared" si="30"/>
        <v>25.07</v>
      </c>
      <c r="AE125" s="442">
        <f t="shared" si="30"/>
        <v>25.07</v>
      </c>
      <c r="AF125" s="442">
        <f t="shared" si="30"/>
        <v>25.07</v>
      </c>
      <c r="AG125" s="442">
        <f t="shared" si="30"/>
        <v>25.07</v>
      </c>
      <c r="AH125" s="442">
        <f t="shared" si="30"/>
        <v>25.07</v>
      </c>
      <c r="AI125" s="442">
        <f t="shared" si="30"/>
        <v>25.07</v>
      </c>
      <c r="AJ125" s="442">
        <f t="shared" si="30"/>
        <v>25.07</v>
      </c>
      <c r="AK125" s="442">
        <f t="shared" si="30"/>
        <v>25.07</v>
      </c>
      <c r="AL125" s="442">
        <f t="shared" si="30"/>
        <v>25.07</v>
      </c>
      <c r="AM125" s="442">
        <f t="shared" ref="AM125:BO125" si="31">AM27+AM97</f>
        <v>25.07</v>
      </c>
      <c r="AN125" s="442">
        <f t="shared" si="31"/>
        <v>25.07</v>
      </c>
      <c r="AO125" s="442">
        <f t="shared" si="31"/>
        <v>25.07</v>
      </c>
      <c r="AP125" s="442">
        <f t="shared" si="31"/>
        <v>25.07</v>
      </c>
      <c r="AQ125" s="442">
        <f t="shared" si="31"/>
        <v>25.07</v>
      </c>
      <c r="AR125" s="442">
        <f t="shared" si="31"/>
        <v>25.07</v>
      </c>
      <c r="AS125" s="442">
        <f t="shared" si="31"/>
        <v>25.07</v>
      </c>
      <c r="AT125" s="442">
        <f t="shared" si="31"/>
        <v>25.07</v>
      </c>
      <c r="AU125" s="442">
        <f t="shared" si="31"/>
        <v>25.07</v>
      </c>
      <c r="AV125" s="442">
        <f t="shared" si="31"/>
        <v>25.07</v>
      </c>
      <c r="AW125" s="442">
        <f t="shared" si="31"/>
        <v>25.07</v>
      </c>
      <c r="AX125" s="442">
        <f t="shared" si="31"/>
        <v>25.07</v>
      </c>
      <c r="AY125" s="442">
        <f t="shared" si="31"/>
        <v>25.07</v>
      </c>
      <c r="AZ125" s="442">
        <f t="shared" si="31"/>
        <v>25.07</v>
      </c>
      <c r="BA125" s="442">
        <f t="shared" si="31"/>
        <v>25.07</v>
      </c>
      <c r="BB125" s="442">
        <f t="shared" si="31"/>
        <v>25.07</v>
      </c>
      <c r="BC125" s="442">
        <f t="shared" si="31"/>
        <v>25.07</v>
      </c>
      <c r="BD125" s="442">
        <f t="shared" si="31"/>
        <v>25.07</v>
      </c>
      <c r="BE125" s="442">
        <f t="shared" si="31"/>
        <v>25.07</v>
      </c>
      <c r="BF125" s="442">
        <f t="shared" si="31"/>
        <v>25.07</v>
      </c>
      <c r="BG125" s="442">
        <f t="shared" si="31"/>
        <v>25.07</v>
      </c>
      <c r="BH125" s="442">
        <f t="shared" si="31"/>
        <v>25.07</v>
      </c>
      <c r="BI125" s="442">
        <f t="shared" si="31"/>
        <v>25.07</v>
      </c>
      <c r="BJ125" s="442">
        <f t="shared" si="31"/>
        <v>25.07</v>
      </c>
      <c r="BK125" s="442">
        <f t="shared" si="31"/>
        <v>25.07</v>
      </c>
      <c r="BL125" s="442">
        <f t="shared" si="31"/>
        <v>25.07</v>
      </c>
      <c r="BM125" s="442">
        <f t="shared" si="31"/>
        <v>25.07</v>
      </c>
      <c r="BN125" s="442">
        <f t="shared" si="31"/>
        <v>25.07</v>
      </c>
      <c r="BO125" s="442">
        <f t="shared" si="31"/>
        <v>25.07</v>
      </c>
      <c r="BP125" s="442"/>
      <c r="BQ125" s="442"/>
      <c r="BR125" s="442"/>
      <c r="BS125" s="442"/>
      <c r="BT125" s="442"/>
      <c r="BU125" s="442"/>
      <c r="BV125" s="442"/>
      <c r="BW125" s="442"/>
      <c r="BX125" s="442"/>
      <c r="BY125" s="442"/>
      <c r="BZ125" s="442"/>
      <c r="CA125" s="442"/>
      <c r="CB125" s="442"/>
      <c r="CC125" s="442"/>
      <c r="CD125" s="442"/>
      <c r="CE125" s="442"/>
      <c r="CF125" s="442"/>
      <c r="CG125" s="442"/>
      <c r="CH125" s="442"/>
      <c r="CI125" s="443"/>
      <c r="CJ125" s="1453"/>
      <c r="CK125" s="1473"/>
    </row>
    <row r="126" spans="2:89" x14ac:dyDescent="0.35">
      <c r="B126" s="444" t="s">
        <v>560</v>
      </c>
      <c r="C126" s="439" t="s">
        <v>328</v>
      </c>
      <c r="D126" s="440" t="s">
        <v>561</v>
      </c>
      <c r="E126" s="441" t="s">
        <v>111</v>
      </c>
      <c r="F126" s="1217">
        <v>2</v>
      </c>
      <c r="G126" s="898">
        <f t="shared" ref="G126:AL126" si="32">G28+G98</f>
        <v>-1.06</v>
      </c>
      <c r="H126" s="309">
        <f t="shared" si="32"/>
        <v>-1.06</v>
      </c>
      <c r="I126" s="309">
        <f t="shared" si="32"/>
        <v>-1.06</v>
      </c>
      <c r="J126" s="309">
        <f t="shared" si="32"/>
        <v>-1.06</v>
      </c>
      <c r="K126" s="309">
        <f t="shared" si="32"/>
        <v>-1.06</v>
      </c>
      <c r="L126" s="309">
        <f t="shared" si="32"/>
        <v>-1.06</v>
      </c>
      <c r="M126" s="309">
        <f t="shared" si="32"/>
        <v>-1.06</v>
      </c>
      <c r="N126" s="309">
        <f t="shared" si="32"/>
        <v>-1.06</v>
      </c>
      <c r="O126" s="309">
        <f t="shared" si="32"/>
        <v>-1.06</v>
      </c>
      <c r="P126" s="309">
        <f t="shared" si="32"/>
        <v>-1.06</v>
      </c>
      <c r="Q126" s="309">
        <f t="shared" si="32"/>
        <v>-1.06</v>
      </c>
      <c r="R126" s="309">
        <f t="shared" si="32"/>
        <v>-1.06</v>
      </c>
      <c r="S126" s="309">
        <f t="shared" si="32"/>
        <v>-1.06</v>
      </c>
      <c r="T126" s="309">
        <f t="shared" si="32"/>
        <v>-1.06</v>
      </c>
      <c r="U126" s="309">
        <f t="shared" si="32"/>
        <v>-1.06</v>
      </c>
      <c r="V126" s="309">
        <f t="shared" si="32"/>
        <v>-1.06</v>
      </c>
      <c r="W126" s="309">
        <f>W28+W98</f>
        <v>-1.06</v>
      </c>
      <c r="X126" s="309">
        <f t="shared" si="32"/>
        <v>-1.06</v>
      </c>
      <c r="Y126" s="309">
        <f t="shared" si="32"/>
        <v>-1.06</v>
      </c>
      <c r="Z126" s="309">
        <f t="shared" si="32"/>
        <v>-1.06</v>
      </c>
      <c r="AA126" s="309">
        <f t="shared" si="32"/>
        <v>-1.06</v>
      </c>
      <c r="AB126" s="309">
        <f t="shared" si="32"/>
        <v>-1.06</v>
      </c>
      <c r="AC126" s="309">
        <f t="shared" si="32"/>
        <v>-1.06</v>
      </c>
      <c r="AD126" s="309">
        <f t="shared" si="32"/>
        <v>-1.06</v>
      </c>
      <c r="AE126" s="309">
        <f t="shared" si="32"/>
        <v>-1.06</v>
      </c>
      <c r="AF126" s="309">
        <f t="shared" si="32"/>
        <v>-1.06</v>
      </c>
      <c r="AG126" s="309">
        <f t="shared" si="32"/>
        <v>-1.06</v>
      </c>
      <c r="AH126" s="309">
        <f t="shared" si="32"/>
        <v>-1.06</v>
      </c>
      <c r="AI126" s="309">
        <f t="shared" si="32"/>
        <v>-1.06</v>
      </c>
      <c r="AJ126" s="309">
        <f t="shared" si="32"/>
        <v>-1.06</v>
      </c>
      <c r="AK126" s="309">
        <f t="shared" si="32"/>
        <v>-1.06</v>
      </c>
      <c r="AL126" s="309">
        <f t="shared" si="32"/>
        <v>-1.06</v>
      </c>
      <c r="AM126" s="309">
        <f t="shared" ref="AM126:BO126" si="33">AM28+AM98</f>
        <v>-1.06</v>
      </c>
      <c r="AN126" s="309">
        <f t="shared" si="33"/>
        <v>-1.06</v>
      </c>
      <c r="AO126" s="309">
        <f t="shared" si="33"/>
        <v>-1.06</v>
      </c>
      <c r="AP126" s="309">
        <f t="shared" si="33"/>
        <v>-1.06</v>
      </c>
      <c r="AQ126" s="309">
        <f t="shared" si="33"/>
        <v>-1.06</v>
      </c>
      <c r="AR126" s="309">
        <f t="shared" si="33"/>
        <v>-1.06</v>
      </c>
      <c r="AS126" s="309">
        <f t="shared" si="33"/>
        <v>-1.06</v>
      </c>
      <c r="AT126" s="309">
        <f t="shared" si="33"/>
        <v>-1.06</v>
      </c>
      <c r="AU126" s="309">
        <f t="shared" si="33"/>
        <v>-1.06</v>
      </c>
      <c r="AV126" s="309">
        <f t="shared" si="33"/>
        <v>-1.06</v>
      </c>
      <c r="AW126" s="309">
        <f t="shared" si="33"/>
        <v>-1.06</v>
      </c>
      <c r="AX126" s="309">
        <f t="shared" si="33"/>
        <v>-1.06</v>
      </c>
      <c r="AY126" s="309">
        <f t="shared" si="33"/>
        <v>-1.06</v>
      </c>
      <c r="AZ126" s="309">
        <f t="shared" si="33"/>
        <v>-1.06</v>
      </c>
      <c r="BA126" s="309">
        <f t="shared" si="33"/>
        <v>-1.06</v>
      </c>
      <c r="BB126" s="309">
        <f t="shared" si="33"/>
        <v>-1.06</v>
      </c>
      <c r="BC126" s="309">
        <f t="shared" si="33"/>
        <v>-1.06</v>
      </c>
      <c r="BD126" s="309">
        <f t="shared" si="33"/>
        <v>-1.06</v>
      </c>
      <c r="BE126" s="309">
        <f t="shared" si="33"/>
        <v>-1.06</v>
      </c>
      <c r="BF126" s="309">
        <f t="shared" si="33"/>
        <v>-1.06</v>
      </c>
      <c r="BG126" s="309">
        <f t="shared" si="33"/>
        <v>-1.06</v>
      </c>
      <c r="BH126" s="309">
        <f t="shared" si="33"/>
        <v>-1.06</v>
      </c>
      <c r="BI126" s="309">
        <f t="shared" si="33"/>
        <v>-1.06</v>
      </c>
      <c r="BJ126" s="309">
        <f t="shared" si="33"/>
        <v>-1.06</v>
      </c>
      <c r="BK126" s="309">
        <f t="shared" si="33"/>
        <v>-1.06</v>
      </c>
      <c r="BL126" s="309">
        <f t="shared" si="33"/>
        <v>-1.06</v>
      </c>
      <c r="BM126" s="309">
        <f t="shared" si="33"/>
        <v>-1.06</v>
      </c>
      <c r="BN126" s="309">
        <f t="shared" si="33"/>
        <v>-1.06</v>
      </c>
      <c r="BO126" s="309">
        <f t="shared" si="33"/>
        <v>-1.06</v>
      </c>
      <c r="BP126" s="309"/>
      <c r="BQ126" s="309"/>
      <c r="BR126" s="309"/>
      <c r="BS126" s="309"/>
      <c r="BT126" s="309"/>
      <c r="BU126" s="309"/>
      <c r="BV126" s="309"/>
      <c r="BW126" s="309"/>
      <c r="BX126" s="309"/>
      <c r="BY126" s="309"/>
      <c r="BZ126" s="309"/>
      <c r="CA126" s="309"/>
      <c r="CB126" s="309"/>
      <c r="CC126" s="309"/>
      <c r="CD126" s="309"/>
      <c r="CE126" s="309"/>
      <c r="CF126" s="309"/>
      <c r="CG126" s="309"/>
      <c r="CH126" s="309"/>
      <c r="CI126" s="443"/>
      <c r="CJ126" s="1453"/>
      <c r="CK126" s="1473"/>
    </row>
    <row r="127" spans="2:89" x14ac:dyDescent="0.35">
      <c r="B127" s="444" t="s">
        <v>562</v>
      </c>
      <c r="C127" s="439" t="s">
        <v>330</v>
      </c>
      <c r="D127" s="440" t="s">
        <v>563</v>
      </c>
      <c r="E127" s="441" t="s">
        <v>111</v>
      </c>
      <c r="F127" s="1217">
        <v>2</v>
      </c>
      <c r="G127" s="898">
        <f t="shared" ref="G127:AL127" si="34">G29+G99</f>
        <v>-1.1539700000000002</v>
      </c>
      <c r="H127" s="309">
        <f t="shared" si="34"/>
        <v>-1.1539700000000002</v>
      </c>
      <c r="I127" s="309">
        <f t="shared" si="34"/>
        <v>-1.1539700000000002</v>
      </c>
      <c r="J127" s="309">
        <f t="shared" si="34"/>
        <v>-1.2687227555974125</v>
      </c>
      <c r="K127" s="309">
        <f t="shared" si="34"/>
        <v>-1.6028464027775999</v>
      </c>
      <c r="L127" s="309">
        <f t="shared" si="34"/>
        <v>-2.1591720503331784</v>
      </c>
      <c r="M127" s="442">
        <f t="shared" si="34"/>
        <v>-2.6821396695030302</v>
      </c>
      <c r="N127" s="442">
        <f t="shared" si="34"/>
        <v>-3.0215284058465453</v>
      </c>
      <c r="O127" s="442">
        <f t="shared" si="34"/>
        <v>-3.2655164489182518</v>
      </c>
      <c r="P127" s="442">
        <f t="shared" si="34"/>
        <v>-3.4964630252265398</v>
      </c>
      <c r="Q127" s="442">
        <f t="shared" si="34"/>
        <v>-3.7144386049270572</v>
      </c>
      <c r="R127" s="442">
        <f t="shared" si="34"/>
        <v>-3.922921743989308</v>
      </c>
      <c r="S127" s="442">
        <f t="shared" si="34"/>
        <v>-4.0796048857687737</v>
      </c>
      <c r="T127" s="442">
        <f t="shared" si="34"/>
        <v>-4.190698152066</v>
      </c>
      <c r="U127" s="442">
        <f t="shared" si="34"/>
        <v>-4.2944729852006249</v>
      </c>
      <c r="V127" s="442">
        <f t="shared" si="34"/>
        <v>-4.3981978919977465</v>
      </c>
      <c r="W127" s="442">
        <f t="shared" si="34"/>
        <v>-19.751437514799481</v>
      </c>
      <c r="X127" s="442">
        <f t="shared" si="34"/>
        <v>-19.829193040218207</v>
      </c>
      <c r="Y127" s="442">
        <f t="shared" si="34"/>
        <v>-19.90711258911378</v>
      </c>
      <c r="Z127" s="442">
        <f t="shared" si="34"/>
        <v>-19.96810148359139</v>
      </c>
      <c r="AA127" s="442">
        <f t="shared" si="34"/>
        <v>-20.028117470669244</v>
      </c>
      <c r="AB127" s="442">
        <f t="shared" si="34"/>
        <v>-20.107311149884897</v>
      </c>
      <c r="AC127" s="442">
        <f t="shared" si="34"/>
        <v>-20.128846635376611</v>
      </c>
      <c r="AD127" s="442">
        <f t="shared" si="34"/>
        <v>-20.15020844375956</v>
      </c>
      <c r="AE127" s="442">
        <f t="shared" si="34"/>
        <v>-20.172154088516045</v>
      </c>
      <c r="AF127" s="442">
        <f t="shared" si="34"/>
        <v>-20.186346400303911</v>
      </c>
      <c r="AG127" s="442">
        <f t="shared" si="34"/>
        <v>-20.197903443561657</v>
      </c>
      <c r="AH127" s="442">
        <f t="shared" si="34"/>
        <v>-20.209704957098854</v>
      </c>
      <c r="AI127" s="442">
        <f t="shared" si="34"/>
        <v>-20.221510592404524</v>
      </c>
      <c r="AJ127" s="442">
        <f t="shared" si="34"/>
        <v>-20.233317823329926</v>
      </c>
      <c r="AK127" s="442">
        <f t="shared" si="34"/>
        <v>-20.238330017002308</v>
      </c>
      <c r="AL127" s="442">
        <f t="shared" si="34"/>
        <v>-20.243860425384238</v>
      </c>
      <c r="AM127" s="442">
        <f t="shared" ref="AM127:BO127" si="35">AM29+AM99</f>
        <v>-20.249398445515002</v>
      </c>
      <c r="AN127" s="442">
        <f t="shared" si="35"/>
        <v>-20.254943148556745</v>
      </c>
      <c r="AO127" s="442">
        <f t="shared" si="35"/>
        <v>-20.260493535572603</v>
      </c>
      <c r="AP127" s="442">
        <f t="shared" si="35"/>
        <v>-20.266052431758936</v>
      </c>
      <c r="AQ127" s="442">
        <f t="shared" si="35"/>
        <v>-20.271611803199225</v>
      </c>
      <c r="AR127" s="442">
        <f t="shared" si="35"/>
        <v>-20.277174599154609</v>
      </c>
      <c r="AS127" s="442">
        <f t="shared" si="35"/>
        <v>-20.282743566362036</v>
      </c>
      <c r="AT127" s="442">
        <f t="shared" si="35"/>
        <v>-20.288310982642972</v>
      </c>
      <c r="AU127" s="442">
        <f t="shared" si="35"/>
        <v>-20.293883448902744</v>
      </c>
      <c r="AV127" s="442">
        <f t="shared" si="35"/>
        <v>-20.299453244828563</v>
      </c>
      <c r="AW127" s="442">
        <f t="shared" si="35"/>
        <v>-20.305026936859036</v>
      </c>
      <c r="AX127" s="442">
        <f t="shared" si="35"/>
        <v>-20.310597082647217</v>
      </c>
      <c r="AY127" s="442">
        <f t="shared" si="35"/>
        <v>-20.316170264739505</v>
      </c>
      <c r="AZ127" s="442">
        <f t="shared" si="35"/>
        <v>-20.321742504293685</v>
      </c>
      <c r="BA127" s="442">
        <f t="shared" si="35"/>
        <v>-20.327313425267597</v>
      </c>
      <c r="BB127" s="442">
        <f t="shared" si="35"/>
        <v>-20.332882715705885</v>
      </c>
      <c r="BC127" s="442">
        <f t="shared" si="35"/>
        <v>-20.338450017254111</v>
      </c>
      <c r="BD127" s="442">
        <f t="shared" si="35"/>
        <v>-20.344015031008844</v>
      </c>
      <c r="BE127" s="442">
        <f t="shared" si="35"/>
        <v>-20.349577544717018</v>
      </c>
      <c r="BF127" s="442">
        <f t="shared" si="35"/>
        <v>-20.355137213535031</v>
      </c>
      <c r="BG127" s="442">
        <f t="shared" si="35"/>
        <v>-20.360693918508158</v>
      </c>
      <c r="BH127" s="442">
        <f t="shared" si="35"/>
        <v>-20.366250787597011</v>
      </c>
      <c r="BI127" s="442">
        <f t="shared" si="35"/>
        <v>-20.371800781800111</v>
      </c>
      <c r="BJ127" s="442">
        <f t="shared" si="35"/>
        <v>-20.377347145514115</v>
      </c>
      <c r="BK127" s="442">
        <f t="shared" si="35"/>
        <v>-20.382893140292474</v>
      </c>
      <c r="BL127" s="442">
        <f t="shared" si="35"/>
        <v>-20.388431732503825</v>
      </c>
      <c r="BM127" s="442">
        <f t="shared" si="35"/>
        <v>-20.393969603450909</v>
      </c>
      <c r="BN127" s="442">
        <f t="shared" si="35"/>
        <v>-20.399503275990021</v>
      </c>
      <c r="BO127" s="442">
        <f t="shared" si="35"/>
        <v>-20.40502917592525</v>
      </c>
      <c r="BP127" s="442"/>
      <c r="BQ127" s="442"/>
      <c r="BR127" s="442"/>
      <c r="BS127" s="442"/>
      <c r="BT127" s="442"/>
      <c r="BU127" s="442"/>
      <c r="BV127" s="442"/>
      <c r="BW127" s="442"/>
      <c r="BX127" s="442"/>
      <c r="BY127" s="442"/>
      <c r="BZ127" s="442"/>
      <c r="CA127" s="442"/>
      <c r="CB127" s="442"/>
      <c r="CC127" s="442"/>
      <c r="CD127" s="442"/>
      <c r="CE127" s="442"/>
      <c r="CF127" s="442"/>
      <c r="CG127" s="442"/>
      <c r="CH127" s="442"/>
      <c r="CI127" s="443"/>
      <c r="CJ127" s="1453"/>
      <c r="CK127" s="1473"/>
    </row>
    <row r="128" spans="2:89" x14ac:dyDescent="0.35">
      <c r="B128" s="444" t="s">
        <v>564</v>
      </c>
      <c r="C128" s="445" t="s">
        <v>334</v>
      </c>
      <c r="D128" s="440" t="s">
        <v>565</v>
      </c>
      <c r="E128" s="441" t="s">
        <v>111</v>
      </c>
      <c r="F128" s="1217">
        <v>2</v>
      </c>
      <c r="G128" s="898">
        <f t="shared" ref="G128:AL128" si="36">G31+G100+G101+G102+G103</f>
        <v>392.13</v>
      </c>
      <c r="H128" s="309">
        <f t="shared" si="36"/>
        <v>392.07</v>
      </c>
      <c r="I128" s="309">
        <f t="shared" si="36"/>
        <v>392.02</v>
      </c>
      <c r="J128" s="309">
        <f t="shared" si="36"/>
        <v>391.96999999999997</v>
      </c>
      <c r="K128" s="309">
        <f t="shared" si="36"/>
        <v>391.91999999999996</v>
      </c>
      <c r="L128" s="309">
        <f t="shared" si="36"/>
        <v>391.87</v>
      </c>
      <c r="M128" s="309">
        <f t="shared" si="36"/>
        <v>411.14000000000004</v>
      </c>
      <c r="N128" s="309">
        <f t="shared" si="36"/>
        <v>411.09000000000003</v>
      </c>
      <c r="O128" s="309">
        <f t="shared" si="36"/>
        <v>411.04</v>
      </c>
      <c r="P128" s="309">
        <f t="shared" si="36"/>
        <v>410.99</v>
      </c>
      <c r="Q128" s="309">
        <f t="shared" si="36"/>
        <v>410.94000000000005</v>
      </c>
      <c r="R128" s="309">
        <f t="shared" si="36"/>
        <v>408.89000000000004</v>
      </c>
      <c r="S128" s="309">
        <f t="shared" si="36"/>
        <v>408.84000000000003</v>
      </c>
      <c r="T128" s="309">
        <f t="shared" si="36"/>
        <v>408.78000000000003</v>
      </c>
      <c r="U128" s="309">
        <f t="shared" si="36"/>
        <v>408.73</v>
      </c>
      <c r="V128" s="309">
        <f t="shared" si="36"/>
        <v>408.68</v>
      </c>
      <c r="W128" s="309">
        <f t="shared" si="36"/>
        <v>364.43728717021457</v>
      </c>
      <c r="X128" s="309">
        <f t="shared" si="36"/>
        <v>364.38728717021456</v>
      </c>
      <c r="Y128" s="309">
        <f t="shared" si="36"/>
        <v>364.33728717021461</v>
      </c>
      <c r="Z128" s="309">
        <f t="shared" si="36"/>
        <v>364.2872871702146</v>
      </c>
      <c r="AA128" s="309">
        <f t="shared" si="36"/>
        <v>364.23728717021459</v>
      </c>
      <c r="AB128" s="309">
        <f t="shared" si="36"/>
        <v>358.44989431258153</v>
      </c>
      <c r="AC128" s="309">
        <f t="shared" si="36"/>
        <v>358.39989431258152</v>
      </c>
      <c r="AD128" s="309">
        <f t="shared" si="36"/>
        <v>355.56763905943473</v>
      </c>
      <c r="AE128" s="309">
        <f t="shared" si="36"/>
        <v>355.51763905943471</v>
      </c>
      <c r="AF128" s="309">
        <f t="shared" si="36"/>
        <v>355.45763905943471</v>
      </c>
      <c r="AG128" s="309">
        <f t="shared" si="36"/>
        <v>355.4076390594347</v>
      </c>
      <c r="AH128" s="309">
        <f t="shared" si="36"/>
        <v>355.35763905943469</v>
      </c>
      <c r="AI128" s="309">
        <f t="shared" si="36"/>
        <v>355.30763905943468</v>
      </c>
      <c r="AJ128" s="309">
        <f t="shared" si="36"/>
        <v>355.25763905943467</v>
      </c>
      <c r="AK128" s="309">
        <f t="shared" si="36"/>
        <v>355.20763905943471</v>
      </c>
      <c r="AL128" s="309">
        <f t="shared" si="36"/>
        <v>353.20663905943468</v>
      </c>
      <c r="AM128" s="309">
        <f t="shared" ref="AM128:BO128" si="37">AM31+AM100+AM101+AM102+AM103</f>
        <v>350.97663905943466</v>
      </c>
      <c r="AN128" s="309">
        <f t="shared" si="37"/>
        <v>350.92663905943471</v>
      </c>
      <c r="AO128" s="309">
        <f t="shared" si="37"/>
        <v>350.87663905943469</v>
      </c>
      <c r="AP128" s="309">
        <f t="shared" si="37"/>
        <v>350.82663905943468</v>
      </c>
      <c r="AQ128" s="309">
        <f t="shared" si="37"/>
        <v>350.77663905943467</v>
      </c>
      <c r="AR128" s="309">
        <f t="shared" si="37"/>
        <v>350.71663905943467</v>
      </c>
      <c r="AS128" s="309">
        <f t="shared" si="37"/>
        <v>350.66663905943471</v>
      </c>
      <c r="AT128" s="309">
        <f t="shared" si="37"/>
        <v>350.6166390594347</v>
      </c>
      <c r="AU128" s="309">
        <f t="shared" si="37"/>
        <v>350.56663905943469</v>
      </c>
      <c r="AV128" s="309">
        <f t="shared" si="37"/>
        <v>350.51663905943468</v>
      </c>
      <c r="AW128" s="309">
        <f t="shared" si="37"/>
        <v>350.46663905943467</v>
      </c>
      <c r="AX128" s="309">
        <f t="shared" si="37"/>
        <v>350.41663905943471</v>
      </c>
      <c r="AY128" s="309">
        <f t="shared" si="37"/>
        <v>353.27663905943473</v>
      </c>
      <c r="AZ128" s="309">
        <f t="shared" si="37"/>
        <v>353.22663905943472</v>
      </c>
      <c r="BA128" s="309">
        <f t="shared" si="37"/>
        <v>353.17663905943471</v>
      </c>
      <c r="BB128" s="309">
        <f t="shared" si="37"/>
        <v>353.12663905943469</v>
      </c>
      <c r="BC128" s="309">
        <f t="shared" si="37"/>
        <v>353.07663905943474</v>
      </c>
      <c r="BD128" s="309">
        <f t="shared" si="37"/>
        <v>353.01663905943468</v>
      </c>
      <c r="BE128" s="309">
        <f t="shared" si="37"/>
        <v>352.96663905943473</v>
      </c>
      <c r="BF128" s="309">
        <f t="shared" si="37"/>
        <v>352.91663905943471</v>
      </c>
      <c r="BG128" s="309">
        <f t="shared" si="37"/>
        <v>352.8666390594347</v>
      </c>
      <c r="BH128" s="309">
        <f t="shared" si="37"/>
        <v>352.81663905943469</v>
      </c>
      <c r="BI128" s="309">
        <f t="shared" si="37"/>
        <v>352.76663905943468</v>
      </c>
      <c r="BJ128" s="309">
        <f t="shared" si="37"/>
        <v>352.71663905943473</v>
      </c>
      <c r="BK128" s="309">
        <f t="shared" si="37"/>
        <v>352.66663905943471</v>
      </c>
      <c r="BL128" s="309">
        <f t="shared" si="37"/>
        <v>352.6166390594347</v>
      </c>
      <c r="BM128" s="309">
        <f t="shared" si="37"/>
        <v>352.56663905943469</v>
      </c>
      <c r="BN128" s="309">
        <f t="shared" si="37"/>
        <v>352.51663905943468</v>
      </c>
      <c r="BO128" s="309">
        <f t="shared" si="37"/>
        <v>352.46663905943473</v>
      </c>
      <c r="BP128" s="309"/>
      <c r="BQ128" s="309"/>
      <c r="BR128" s="309"/>
      <c r="BS128" s="309"/>
      <c r="BT128" s="309"/>
      <c r="BU128" s="309"/>
      <c r="BV128" s="309"/>
      <c r="BW128" s="309"/>
      <c r="BX128" s="309"/>
      <c r="BY128" s="309"/>
      <c r="BZ128" s="309"/>
      <c r="CA128" s="309"/>
      <c r="CB128" s="309"/>
      <c r="CC128" s="309"/>
      <c r="CD128" s="309"/>
      <c r="CE128" s="309"/>
      <c r="CF128" s="309"/>
      <c r="CG128" s="309"/>
      <c r="CH128" s="309"/>
      <c r="CI128" s="443"/>
      <c r="CJ128" s="1453"/>
      <c r="CK128" s="1473"/>
    </row>
    <row r="129" spans="2:89" ht="28" x14ac:dyDescent="0.35">
      <c r="B129" s="444" t="s">
        <v>566</v>
      </c>
      <c r="C129" s="445" t="s">
        <v>567</v>
      </c>
      <c r="D129" s="440" t="s">
        <v>568</v>
      </c>
      <c r="E129" s="441" t="s">
        <v>111</v>
      </c>
      <c r="F129" s="1217">
        <v>2</v>
      </c>
      <c r="G129" s="898">
        <f t="shared" ref="G129:AL129" si="38">G39+G104+G105</f>
        <v>2.9569999999999999</v>
      </c>
      <c r="H129" s="309">
        <f t="shared" si="38"/>
        <v>3.0089999999999999</v>
      </c>
      <c r="I129" s="309">
        <f t="shared" si="38"/>
        <v>3.0089999999999999</v>
      </c>
      <c r="J129" s="309">
        <f t="shared" si="38"/>
        <v>3.0089999999999999</v>
      </c>
      <c r="K129" s="309">
        <f t="shared" si="38"/>
        <v>3.0089999999999999</v>
      </c>
      <c r="L129" s="309">
        <f t="shared" si="38"/>
        <v>3.0089999999999999</v>
      </c>
      <c r="M129" s="442">
        <f t="shared" si="38"/>
        <v>3.0089999999999999</v>
      </c>
      <c r="N129" s="442">
        <f t="shared" si="38"/>
        <v>3.0089999999999999</v>
      </c>
      <c r="O129" s="442">
        <f t="shared" si="38"/>
        <v>3.0089999999999999</v>
      </c>
      <c r="P129" s="442">
        <f t="shared" si="38"/>
        <v>3.0089999999999999</v>
      </c>
      <c r="Q129" s="442">
        <f t="shared" si="38"/>
        <v>3.0089999999999999</v>
      </c>
      <c r="R129" s="442">
        <f t="shared" si="38"/>
        <v>3.0089999999999999</v>
      </c>
      <c r="S129" s="442">
        <f t="shared" si="38"/>
        <v>3.0089999999999999</v>
      </c>
      <c r="T129" s="442">
        <f t="shared" si="38"/>
        <v>3.0089999999999999</v>
      </c>
      <c r="U129" s="442">
        <f t="shared" si="38"/>
        <v>3.0089999999999999</v>
      </c>
      <c r="V129" s="442">
        <f t="shared" si="38"/>
        <v>3.0089999999999999</v>
      </c>
      <c r="W129" s="442">
        <f t="shared" si="38"/>
        <v>3.0089999999999999</v>
      </c>
      <c r="X129" s="442">
        <f t="shared" si="38"/>
        <v>3.0089999999999999</v>
      </c>
      <c r="Y129" s="442">
        <f t="shared" si="38"/>
        <v>3.0089999999999999</v>
      </c>
      <c r="Z129" s="442">
        <f t="shared" si="38"/>
        <v>3.0089999999999999</v>
      </c>
      <c r="AA129" s="442">
        <f t="shared" si="38"/>
        <v>3.0089999999999999</v>
      </c>
      <c r="AB129" s="442">
        <f t="shared" si="38"/>
        <v>3.0089999999999999</v>
      </c>
      <c r="AC129" s="442">
        <f t="shared" si="38"/>
        <v>3.0089999999999999</v>
      </c>
      <c r="AD129" s="442">
        <f t="shared" si="38"/>
        <v>3.0089999999999999</v>
      </c>
      <c r="AE129" s="442">
        <f t="shared" si="38"/>
        <v>3.0089999999999999</v>
      </c>
      <c r="AF129" s="442">
        <f t="shared" si="38"/>
        <v>3.0089999999999999</v>
      </c>
      <c r="AG129" s="442">
        <f t="shared" si="38"/>
        <v>3.0089999999999999</v>
      </c>
      <c r="AH129" s="442">
        <f t="shared" si="38"/>
        <v>3.0089999999999999</v>
      </c>
      <c r="AI129" s="442">
        <f t="shared" si="38"/>
        <v>3.0089999999999999</v>
      </c>
      <c r="AJ129" s="442">
        <f t="shared" si="38"/>
        <v>3.0089999999999999</v>
      </c>
      <c r="AK129" s="442">
        <f t="shared" si="38"/>
        <v>3.0089999999999999</v>
      </c>
      <c r="AL129" s="442">
        <f t="shared" si="38"/>
        <v>3.0089999999999999</v>
      </c>
      <c r="AM129" s="442">
        <f t="shared" ref="AM129:BO129" si="39">AM39+AM104+AM105</f>
        <v>3.0089999999999999</v>
      </c>
      <c r="AN129" s="442">
        <f t="shared" si="39"/>
        <v>3.0089999999999999</v>
      </c>
      <c r="AO129" s="442">
        <f t="shared" si="39"/>
        <v>3.0089999999999999</v>
      </c>
      <c r="AP129" s="442">
        <f t="shared" si="39"/>
        <v>3.0089999999999999</v>
      </c>
      <c r="AQ129" s="442">
        <f t="shared" si="39"/>
        <v>3.0089999999999999</v>
      </c>
      <c r="AR129" s="442">
        <f t="shared" si="39"/>
        <v>3.0089999999999999</v>
      </c>
      <c r="AS129" s="442">
        <f t="shared" si="39"/>
        <v>3.0089999999999999</v>
      </c>
      <c r="AT129" s="442">
        <f t="shared" si="39"/>
        <v>3.0089999999999999</v>
      </c>
      <c r="AU129" s="442">
        <f t="shared" si="39"/>
        <v>3.0089999999999999</v>
      </c>
      <c r="AV129" s="442">
        <f t="shared" si="39"/>
        <v>3.0089999999999999</v>
      </c>
      <c r="AW129" s="442">
        <f t="shared" si="39"/>
        <v>3.0089999999999999</v>
      </c>
      <c r="AX129" s="442">
        <f t="shared" si="39"/>
        <v>3.0089999999999999</v>
      </c>
      <c r="AY129" s="442">
        <f t="shared" si="39"/>
        <v>3.0089999999999999</v>
      </c>
      <c r="AZ129" s="442">
        <f t="shared" si="39"/>
        <v>3.0089999999999999</v>
      </c>
      <c r="BA129" s="442">
        <f t="shared" si="39"/>
        <v>3.0089999999999999</v>
      </c>
      <c r="BB129" s="442">
        <f t="shared" si="39"/>
        <v>3.0089999999999999</v>
      </c>
      <c r="BC129" s="442">
        <f t="shared" si="39"/>
        <v>3.0089999999999999</v>
      </c>
      <c r="BD129" s="442">
        <f t="shared" si="39"/>
        <v>3.0089999999999999</v>
      </c>
      <c r="BE129" s="442">
        <f t="shared" si="39"/>
        <v>3.0089999999999999</v>
      </c>
      <c r="BF129" s="442">
        <f t="shared" si="39"/>
        <v>3.0089999999999999</v>
      </c>
      <c r="BG129" s="442">
        <f t="shared" si="39"/>
        <v>3.0089999999999999</v>
      </c>
      <c r="BH129" s="442">
        <f t="shared" si="39"/>
        <v>3.0089999999999999</v>
      </c>
      <c r="BI129" s="442">
        <f t="shared" si="39"/>
        <v>3.0089999999999999</v>
      </c>
      <c r="BJ129" s="442">
        <f t="shared" si="39"/>
        <v>3.0089999999999999</v>
      </c>
      <c r="BK129" s="442">
        <f t="shared" si="39"/>
        <v>3.0089999999999999</v>
      </c>
      <c r="BL129" s="442">
        <f t="shared" si="39"/>
        <v>3.0089999999999999</v>
      </c>
      <c r="BM129" s="442">
        <f t="shared" si="39"/>
        <v>3.0089999999999999</v>
      </c>
      <c r="BN129" s="442">
        <f t="shared" si="39"/>
        <v>3.0089999999999999</v>
      </c>
      <c r="BO129" s="442">
        <f t="shared" si="39"/>
        <v>3.0089999999999999</v>
      </c>
      <c r="BP129" s="442"/>
      <c r="BQ129" s="442"/>
      <c r="BR129" s="442"/>
      <c r="BS129" s="442"/>
      <c r="BT129" s="442"/>
      <c r="BU129" s="442"/>
      <c r="BV129" s="442"/>
      <c r="BW129" s="442"/>
      <c r="BX129" s="442"/>
      <c r="BY129" s="442"/>
      <c r="BZ129" s="442"/>
      <c r="CA129" s="442"/>
      <c r="CB129" s="442"/>
      <c r="CC129" s="442"/>
      <c r="CD129" s="442"/>
      <c r="CE129" s="442"/>
      <c r="CF129" s="442"/>
      <c r="CG129" s="442"/>
      <c r="CH129" s="442"/>
      <c r="CI129" s="443"/>
      <c r="CJ129" s="1453"/>
      <c r="CK129" s="1473"/>
    </row>
    <row r="130" spans="2:89" x14ac:dyDescent="0.35">
      <c r="B130" s="444" t="s">
        <v>569</v>
      </c>
      <c r="C130" s="445" t="s">
        <v>355</v>
      </c>
      <c r="D130" s="440" t="s">
        <v>570</v>
      </c>
      <c r="E130" s="441" t="s">
        <v>111</v>
      </c>
      <c r="F130" s="1217">
        <v>2</v>
      </c>
      <c r="G130" s="898">
        <f t="shared" ref="G130:AL130" si="40">G40+G106</f>
        <v>17.78</v>
      </c>
      <c r="H130" s="309">
        <f t="shared" si="40"/>
        <v>17.78</v>
      </c>
      <c r="I130" s="309">
        <f t="shared" si="40"/>
        <v>17.78</v>
      </c>
      <c r="J130" s="309">
        <f t="shared" si="40"/>
        <v>17.78</v>
      </c>
      <c r="K130" s="309">
        <f t="shared" si="40"/>
        <v>17.78</v>
      </c>
      <c r="L130" s="309">
        <f t="shared" si="40"/>
        <v>17.78</v>
      </c>
      <c r="M130" s="442">
        <f t="shared" si="40"/>
        <v>17.78</v>
      </c>
      <c r="N130" s="442">
        <f t="shared" si="40"/>
        <v>17.78</v>
      </c>
      <c r="O130" s="442">
        <f t="shared" si="40"/>
        <v>17.78</v>
      </c>
      <c r="P130" s="442">
        <f t="shared" si="40"/>
        <v>17.78</v>
      </c>
      <c r="Q130" s="442">
        <f t="shared" si="40"/>
        <v>17.78</v>
      </c>
      <c r="R130" s="442">
        <f t="shared" si="40"/>
        <v>17.78</v>
      </c>
      <c r="S130" s="442">
        <f t="shared" si="40"/>
        <v>17.78</v>
      </c>
      <c r="T130" s="442">
        <f t="shared" si="40"/>
        <v>17.78</v>
      </c>
      <c r="U130" s="442">
        <f t="shared" si="40"/>
        <v>17.78</v>
      </c>
      <c r="V130" s="442">
        <f t="shared" si="40"/>
        <v>17.78</v>
      </c>
      <c r="W130" s="442">
        <f t="shared" si="40"/>
        <v>17.78</v>
      </c>
      <c r="X130" s="442">
        <f t="shared" si="40"/>
        <v>17.78</v>
      </c>
      <c r="Y130" s="442">
        <f t="shared" si="40"/>
        <v>17.78</v>
      </c>
      <c r="Z130" s="442">
        <f t="shared" si="40"/>
        <v>17.78</v>
      </c>
      <c r="AA130" s="442">
        <f t="shared" si="40"/>
        <v>17.78</v>
      </c>
      <c r="AB130" s="442">
        <f t="shared" si="40"/>
        <v>17.78</v>
      </c>
      <c r="AC130" s="442">
        <f t="shared" si="40"/>
        <v>17.78</v>
      </c>
      <c r="AD130" s="442">
        <f t="shared" si="40"/>
        <v>17.78</v>
      </c>
      <c r="AE130" s="442">
        <f t="shared" si="40"/>
        <v>17.78</v>
      </c>
      <c r="AF130" s="442">
        <f t="shared" si="40"/>
        <v>17.78</v>
      </c>
      <c r="AG130" s="442">
        <f t="shared" si="40"/>
        <v>17.78</v>
      </c>
      <c r="AH130" s="442">
        <f t="shared" si="40"/>
        <v>17.78</v>
      </c>
      <c r="AI130" s="442">
        <f t="shared" si="40"/>
        <v>17.78</v>
      </c>
      <c r="AJ130" s="442">
        <f t="shared" si="40"/>
        <v>17.78</v>
      </c>
      <c r="AK130" s="442">
        <f t="shared" si="40"/>
        <v>17.78</v>
      </c>
      <c r="AL130" s="442">
        <f t="shared" si="40"/>
        <v>17.78</v>
      </c>
      <c r="AM130" s="442">
        <f t="shared" ref="AM130:BO130" si="41">AM40+AM106</f>
        <v>17.78</v>
      </c>
      <c r="AN130" s="442">
        <f t="shared" si="41"/>
        <v>17.78</v>
      </c>
      <c r="AO130" s="442">
        <f t="shared" si="41"/>
        <v>17.78</v>
      </c>
      <c r="AP130" s="442">
        <f t="shared" si="41"/>
        <v>17.78</v>
      </c>
      <c r="AQ130" s="442">
        <f t="shared" si="41"/>
        <v>17.78</v>
      </c>
      <c r="AR130" s="442">
        <f t="shared" si="41"/>
        <v>17.78</v>
      </c>
      <c r="AS130" s="442">
        <f t="shared" si="41"/>
        <v>17.78</v>
      </c>
      <c r="AT130" s="442">
        <f t="shared" si="41"/>
        <v>17.78</v>
      </c>
      <c r="AU130" s="442">
        <f t="shared" si="41"/>
        <v>17.78</v>
      </c>
      <c r="AV130" s="442">
        <f t="shared" si="41"/>
        <v>17.78</v>
      </c>
      <c r="AW130" s="442">
        <f t="shared" si="41"/>
        <v>17.78</v>
      </c>
      <c r="AX130" s="442">
        <f t="shared" si="41"/>
        <v>17.78</v>
      </c>
      <c r="AY130" s="442">
        <f t="shared" si="41"/>
        <v>17.78</v>
      </c>
      <c r="AZ130" s="442">
        <f t="shared" si="41"/>
        <v>17.78</v>
      </c>
      <c r="BA130" s="442">
        <f t="shared" si="41"/>
        <v>17.78</v>
      </c>
      <c r="BB130" s="442">
        <f t="shared" si="41"/>
        <v>17.78</v>
      </c>
      <c r="BC130" s="442">
        <f t="shared" si="41"/>
        <v>17.78</v>
      </c>
      <c r="BD130" s="442">
        <f t="shared" si="41"/>
        <v>17.78</v>
      </c>
      <c r="BE130" s="442">
        <f t="shared" si="41"/>
        <v>17.78</v>
      </c>
      <c r="BF130" s="442">
        <f t="shared" si="41"/>
        <v>17.78</v>
      </c>
      <c r="BG130" s="442">
        <f t="shared" si="41"/>
        <v>17.78</v>
      </c>
      <c r="BH130" s="442">
        <f t="shared" si="41"/>
        <v>17.78</v>
      </c>
      <c r="BI130" s="442">
        <f t="shared" si="41"/>
        <v>17.78</v>
      </c>
      <c r="BJ130" s="442">
        <f t="shared" si="41"/>
        <v>17.78</v>
      </c>
      <c r="BK130" s="442">
        <f t="shared" si="41"/>
        <v>17.78</v>
      </c>
      <c r="BL130" s="442">
        <f t="shared" si="41"/>
        <v>17.78</v>
      </c>
      <c r="BM130" s="442">
        <f t="shared" si="41"/>
        <v>17.78</v>
      </c>
      <c r="BN130" s="442">
        <f t="shared" si="41"/>
        <v>17.78</v>
      </c>
      <c r="BO130" s="442">
        <f t="shared" si="41"/>
        <v>17.78</v>
      </c>
      <c r="BP130" s="442"/>
      <c r="BQ130" s="442"/>
      <c r="BR130" s="442"/>
      <c r="BS130" s="442"/>
      <c r="BT130" s="442"/>
      <c r="BU130" s="442"/>
      <c r="BV130" s="442"/>
      <c r="BW130" s="442"/>
      <c r="BX130" s="442"/>
      <c r="BY130" s="442"/>
      <c r="BZ130" s="442"/>
      <c r="CA130" s="442"/>
      <c r="CB130" s="442"/>
      <c r="CC130" s="442"/>
      <c r="CD130" s="442"/>
      <c r="CE130" s="442"/>
      <c r="CF130" s="442"/>
      <c r="CG130" s="442"/>
      <c r="CH130" s="442"/>
      <c r="CI130" s="443"/>
      <c r="CJ130" s="1453"/>
      <c r="CK130" s="1473"/>
    </row>
    <row r="131" spans="2:89" x14ac:dyDescent="0.35">
      <c r="B131" s="446" t="s">
        <v>571</v>
      </c>
      <c r="C131" s="447" t="s">
        <v>264</v>
      </c>
      <c r="D131" s="447" t="s">
        <v>572</v>
      </c>
      <c r="E131" s="448" t="s">
        <v>111</v>
      </c>
      <c r="F131" s="1217">
        <v>2</v>
      </c>
      <c r="G131" s="898">
        <f>(G128)-(G129+G130)</f>
        <v>371.39299999999997</v>
      </c>
      <c r="H131" s="309">
        <f t="shared" ref="H131:BO131" si="42">(H128)-(H129+H130)</f>
        <v>371.28100000000001</v>
      </c>
      <c r="I131" s="309">
        <f t="shared" si="42"/>
        <v>371.23099999999999</v>
      </c>
      <c r="J131" s="309">
        <f t="shared" si="42"/>
        <v>371.18099999999998</v>
      </c>
      <c r="K131" s="309">
        <f t="shared" si="42"/>
        <v>371.13099999999997</v>
      </c>
      <c r="L131" s="309">
        <f t="shared" si="42"/>
        <v>371.08100000000002</v>
      </c>
      <c r="M131" s="309">
        <f t="shared" si="42"/>
        <v>390.35100000000006</v>
      </c>
      <c r="N131" s="309">
        <f t="shared" si="42"/>
        <v>390.30100000000004</v>
      </c>
      <c r="O131" s="309">
        <f t="shared" si="42"/>
        <v>390.25100000000003</v>
      </c>
      <c r="P131" s="309">
        <f t="shared" si="42"/>
        <v>390.20100000000002</v>
      </c>
      <c r="Q131" s="309">
        <f t="shared" si="42"/>
        <v>390.15100000000007</v>
      </c>
      <c r="R131" s="309">
        <f t="shared" si="42"/>
        <v>388.10100000000006</v>
      </c>
      <c r="S131" s="309">
        <f t="shared" si="42"/>
        <v>388.05100000000004</v>
      </c>
      <c r="T131" s="309">
        <f t="shared" si="42"/>
        <v>387.99100000000004</v>
      </c>
      <c r="U131" s="309">
        <f t="shared" si="42"/>
        <v>387.94100000000003</v>
      </c>
      <c r="V131" s="309">
        <f t="shared" si="42"/>
        <v>387.89100000000002</v>
      </c>
      <c r="W131" s="309">
        <f t="shared" si="42"/>
        <v>343.64828717021459</v>
      </c>
      <c r="X131" s="309">
        <f t="shared" si="42"/>
        <v>343.59828717021458</v>
      </c>
      <c r="Y131" s="309">
        <f t="shared" si="42"/>
        <v>343.54828717021462</v>
      </c>
      <c r="Z131" s="309">
        <f t="shared" si="42"/>
        <v>343.49828717021461</v>
      </c>
      <c r="AA131" s="309">
        <f t="shared" si="42"/>
        <v>343.4482871702146</v>
      </c>
      <c r="AB131" s="309">
        <f t="shared" si="42"/>
        <v>337.66089431258155</v>
      </c>
      <c r="AC131" s="309">
        <f t="shared" si="42"/>
        <v>337.61089431258154</v>
      </c>
      <c r="AD131" s="309">
        <f t="shared" si="42"/>
        <v>334.77863905943474</v>
      </c>
      <c r="AE131" s="309">
        <f t="shared" si="42"/>
        <v>334.72863905943473</v>
      </c>
      <c r="AF131" s="309">
        <f t="shared" si="42"/>
        <v>334.66863905943472</v>
      </c>
      <c r="AG131" s="309">
        <f t="shared" si="42"/>
        <v>334.61863905943471</v>
      </c>
      <c r="AH131" s="309">
        <f t="shared" si="42"/>
        <v>334.5686390594347</v>
      </c>
      <c r="AI131" s="309">
        <f t="shared" si="42"/>
        <v>334.51863905943469</v>
      </c>
      <c r="AJ131" s="309">
        <f t="shared" si="42"/>
        <v>334.46863905943468</v>
      </c>
      <c r="AK131" s="309">
        <f t="shared" si="42"/>
        <v>334.41863905943472</v>
      </c>
      <c r="AL131" s="309">
        <f t="shared" si="42"/>
        <v>332.41763905943469</v>
      </c>
      <c r="AM131" s="309">
        <f t="shared" si="42"/>
        <v>330.18763905943467</v>
      </c>
      <c r="AN131" s="309">
        <f t="shared" si="42"/>
        <v>330.13763905943472</v>
      </c>
      <c r="AO131" s="309">
        <f t="shared" si="42"/>
        <v>330.08763905943471</v>
      </c>
      <c r="AP131" s="309">
        <f t="shared" si="42"/>
        <v>330.0376390594347</v>
      </c>
      <c r="AQ131" s="309">
        <f t="shared" si="42"/>
        <v>329.98763905943468</v>
      </c>
      <c r="AR131" s="309">
        <f t="shared" si="42"/>
        <v>329.92763905943468</v>
      </c>
      <c r="AS131" s="309">
        <f t="shared" si="42"/>
        <v>329.87763905943473</v>
      </c>
      <c r="AT131" s="309">
        <f t="shared" si="42"/>
        <v>329.82763905943472</v>
      </c>
      <c r="AU131" s="309">
        <f t="shared" si="42"/>
        <v>329.7776390594347</v>
      </c>
      <c r="AV131" s="309">
        <f t="shared" si="42"/>
        <v>329.72763905943469</v>
      </c>
      <c r="AW131" s="309">
        <f t="shared" si="42"/>
        <v>329.67763905943468</v>
      </c>
      <c r="AX131" s="309">
        <f t="shared" si="42"/>
        <v>329.62763905943473</v>
      </c>
      <c r="AY131" s="309">
        <f t="shared" si="42"/>
        <v>332.48763905943474</v>
      </c>
      <c r="AZ131" s="309">
        <f t="shared" si="42"/>
        <v>332.43763905943473</v>
      </c>
      <c r="BA131" s="309">
        <f t="shared" si="42"/>
        <v>332.38763905943472</v>
      </c>
      <c r="BB131" s="309">
        <f t="shared" si="42"/>
        <v>332.33763905943471</v>
      </c>
      <c r="BC131" s="309">
        <f t="shared" si="42"/>
        <v>332.28763905943475</v>
      </c>
      <c r="BD131" s="309">
        <f t="shared" si="42"/>
        <v>332.22763905943469</v>
      </c>
      <c r="BE131" s="309">
        <f t="shared" si="42"/>
        <v>332.17763905943474</v>
      </c>
      <c r="BF131" s="309">
        <f t="shared" si="42"/>
        <v>332.12763905943473</v>
      </c>
      <c r="BG131" s="309">
        <f t="shared" si="42"/>
        <v>332.07763905943472</v>
      </c>
      <c r="BH131" s="309">
        <f t="shared" si="42"/>
        <v>332.0276390594347</v>
      </c>
      <c r="BI131" s="309">
        <f t="shared" si="42"/>
        <v>331.97763905943469</v>
      </c>
      <c r="BJ131" s="309">
        <f t="shared" si="42"/>
        <v>331.92763905943474</v>
      </c>
      <c r="BK131" s="309">
        <f t="shared" si="42"/>
        <v>331.87763905943473</v>
      </c>
      <c r="BL131" s="309">
        <f t="shared" si="42"/>
        <v>331.82763905943472</v>
      </c>
      <c r="BM131" s="309">
        <f t="shared" si="42"/>
        <v>331.7776390594347</v>
      </c>
      <c r="BN131" s="309">
        <f t="shared" si="42"/>
        <v>331.72763905943469</v>
      </c>
      <c r="BO131" s="309">
        <f t="shared" si="42"/>
        <v>331.67763905943474</v>
      </c>
      <c r="BP131" s="309"/>
      <c r="BQ131" s="309"/>
      <c r="BR131" s="309"/>
      <c r="BS131" s="309"/>
      <c r="BT131" s="309"/>
      <c r="BU131" s="309"/>
      <c r="BV131" s="309"/>
      <c r="BW131" s="309"/>
      <c r="BX131" s="309"/>
      <c r="BY131" s="309"/>
      <c r="BZ131" s="309"/>
      <c r="CA131" s="309"/>
      <c r="CB131" s="309"/>
      <c r="CC131" s="309"/>
      <c r="CD131" s="309"/>
      <c r="CE131" s="309"/>
      <c r="CF131" s="309"/>
      <c r="CG131" s="309"/>
      <c r="CH131" s="309"/>
      <c r="CI131" s="927"/>
      <c r="CJ131" s="1453"/>
      <c r="CK131" s="1473"/>
    </row>
    <row r="132" spans="2:89" ht="14.5" thickBot="1" x14ac:dyDescent="0.4">
      <c r="B132" s="449" t="s">
        <v>573</v>
      </c>
      <c r="C132" s="450" t="s">
        <v>267</v>
      </c>
      <c r="D132" s="450" t="s">
        <v>574</v>
      </c>
      <c r="E132" s="451" t="s">
        <v>111</v>
      </c>
      <c r="F132" s="1218">
        <v>2</v>
      </c>
      <c r="G132" s="1139">
        <f>G131+SUM(G124:G127)</f>
        <v>384.21902999999998</v>
      </c>
      <c r="H132" s="452">
        <f t="shared" ref="H132:AL132" si="43">H131+SUM(H124:H127)</f>
        <v>384.10703000000001</v>
      </c>
      <c r="I132" s="452">
        <f t="shared" si="43"/>
        <v>384.05703</v>
      </c>
      <c r="J132" s="452">
        <f t="shared" si="43"/>
        <v>383.89227724440258</v>
      </c>
      <c r="K132" s="452">
        <f t="shared" si="43"/>
        <v>383.50815359722236</v>
      </c>
      <c r="L132" s="452">
        <f t="shared" si="43"/>
        <v>382.90182794966682</v>
      </c>
      <c r="M132" s="452">
        <f t="shared" si="43"/>
        <v>394.678860330497</v>
      </c>
      <c r="N132" s="452">
        <f t="shared" si="43"/>
        <v>394.2894715941535</v>
      </c>
      <c r="O132" s="452">
        <f t="shared" si="43"/>
        <v>393.9954835510818</v>
      </c>
      <c r="P132" s="452">
        <f t="shared" si="43"/>
        <v>393.71453697477347</v>
      </c>
      <c r="Q132" s="452">
        <f t="shared" si="43"/>
        <v>393.44656139507299</v>
      </c>
      <c r="R132" s="452">
        <f t="shared" si="43"/>
        <v>391.18807825601073</v>
      </c>
      <c r="S132" s="452">
        <f t="shared" si="43"/>
        <v>390.98139511423125</v>
      </c>
      <c r="T132" s="452">
        <f t="shared" si="43"/>
        <v>390.81030184793406</v>
      </c>
      <c r="U132" s="452">
        <f t="shared" si="43"/>
        <v>394.65652701479939</v>
      </c>
      <c r="V132" s="452">
        <f t="shared" si="43"/>
        <v>394.5028021080023</v>
      </c>
      <c r="W132" s="452">
        <f t="shared" si="43"/>
        <v>347.9068496554151</v>
      </c>
      <c r="X132" s="452">
        <f t="shared" si="43"/>
        <v>347.77909412999639</v>
      </c>
      <c r="Y132" s="452">
        <f t="shared" si="43"/>
        <v>347.65117458110086</v>
      </c>
      <c r="Z132" s="452">
        <f t="shared" si="43"/>
        <v>347.5401856866232</v>
      </c>
      <c r="AA132" s="452">
        <f t="shared" si="43"/>
        <v>347.43016969954533</v>
      </c>
      <c r="AB132" s="452">
        <f t="shared" si="43"/>
        <v>341.56358316269666</v>
      </c>
      <c r="AC132" s="452">
        <f t="shared" si="43"/>
        <v>341.49204767720494</v>
      </c>
      <c r="AD132" s="452">
        <f t="shared" si="43"/>
        <v>338.63843061567519</v>
      </c>
      <c r="AE132" s="452">
        <f t="shared" si="43"/>
        <v>338.56648497091868</v>
      </c>
      <c r="AF132" s="452">
        <f t="shared" si="43"/>
        <v>338.49229265913084</v>
      </c>
      <c r="AG132" s="452">
        <f t="shared" si="43"/>
        <v>338.43073561587306</v>
      </c>
      <c r="AH132" s="452">
        <f t="shared" si="43"/>
        <v>338.36893410233586</v>
      </c>
      <c r="AI132" s="452">
        <f t="shared" si="43"/>
        <v>338.30712846703017</v>
      </c>
      <c r="AJ132" s="452">
        <f t="shared" si="43"/>
        <v>338.24532123610476</v>
      </c>
      <c r="AK132" s="452">
        <f t="shared" si="43"/>
        <v>338.19030904243243</v>
      </c>
      <c r="AL132" s="452">
        <f t="shared" si="43"/>
        <v>336.18377863405044</v>
      </c>
      <c r="AM132" s="452">
        <f t="shared" ref="AM132:BO132" si="44">AM131+SUM(AM124:AM127)</f>
        <v>333.94824061391967</v>
      </c>
      <c r="AN132" s="452">
        <f t="shared" si="44"/>
        <v>333.89269591087799</v>
      </c>
      <c r="AO132" s="452">
        <f t="shared" si="44"/>
        <v>333.83714552386209</v>
      </c>
      <c r="AP132" s="452">
        <f t="shared" si="44"/>
        <v>333.78158662767578</v>
      </c>
      <c r="AQ132" s="452">
        <f t="shared" si="44"/>
        <v>333.72602725623545</v>
      </c>
      <c r="AR132" s="452">
        <f t="shared" si="44"/>
        <v>333.66046446028008</v>
      </c>
      <c r="AS132" s="452">
        <f t="shared" si="44"/>
        <v>333.60489549307272</v>
      </c>
      <c r="AT132" s="452">
        <f t="shared" si="44"/>
        <v>333.54932807679177</v>
      </c>
      <c r="AU132" s="452">
        <f t="shared" si="44"/>
        <v>333.49375561053193</v>
      </c>
      <c r="AV132" s="452">
        <f t="shared" si="44"/>
        <v>333.43818581460613</v>
      </c>
      <c r="AW132" s="452">
        <f t="shared" si="44"/>
        <v>333.38261212257567</v>
      </c>
      <c r="AX132" s="452">
        <f t="shared" si="44"/>
        <v>333.32704197678754</v>
      </c>
      <c r="AY132" s="452">
        <f t="shared" si="44"/>
        <v>336.18146879469526</v>
      </c>
      <c r="AZ132" s="452">
        <f t="shared" si="44"/>
        <v>336.12589655514103</v>
      </c>
      <c r="BA132" s="452">
        <f t="shared" si="44"/>
        <v>336.07032563416715</v>
      </c>
      <c r="BB132" s="452">
        <f t="shared" si="44"/>
        <v>336.01475634372883</v>
      </c>
      <c r="BC132" s="452">
        <f t="shared" si="44"/>
        <v>335.95918904218064</v>
      </c>
      <c r="BD132" s="452">
        <f t="shared" si="44"/>
        <v>335.89362402842585</v>
      </c>
      <c r="BE132" s="452">
        <f t="shared" si="44"/>
        <v>335.83806151471771</v>
      </c>
      <c r="BF132" s="452">
        <f t="shared" si="44"/>
        <v>335.78250184589967</v>
      </c>
      <c r="BG132" s="452">
        <f t="shared" si="44"/>
        <v>335.72694514092655</v>
      </c>
      <c r="BH132" s="452">
        <f t="shared" si="44"/>
        <v>335.67138827183771</v>
      </c>
      <c r="BI132" s="452">
        <f t="shared" si="44"/>
        <v>335.61583827763457</v>
      </c>
      <c r="BJ132" s="452">
        <f t="shared" si="44"/>
        <v>335.56029191392065</v>
      </c>
      <c r="BK132" s="452">
        <f t="shared" si="44"/>
        <v>335.50474591914224</v>
      </c>
      <c r="BL132" s="452">
        <f t="shared" si="44"/>
        <v>335.44920732693089</v>
      </c>
      <c r="BM132" s="452">
        <f t="shared" si="44"/>
        <v>335.3936694559838</v>
      </c>
      <c r="BN132" s="452">
        <f t="shared" si="44"/>
        <v>335.33813578344467</v>
      </c>
      <c r="BO132" s="452">
        <f t="shared" si="44"/>
        <v>335.28260988350951</v>
      </c>
      <c r="BP132" s="452"/>
      <c r="BQ132" s="452"/>
      <c r="BR132" s="452"/>
      <c r="BS132" s="452"/>
      <c r="BT132" s="452"/>
      <c r="BU132" s="452"/>
      <c r="BV132" s="452"/>
      <c r="BW132" s="452"/>
      <c r="BX132" s="452"/>
      <c r="BY132" s="452"/>
      <c r="BZ132" s="452"/>
      <c r="CA132" s="452"/>
      <c r="CB132" s="452"/>
      <c r="CC132" s="452"/>
      <c r="CD132" s="452"/>
      <c r="CE132" s="452"/>
      <c r="CF132" s="452"/>
      <c r="CG132" s="452"/>
      <c r="CH132" s="452"/>
      <c r="CI132" s="1019"/>
      <c r="CJ132" s="1453"/>
      <c r="CK132" s="1473"/>
    </row>
    <row r="133" spans="2:89" x14ac:dyDescent="0.35">
      <c r="B133" s="453" t="s">
        <v>575</v>
      </c>
      <c r="C133" s="454" t="s">
        <v>361</v>
      </c>
      <c r="D133" s="455" t="s">
        <v>576</v>
      </c>
      <c r="E133" s="456" t="s">
        <v>111</v>
      </c>
      <c r="F133" s="1219">
        <v>2</v>
      </c>
      <c r="G133" s="1210">
        <f t="shared" ref="G133:AL133" si="45">G43+G107</f>
        <v>79.147054549608953</v>
      </c>
      <c r="H133" s="457">
        <f t="shared" si="45"/>
        <v>70.115909474532728</v>
      </c>
      <c r="I133" s="457">
        <f t="shared" si="45"/>
        <v>74.965312018707323</v>
      </c>
      <c r="J133" s="457">
        <f t="shared" si="45"/>
        <v>78.203970649344598</v>
      </c>
      <c r="K133" s="457">
        <f t="shared" si="45"/>
        <v>78.222078331463109</v>
      </c>
      <c r="L133" s="457">
        <f t="shared" si="45"/>
        <v>78.183698863417348</v>
      </c>
      <c r="M133" s="458">
        <f>M43+M107</f>
        <v>77.501410006981345</v>
      </c>
      <c r="N133" s="458">
        <f t="shared" si="45"/>
        <v>76.244101259247273</v>
      </c>
      <c r="O133" s="458">
        <f t="shared" si="45"/>
        <v>74.962358246874857</v>
      </c>
      <c r="P133" s="458">
        <f t="shared" si="45"/>
        <v>73.860684669451118</v>
      </c>
      <c r="Q133" s="458">
        <f t="shared" si="45"/>
        <v>72.782501170850878</v>
      </c>
      <c r="R133" s="458">
        <f t="shared" si="45"/>
        <v>72.027388737607467</v>
      </c>
      <c r="S133" s="458">
        <f t="shared" si="45"/>
        <v>71.488969367630361</v>
      </c>
      <c r="T133" s="458">
        <f t="shared" si="45"/>
        <v>70.846179402635187</v>
      </c>
      <c r="U133" s="458">
        <f t="shared" si="45"/>
        <v>70.292634803029756</v>
      </c>
      <c r="V133" s="458">
        <f t="shared" si="45"/>
        <v>69.77304073118917</v>
      </c>
      <c r="W133" s="458">
        <f t="shared" si="45"/>
        <v>69.42636329132236</v>
      </c>
      <c r="X133" s="458">
        <f t="shared" si="45"/>
        <v>69.303335458265309</v>
      </c>
      <c r="Y133" s="458">
        <f t="shared" si="45"/>
        <v>69.268256071211596</v>
      </c>
      <c r="Z133" s="458">
        <f t="shared" si="45"/>
        <v>69.329251613774289</v>
      </c>
      <c r="AA133" s="458">
        <f t="shared" si="45"/>
        <v>69.318214213532883</v>
      </c>
      <c r="AB133" s="458">
        <f t="shared" si="45"/>
        <v>69.325387127540125</v>
      </c>
      <c r="AC133" s="458">
        <f t="shared" si="45"/>
        <v>69.305684591158652</v>
      </c>
      <c r="AD133" s="458">
        <f t="shared" si="45"/>
        <v>69.28018920236687</v>
      </c>
      <c r="AE133" s="458">
        <f t="shared" si="45"/>
        <v>69.259944861111535</v>
      </c>
      <c r="AF133" s="458">
        <f t="shared" si="45"/>
        <v>69.241993443725292</v>
      </c>
      <c r="AG133" s="458">
        <f t="shared" si="45"/>
        <v>69.224189379534906</v>
      </c>
      <c r="AH133" s="458">
        <f t="shared" si="45"/>
        <v>69.207651234057778</v>
      </c>
      <c r="AI133" s="458">
        <f t="shared" si="45"/>
        <v>69.191385767404114</v>
      </c>
      <c r="AJ133" s="458">
        <f t="shared" si="45"/>
        <v>69.174823699210549</v>
      </c>
      <c r="AK133" s="458">
        <f t="shared" si="45"/>
        <v>69.158639119397492</v>
      </c>
      <c r="AL133" s="458">
        <f t="shared" si="45"/>
        <v>69.223712556907458</v>
      </c>
      <c r="AM133" s="458">
        <f t="shared" ref="AM133:BN133" si="46">AM43+AM107</f>
        <v>69.366071344876175</v>
      </c>
      <c r="AN133" s="458">
        <f t="shared" si="46"/>
        <v>69.501391436446369</v>
      </c>
      <c r="AO133" s="458">
        <f t="shared" si="46"/>
        <v>69.630768653762587</v>
      </c>
      <c r="AP133" s="458">
        <f t="shared" si="46"/>
        <v>69.75464707550509</v>
      </c>
      <c r="AQ133" s="458">
        <f t="shared" si="46"/>
        <v>69.871804573654472</v>
      </c>
      <c r="AR133" s="458">
        <f t="shared" si="46"/>
        <v>69.983862288742799</v>
      </c>
      <c r="AS133" s="458">
        <f t="shared" si="46"/>
        <v>70.091202912892228</v>
      </c>
      <c r="AT133" s="458">
        <f t="shared" si="46"/>
        <v>70.192603557320581</v>
      </c>
      <c r="AU133" s="458">
        <f t="shared" si="46"/>
        <v>70.290170282780139</v>
      </c>
      <c r="AV133" s="458">
        <f t="shared" si="46"/>
        <v>70.382642486484627</v>
      </c>
      <c r="AW133" s="458">
        <f t="shared" si="46"/>
        <v>70.471313077046602</v>
      </c>
      <c r="AX133" s="458">
        <f t="shared" si="46"/>
        <v>70.554945338090619</v>
      </c>
      <c r="AY133" s="458">
        <f t="shared" si="46"/>
        <v>70.635555453275856</v>
      </c>
      <c r="AZ133" s="458">
        <f t="shared" si="46"/>
        <v>70.712342658399024</v>
      </c>
      <c r="BA133" s="458">
        <f t="shared" si="46"/>
        <v>70.785481775706501</v>
      </c>
      <c r="BB133" s="458">
        <f t="shared" si="46"/>
        <v>70.855204460862026</v>
      </c>
      <c r="BC133" s="458">
        <f t="shared" si="46"/>
        <v>70.921662036853292</v>
      </c>
      <c r="BD133" s="458">
        <f t="shared" si="46"/>
        <v>70.985003416740525</v>
      </c>
      <c r="BE133" s="458">
        <f t="shared" si="46"/>
        <v>71.045379926334846</v>
      </c>
      <c r="BF133" s="458">
        <f t="shared" si="46"/>
        <v>71.102912463704911</v>
      </c>
      <c r="BG133" s="458">
        <f t="shared" si="46"/>
        <v>71.157746845761878</v>
      </c>
      <c r="BH133" s="458">
        <f t="shared" si="46"/>
        <v>71.210515701408525</v>
      </c>
      <c r="BI133" s="458">
        <f t="shared" si="46"/>
        <v>71.260290662617393</v>
      </c>
      <c r="BJ133" s="458">
        <f t="shared" si="46"/>
        <v>71.307705711307932</v>
      </c>
      <c r="BK133" s="458">
        <f t="shared" si="46"/>
        <v>71.35338995978492</v>
      </c>
      <c r="BL133" s="458">
        <f t="shared" si="46"/>
        <v>71.396393360434843</v>
      </c>
      <c r="BM133" s="458">
        <f t="shared" si="46"/>
        <v>71.437853547413354</v>
      </c>
      <c r="BN133" s="458">
        <f t="shared" si="46"/>
        <v>71.477350670325379</v>
      </c>
      <c r="BO133" s="458">
        <f>BO43+BO107</f>
        <v>74.062349444915938</v>
      </c>
      <c r="BP133" s="458"/>
      <c r="BQ133" s="458"/>
      <c r="BR133" s="458"/>
      <c r="BS133" s="458"/>
      <c r="BT133" s="458"/>
      <c r="BU133" s="458"/>
      <c r="BV133" s="458"/>
      <c r="BW133" s="458"/>
      <c r="BX133" s="458"/>
      <c r="BY133" s="458"/>
      <c r="BZ133" s="458"/>
      <c r="CA133" s="458"/>
      <c r="CB133" s="458"/>
      <c r="CC133" s="458"/>
      <c r="CD133" s="458"/>
      <c r="CE133" s="458"/>
      <c r="CF133" s="458"/>
      <c r="CG133" s="458"/>
      <c r="CH133" s="458"/>
      <c r="CI133" s="459"/>
      <c r="CJ133" s="1453"/>
      <c r="CK133" s="1473"/>
    </row>
    <row r="134" spans="2:89" x14ac:dyDescent="0.35">
      <c r="B134" s="709" t="s">
        <v>577</v>
      </c>
      <c r="C134" s="710" t="s">
        <v>578</v>
      </c>
      <c r="D134" s="711" t="s">
        <v>67</v>
      </c>
      <c r="E134" s="712" t="s">
        <v>111</v>
      </c>
      <c r="F134" s="1220">
        <v>2</v>
      </c>
      <c r="G134" s="1211">
        <v>0</v>
      </c>
      <c r="H134" s="284">
        <v>0</v>
      </c>
      <c r="I134" s="284">
        <v>0</v>
      </c>
      <c r="J134" s="284">
        <v>0</v>
      </c>
      <c r="K134" s="284">
        <v>0</v>
      </c>
      <c r="L134" s="284">
        <v>0</v>
      </c>
      <c r="M134" s="285">
        <v>0</v>
      </c>
      <c r="N134" s="285">
        <v>0</v>
      </c>
      <c r="O134" s="285">
        <v>0</v>
      </c>
      <c r="P134" s="285">
        <v>0</v>
      </c>
      <c r="Q134" s="285">
        <v>0</v>
      </c>
      <c r="R134" s="285">
        <v>0</v>
      </c>
      <c r="S134" s="285">
        <v>0</v>
      </c>
      <c r="T134" s="285">
        <v>0</v>
      </c>
      <c r="U134" s="285">
        <v>0</v>
      </c>
      <c r="V134" s="285">
        <v>0</v>
      </c>
      <c r="W134" s="285">
        <v>0</v>
      </c>
      <c r="X134" s="285">
        <v>0</v>
      </c>
      <c r="Y134" s="285">
        <v>0</v>
      </c>
      <c r="Z134" s="285">
        <v>0</v>
      </c>
      <c r="AA134" s="285">
        <v>0</v>
      </c>
      <c r="AB134" s="285">
        <v>0</v>
      </c>
      <c r="AC134" s="285">
        <v>0</v>
      </c>
      <c r="AD134" s="285">
        <v>0</v>
      </c>
      <c r="AE134" s="285">
        <v>0</v>
      </c>
      <c r="AF134" s="285">
        <v>0</v>
      </c>
      <c r="AG134" s="285">
        <v>0</v>
      </c>
      <c r="AH134" s="285">
        <v>0</v>
      </c>
      <c r="AI134" s="285">
        <v>0</v>
      </c>
      <c r="AJ134" s="285">
        <v>0</v>
      </c>
      <c r="AK134" s="285">
        <v>0</v>
      </c>
      <c r="AL134" s="285">
        <v>0</v>
      </c>
      <c r="AM134" s="285">
        <v>0</v>
      </c>
      <c r="AN134" s="285">
        <v>0</v>
      </c>
      <c r="AO134" s="285">
        <v>0</v>
      </c>
      <c r="AP134" s="285">
        <v>0</v>
      </c>
      <c r="AQ134" s="285">
        <v>0</v>
      </c>
      <c r="AR134" s="285">
        <v>0</v>
      </c>
      <c r="AS134" s="285">
        <v>0</v>
      </c>
      <c r="AT134" s="285">
        <v>0</v>
      </c>
      <c r="AU134" s="285">
        <v>0</v>
      </c>
      <c r="AV134" s="285">
        <v>0</v>
      </c>
      <c r="AW134" s="285">
        <v>0</v>
      </c>
      <c r="AX134" s="285">
        <v>0</v>
      </c>
      <c r="AY134" s="285">
        <v>0</v>
      </c>
      <c r="AZ134" s="285">
        <v>0</v>
      </c>
      <c r="BA134" s="285">
        <v>0</v>
      </c>
      <c r="BB134" s="285">
        <v>0</v>
      </c>
      <c r="BC134" s="285">
        <v>0</v>
      </c>
      <c r="BD134" s="285">
        <v>0</v>
      </c>
      <c r="BE134" s="285">
        <v>0</v>
      </c>
      <c r="BF134" s="285">
        <v>0</v>
      </c>
      <c r="BG134" s="285">
        <v>0</v>
      </c>
      <c r="BH134" s="285">
        <v>0</v>
      </c>
      <c r="BI134" s="285">
        <v>0</v>
      </c>
      <c r="BJ134" s="285">
        <v>0</v>
      </c>
      <c r="BK134" s="285">
        <v>0</v>
      </c>
      <c r="BL134" s="285">
        <v>0</v>
      </c>
      <c r="BM134" s="285">
        <v>0</v>
      </c>
      <c r="BN134" s="285">
        <v>0</v>
      </c>
      <c r="BO134" s="285">
        <v>0</v>
      </c>
      <c r="BP134" s="285"/>
      <c r="BQ134" s="285"/>
      <c r="BR134" s="285"/>
      <c r="BS134" s="285"/>
      <c r="BT134" s="285"/>
      <c r="BU134" s="285"/>
      <c r="BV134" s="285"/>
      <c r="BW134" s="285"/>
      <c r="BX134" s="285"/>
      <c r="BY134" s="285"/>
      <c r="BZ134" s="285"/>
      <c r="CA134" s="285"/>
      <c r="CB134" s="285"/>
      <c r="CC134" s="285"/>
      <c r="CD134" s="285"/>
      <c r="CE134" s="285"/>
      <c r="CF134" s="285"/>
      <c r="CG134" s="285"/>
      <c r="CH134" s="285"/>
      <c r="CI134" s="286"/>
      <c r="CJ134" s="1453"/>
      <c r="CK134" s="1473"/>
    </row>
    <row r="135" spans="2:89" x14ac:dyDescent="0.35">
      <c r="B135" s="709" t="s">
        <v>579</v>
      </c>
      <c r="C135" s="710" t="s">
        <v>365</v>
      </c>
      <c r="D135" s="711" t="s">
        <v>580</v>
      </c>
      <c r="E135" s="712" t="s">
        <v>111</v>
      </c>
      <c r="F135" s="1220">
        <v>2</v>
      </c>
      <c r="G135" s="898">
        <f t="shared" ref="G135:AL135" si="47">G45+G108</f>
        <v>4.4355170786671572</v>
      </c>
      <c r="H135" s="309">
        <f t="shared" si="47"/>
        <v>4.3256250482263479</v>
      </c>
      <c r="I135" s="309">
        <f t="shared" si="47"/>
        <v>4.1189169010164397</v>
      </c>
      <c r="J135" s="309">
        <f t="shared" si="47"/>
        <v>3.9220866922886186</v>
      </c>
      <c r="K135" s="309">
        <f t="shared" si="47"/>
        <v>3.7346623861315131</v>
      </c>
      <c r="L135" s="309">
        <f t="shared" si="47"/>
        <v>3.556194503759619</v>
      </c>
      <c r="M135" s="442">
        <f t="shared" si="47"/>
        <v>3.3431080658859429</v>
      </c>
      <c r="N135" s="442">
        <f t="shared" si="47"/>
        <v>3.0968850798573184</v>
      </c>
      <c r="O135" s="442">
        <f t="shared" si="47"/>
        <v>2.8620669229927933</v>
      </c>
      <c r="P135" s="442">
        <f t="shared" si="47"/>
        <v>2.6381688441848841</v>
      </c>
      <c r="Q135" s="442">
        <f t="shared" si="47"/>
        <v>2.4246469961702939</v>
      </c>
      <c r="R135" s="442">
        <f t="shared" si="47"/>
        <v>2.1675719654592687</v>
      </c>
      <c r="S135" s="442">
        <f t="shared" si="47"/>
        <v>1.8623245109201716</v>
      </c>
      <c r="T135" s="442">
        <f t="shared" si="47"/>
        <v>1.5577399485569927</v>
      </c>
      <c r="U135" s="442">
        <f t="shared" si="47"/>
        <v>1.2537547802616995</v>
      </c>
      <c r="V135" s="442">
        <f t="shared" si="47"/>
        <v>0.95038916808625262</v>
      </c>
      <c r="W135" s="442">
        <f t="shared" si="47"/>
        <v>0.8493935619022297</v>
      </c>
      <c r="X135" s="442">
        <f t="shared" si="47"/>
        <v>0.8445615772071442</v>
      </c>
      <c r="Y135" s="442">
        <f t="shared" si="47"/>
        <v>0.84071788674020387</v>
      </c>
      <c r="Z135" s="442">
        <f t="shared" si="47"/>
        <v>0.83819736427678593</v>
      </c>
      <c r="AA135" s="442">
        <f t="shared" si="47"/>
        <v>0.83671397249427537</v>
      </c>
      <c r="AB135" s="442">
        <f t="shared" si="47"/>
        <v>0.83556524317868375</v>
      </c>
      <c r="AC135" s="442">
        <f t="shared" si="47"/>
        <v>0.83450139969492021</v>
      </c>
      <c r="AD135" s="442">
        <f t="shared" si="47"/>
        <v>0.83350434113445449</v>
      </c>
      <c r="AE135" s="442">
        <f t="shared" si="47"/>
        <v>0.83240191250585527</v>
      </c>
      <c r="AF135" s="442">
        <f t="shared" si="47"/>
        <v>0.83134170388086726</v>
      </c>
      <c r="AG135" s="442">
        <f t="shared" si="47"/>
        <v>0.83043546973380011</v>
      </c>
      <c r="AH135" s="442">
        <f t="shared" si="47"/>
        <v>0.82957809656361015</v>
      </c>
      <c r="AI135" s="442">
        <f t="shared" si="47"/>
        <v>0.82874716051386499</v>
      </c>
      <c r="AJ135" s="442">
        <f t="shared" si="47"/>
        <v>0.82794070455630919</v>
      </c>
      <c r="AK135" s="442">
        <f t="shared" si="47"/>
        <v>0.82713631931963039</v>
      </c>
      <c r="AL135" s="442">
        <f t="shared" si="47"/>
        <v>0.82682528906909836</v>
      </c>
      <c r="AM135" s="442">
        <f t="shared" ref="AM135:BO135" si="48">AM45+AM108</f>
        <v>0.82693420252823668</v>
      </c>
      <c r="AN135" s="442">
        <f t="shared" si="48"/>
        <v>0.82695473616512416</v>
      </c>
      <c r="AO135" s="442">
        <f t="shared" si="48"/>
        <v>0.82692907045848552</v>
      </c>
      <c r="AP135" s="442">
        <f t="shared" si="48"/>
        <v>0.82684031257958801</v>
      </c>
      <c r="AQ135" s="442">
        <f t="shared" si="48"/>
        <v>0.8266726711579766</v>
      </c>
      <c r="AR135" s="442">
        <f t="shared" si="48"/>
        <v>0.82646899537989849</v>
      </c>
      <c r="AS135" s="442">
        <f t="shared" si="48"/>
        <v>0.82621399299068288</v>
      </c>
      <c r="AT135" s="442">
        <f t="shared" si="48"/>
        <v>0.82589308417991925</v>
      </c>
      <c r="AU135" s="442">
        <f t="shared" si="48"/>
        <v>0.82554871680657871</v>
      </c>
      <c r="AV135" s="442">
        <f t="shared" si="48"/>
        <v>0.82516617491069288</v>
      </c>
      <c r="AW135" s="442">
        <f t="shared" si="48"/>
        <v>0.82474971846786382</v>
      </c>
      <c r="AX135" s="442">
        <f t="shared" si="48"/>
        <v>0.82428503452030766</v>
      </c>
      <c r="AY135" s="442">
        <f t="shared" si="48"/>
        <v>0.82381294825047657</v>
      </c>
      <c r="AZ135" s="442">
        <f t="shared" si="48"/>
        <v>0.82331558170497932</v>
      </c>
      <c r="BA135" s="442">
        <f t="shared" si="48"/>
        <v>0.82279637378760029</v>
      </c>
      <c r="BB135" s="442">
        <f t="shared" si="48"/>
        <v>0.82226144185440009</v>
      </c>
      <c r="BC135" s="442">
        <f t="shared" si="48"/>
        <v>0.82171363331399272</v>
      </c>
      <c r="BD135" s="442">
        <f t="shared" si="48"/>
        <v>0.82115553000727526</v>
      </c>
      <c r="BE135" s="442">
        <f t="shared" si="48"/>
        <v>0.82058945669877392</v>
      </c>
      <c r="BF135" s="442">
        <f t="shared" si="48"/>
        <v>0.82001749290982562</v>
      </c>
      <c r="BG135" s="442">
        <f t="shared" si="48"/>
        <v>0.81944148705463205</v>
      </c>
      <c r="BH135" s="442">
        <f t="shared" si="48"/>
        <v>0.81886307201817088</v>
      </c>
      <c r="BI135" s="442">
        <f t="shared" si="48"/>
        <v>0.81828368148042596</v>
      </c>
      <c r="BJ135" s="442">
        <f t="shared" si="48"/>
        <v>0.81770456643970668</v>
      </c>
      <c r="BK135" s="442">
        <f t="shared" si="48"/>
        <v>0.81712681151695099</v>
      </c>
      <c r="BL135" s="442">
        <f t="shared" si="48"/>
        <v>0.81655135073248952</v>
      </c>
      <c r="BM135" s="442">
        <f t="shared" si="48"/>
        <v>0.81597898253756873</v>
      </c>
      <c r="BN135" s="442">
        <f t="shared" si="48"/>
        <v>0.81541038395676479</v>
      </c>
      <c r="BO135" s="442">
        <f t="shared" si="48"/>
        <v>0.81518055392224498</v>
      </c>
      <c r="BP135" s="442"/>
      <c r="BQ135" s="442"/>
      <c r="BR135" s="442"/>
      <c r="BS135" s="442"/>
      <c r="BT135" s="442"/>
      <c r="BU135" s="442"/>
      <c r="BV135" s="442"/>
      <c r="BW135" s="442"/>
      <c r="BX135" s="442"/>
      <c r="BY135" s="442"/>
      <c r="BZ135" s="442"/>
      <c r="CA135" s="442"/>
      <c r="CB135" s="442"/>
      <c r="CC135" s="442"/>
      <c r="CD135" s="442"/>
      <c r="CE135" s="442"/>
      <c r="CF135" s="442"/>
      <c r="CG135" s="442"/>
      <c r="CH135" s="442"/>
      <c r="CI135" s="443"/>
      <c r="CJ135" s="1453"/>
      <c r="CK135" s="1473"/>
    </row>
    <row r="136" spans="2:89" x14ac:dyDescent="0.35">
      <c r="B136" s="460" t="s">
        <v>581</v>
      </c>
      <c r="C136" s="461" t="s">
        <v>367</v>
      </c>
      <c r="D136" s="462" t="s">
        <v>582</v>
      </c>
      <c r="E136" s="463" t="s">
        <v>111</v>
      </c>
      <c r="F136" s="1221">
        <v>2</v>
      </c>
      <c r="G136" s="898">
        <f t="shared" ref="G136:AL136" si="49">G46+G109</f>
        <v>106.56340296669143</v>
      </c>
      <c r="H136" s="309">
        <f t="shared" si="49"/>
        <v>109.88889092976838</v>
      </c>
      <c r="I136" s="309">
        <f t="shared" si="49"/>
        <v>116.46150650219293</v>
      </c>
      <c r="J136" s="309">
        <f t="shared" si="49"/>
        <v>120.18119978434369</v>
      </c>
      <c r="K136" s="309">
        <f t="shared" si="49"/>
        <v>123.66082286771771</v>
      </c>
      <c r="L136" s="309">
        <f t="shared" si="49"/>
        <v>126.64608106717596</v>
      </c>
      <c r="M136" s="442">
        <f t="shared" si="49"/>
        <v>126.81213405757057</v>
      </c>
      <c r="N136" s="442">
        <f t="shared" si="49"/>
        <v>125.78582956351202</v>
      </c>
      <c r="O136" s="442">
        <f t="shared" si="49"/>
        <v>124.88568997792488</v>
      </c>
      <c r="P136" s="442">
        <f t="shared" si="49"/>
        <v>123.94747085633125</v>
      </c>
      <c r="Q136" s="442">
        <f t="shared" si="49"/>
        <v>122.94326322212802</v>
      </c>
      <c r="R136" s="442">
        <f t="shared" si="49"/>
        <v>121.19548639699434</v>
      </c>
      <c r="S136" s="442">
        <f t="shared" si="49"/>
        <v>118.85352148619434</v>
      </c>
      <c r="T136" s="442">
        <f t="shared" si="49"/>
        <v>116.63454673275126</v>
      </c>
      <c r="U136" s="442">
        <f t="shared" si="49"/>
        <v>114.52728687112929</v>
      </c>
      <c r="V136" s="442">
        <f t="shared" si="49"/>
        <v>112.46406925059449</v>
      </c>
      <c r="W136" s="442">
        <f t="shared" si="49"/>
        <v>110.38396716088414</v>
      </c>
      <c r="X136" s="442">
        <f t="shared" si="49"/>
        <v>108.30848048248794</v>
      </c>
      <c r="Y136" s="442">
        <f t="shared" si="49"/>
        <v>106.3964021649448</v>
      </c>
      <c r="Z136" s="442">
        <f t="shared" si="49"/>
        <v>105.27958351162833</v>
      </c>
      <c r="AA136" s="442">
        <f t="shared" si="49"/>
        <v>104.85354216445884</v>
      </c>
      <c r="AB136" s="442">
        <f t="shared" si="49"/>
        <v>104.42573049995173</v>
      </c>
      <c r="AC136" s="442">
        <f t="shared" si="49"/>
        <v>104.03951496914459</v>
      </c>
      <c r="AD136" s="442">
        <f t="shared" si="49"/>
        <v>103.58905197720685</v>
      </c>
      <c r="AE136" s="442">
        <f t="shared" si="49"/>
        <v>103.21965250164074</v>
      </c>
      <c r="AF136" s="442">
        <f t="shared" si="49"/>
        <v>102.82602612698257</v>
      </c>
      <c r="AG136" s="442">
        <f t="shared" si="49"/>
        <v>102.44432794434404</v>
      </c>
      <c r="AH136" s="442">
        <f t="shared" si="49"/>
        <v>102.26972063045309</v>
      </c>
      <c r="AI136" s="442">
        <f t="shared" si="49"/>
        <v>102.07964836441643</v>
      </c>
      <c r="AJ136" s="442">
        <f t="shared" si="49"/>
        <v>101.87462472521025</v>
      </c>
      <c r="AK136" s="442">
        <f t="shared" si="49"/>
        <v>101.65383422263051</v>
      </c>
      <c r="AL136" s="442">
        <f t="shared" si="49"/>
        <v>102.33936920591623</v>
      </c>
      <c r="AM136" s="442">
        <f t="shared" ref="AM136:BO136" si="50">AM46+AM109</f>
        <v>103.8532816777664</v>
      </c>
      <c r="AN136" s="442">
        <f t="shared" si="50"/>
        <v>105.2093196922481</v>
      </c>
      <c r="AO136" s="442">
        <f t="shared" si="50"/>
        <v>106.43145532996155</v>
      </c>
      <c r="AP136" s="442">
        <f t="shared" si="50"/>
        <v>107.52365634012889</v>
      </c>
      <c r="AQ136" s="442">
        <f t="shared" si="50"/>
        <v>108.48920963007197</v>
      </c>
      <c r="AR136" s="442">
        <f t="shared" si="50"/>
        <v>109.3494364229349</v>
      </c>
      <c r="AS136" s="442">
        <f t="shared" si="50"/>
        <v>110.10610744731812</v>
      </c>
      <c r="AT136" s="442">
        <f t="shared" si="50"/>
        <v>110.76047744091132</v>
      </c>
      <c r="AU136" s="442">
        <f t="shared" si="50"/>
        <v>111.33171347655897</v>
      </c>
      <c r="AV136" s="442">
        <f t="shared" si="50"/>
        <v>111.81990843102417</v>
      </c>
      <c r="AW136" s="442">
        <f t="shared" si="50"/>
        <v>112.23084496866633</v>
      </c>
      <c r="AX136" s="442">
        <f t="shared" si="50"/>
        <v>112.56381084823033</v>
      </c>
      <c r="AY136" s="442">
        <f t="shared" si="50"/>
        <v>112.83581276381364</v>
      </c>
      <c r="AZ136" s="442">
        <f t="shared" si="50"/>
        <v>113.05777893191535</v>
      </c>
      <c r="BA136" s="442">
        <f t="shared" si="50"/>
        <v>113.23367760969313</v>
      </c>
      <c r="BB136" s="442">
        <f t="shared" si="50"/>
        <v>113.35480131041729</v>
      </c>
      <c r="BC136" s="442">
        <f t="shared" si="50"/>
        <v>113.42468373921986</v>
      </c>
      <c r="BD136" s="442">
        <f t="shared" si="50"/>
        <v>113.4465806916578</v>
      </c>
      <c r="BE136" s="442">
        <f t="shared" si="50"/>
        <v>113.42349211323943</v>
      </c>
      <c r="BF136" s="442">
        <f t="shared" si="50"/>
        <v>113.35818237648766</v>
      </c>
      <c r="BG136" s="442">
        <f t="shared" si="50"/>
        <v>113.2531989252326</v>
      </c>
      <c r="BH136" s="442">
        <f t="shared" si="50"/>
        <v>113.11088942253504</v>
      </c>
      <c r="BI136" s="442">
        <f t="shared" si="50"/>
        <v>112.93341752653605</v>
      </c>
      <c r="BJ136" s="442">
        <f t="shared" si="50"/>
        <v>112.72277740751589</v>
      </c>
      <c r="BK136" s="442">
        <f t="shared" si="50"/>
        <v>112.48080710947954</v>
      </c>
      <c r="BL136" s="442">
        <f t="shared" si="50"/>
        <v>112.2092008505647</v>
      </c>
      <c r="BM136" s="442">
        <f t="shared" si="50"/>
        <v>111.90952034839836</v>
      </c>
      <c r="BN136" s="442">
        <f t="shared" si="50"/>
        <v>111.58320524914667</v>
      </c>
      <c r="BO136" s="442">
        <f t="shared" si="50"/>
        <v>111.29195008141622</v>
      </c>
      <c r="BP136" s="442"/>
      <c r="BQ136" s="442"/>
      <c r="BR136" s="442"/>
      <c r="BS136" s="442"/>
      <c r="BT136" s="442"/>
      <c r="BU136" s="442"/>
      <c r="BV136" s="442"/>
      <c r="BW136" s="442"/>
      <c r="BX136" s="442"/>
      <c r="BY136" s="442"/>
      <c r="BZ136" s="442"/>
      <c r="CA136" s="442"/>
      <c r="CB136" s="442"/>
      <c r="CC136" s="442"/>
      <c r="CD136" s="442"/>
      <c r="CE136" s="442"/>
      <c r="CF136" s="442"/>
      <c r="CG136" s="442"/>
      <c r="CH136" s="442"/>
      <c r="CI136" s="443"/>
      <c r="CJ136" s="1453"/>
      <c r="CK136" s="1473"/>
    </row>
    <row r="137" spans="2:89" x14ac:dyDescent="0.35">
      <c r="B137" s="460" t="s">
        <v>583</v>
      </c>
      <c r="C137" s="461" t="s">
        <v>369</v>
      </c>
      <c r="D137" s="462" t="s">
        <v>584</v>
      </c>
      <c r="E137" s="463" t="s">
        <v>111</v>
      </c>
      <c r="F137" s="1221">
        <v>2</v>
      </c>
      <c r="G137" s="898">
        <f t="shared" ref="G137:AL137" si="51">G47+G110</f>
        <v>90.452220475106287</v>
      </c>
      <c r="H137" s="309">
        <f t="shared" si="51"/>
        <v>87.992158340957772</v>
      </c>
      <c r="I137" s="309">
        <f t="shared" si="51"/>
        <v>84.824429395822264</v>
      </c>
      <c r="J137" s="309">
        <f t="shared" si="51"/>
        <v>81.915875892357604</v>
      </c>
      <c r="K137" s="309">
        <f t="shared" si="51"/>
        <v>78.990851608891816</v>
      </c>
      <c r="L137" s="309">
        <f t="shared" si="51"/>
        <v>76.40273620470478</v>
      </c>
      <c r="M137" s="442">
        <f t="shared" si="51"/>
        <v>75.480491261321902</v>
      </c>
      <c r="N137" s="442">
        <f t="shared" si="51"/>
        <v>74.493846424757862</v>
      </c>
      <c r="O137" s="442">
        <f t="shared" si="51"/>
        <v>73.469594059402596</v>
      </c>
      <c r="P137" s="442">
        <f t="shared" si="51"/>
        <v>72.435382240934388</v>
      </c>
      <c r="Q137" s="442">
        <f t="shared" si="51"/>
        <v>71.386570709097256</v>
      </c>
      <c r="R137" s="442">
        <f t="shared" si="51"/>
        <v>70.325716439505456</v>
      </c>
      <c r="S137" s="442">
        <f t="shared" si="51"/>
        <v>69.229438425964233</v>
      </c>
      <c r="T137" s="442">
        <f t="shared" si="51"/>
        <v>68.102620334043053</v>
      </c>
      <c r="U137" s="442">
        <f t="shared" si="51"/>
        <v>66.953248182597761</v>
      </c>
      <c r="V137" s="442">
        <f t="shared" si="51"/>
        <v>65.819216148528398</v>
      </c>
      <c r="W137" s="442">
        <f t="shared" si="51"/>
        <v>64.708706745422276</v>
      </c>
      <c r="X137" s="442">
        <f t="shared" si="51"/>
        <v>63.749581192455715</v>
      </c>
      <c r="Y137" s="442">
        <f t="shared" si="51"/>
        <v>62.944539057614293</v>
      </c>
      <c r="Z137" s="442">
        <f t="shared" si="51"/>
        <v>62.28190860077607</v>
      </c>
      <c r="AA137" s="442">
        <f t="shared" si="51"/>
        <v>61.736218045623609</v>
      </c>
      <c r="AB137" s="442">
        <f t="shared" si="51"/>
        <v>61.275665308284104</v>
      </c>
      <c r="AC137" s="442">
        <f t="shared" si="51"/>
        <v>60.909196604947113</v>
      </c>
      <c r="AD137" s="442">
        <f t="shared" si="51"/>
        <v>60.61631845470734</v>
      </c>
      <c r="AE137" s="442">
        <f t="shared" si="51"/>
        <v>60.357654065173563</v>
      </c>
      <c r="AF137" s="442">
        <f t="shared" si="51"/>
        <v>60.122090160411553</v>
      </c>
      <c r="AG137" s="442">
        <f t="shared" si="51"/>
        <v>59.890481088459147</v>
      </c>
      <c r="AH137" s="442">
        <f t="shared" si="51"/>
        <v>59.670229975802442</v>
      </c>
      <c r="AI137" s="442">
        <f t="shared" si="51"/>
        <v>59.457513548511159</v>
      </c>
      <c r="AJ137" s="442">
        <f t="shared" si="51"/>
        <v>59.251527670902107</v>
      </c>
      <c r="AK137" s="442">
        <f t="shared" si="51"/>
        <v>59.048422992092831</v>
      </c>
      <c r="AL137" s="442">
        <f t="shared" si="51"/>
        <v>58.855576138644388</v>
      </c>
      <c r="AM137" s="442">
        <f t="shared" ref="AM137:BO137" si="52">AM47+AM110</f>
        <v>58.669082473042785</v>
      </c>
      <c r="AN137" s="442">
        <f t="shared" si="52"/>
        <v>58.483182176321954</v>
      </c>
      <c r="AO137" s="442">
        <f t="shared" si="52"/>
        <v>58.303815918947379</v>
      </c>
      <c r="AP137" s="442">
        <f t="shared" si="52"/>
        <v>58.158367349500658</v>
      </c>
      <c r="AQ137" s="442">
        <f t="shared" si="52"/>
        <v>58.075740192444989</v>
      </c>
      <c r="AR137" s="442">
        <f t="shared" si="52"/>
        <v>57.999675614530275</v>
      </c>
      <c r="AS137" s="442">
        <f t="shared" si="52"/>
        <v>57.926574458717937</v>
      </c>
      <c r="AT137" s="442">
        <f t="shared" si="52"/>
        <v>57.852729371549074</v>
      </c>
      <c r="AU137" s="442">
        <f t="shared" si="52"/>
        <v>57.784740586478165</v>
      </c>
      <c r="AV137" s="442">
        <f t="shared" si="52"/>
        <v>57.718983634006122</v>
      </c>
      <c r="AW137" s="442">
        <f t="shared" si="52"/>
        <v>57.655259472453487</v>
      </c>
      <c r="AX137" s="442">
        <f t="shared" si="52"/>
        <v>57.589817638975958</v>
      </c>
      <c r="AY137" s="442">
        <f t="shared" si="52"/>
        <v>57.529602585616658</v>
      </c>
      <c r="AZ137" s="442">
        <f t="shared" si="52"/>
        <v>57.478513147732997</v>
      </c>
      <c r="BA137" s="442">
        <f t="shared" si="52"/>
        <v>57.43660459960843</v>
      </c>
      <c r="BB137" s="442">
        <f t="shared" si="52"/>
        <v>57.39622929259221</v>
      </c>
      <c r="BC137" s="442">
        <f t="shared" si="52"/>
        <v>57.357271614821244</v>
      </c>
      <c r="BD137" s="442">
        <f t="shared" si="52"/>
        <v>57.31962596988663</v>
      </c>
      <c r="BE137" s="442">
        <f t="shared" si="52"/>
        <v>57.283195826595637</v>
      </c>
      <c r="BF137" s="442">
        <f t="shared" si="52"/>
        <v>57.247892870859594</v>
      </c>
      <c r="BG137" s="442">
        <f t="shared" si="52"/>
        <v>57.21363624734586</v>
      </c>
      <c r="BH137" s="442">
        <f t="shared" si="52"/>
        <v>57.180351880037691</v>
      </c>
      <c r="BI137" s="442">
        <f t="shared" si="52"/>
        <v>57.147971862221965</v>
      </c>
      <c r="BJ137" s="442">
        <f t="shared" si="52"/>
        <v>57.116433907652549</v>
      </c>
      <c r="BK137" s="442">
        <f t="shared" si="52"/>
        <v>57.085680855726935</v>
      </c>
      <c r="BL137" s="442">
        <f t="shared" si="52"/>
        <v>57.055660224468056</v>
      </c>
      <c r="BM137" s="442">
        <f t="shared" si="52"/>
        <v>57.02632380592884</v>
      </c>
      <c r="BN137" s="442">
        <f t="shared" si="52"/>
        <v>56.997627299351016</v>
      </c>
      <c r="BO137" s="442">
        <f t="shared" si="52"/>
        <v>56.979255436204483</v>
      </c>
      <c r="BP137" s="442"/>
      <c r="BQ137" s="442"/>
      <c r="BR137" s="442"/>
      <c r="BS137" s="442"/>
      <c r="BT137" s="442"/>
      <c r="BU137" s="442"/>
      <c r="BV137" s="442"/>
      <c r="BW137" s="442"/>
      <c r="BX137" s="442"/>
      <c r="BY137" s="442"/>
      <c r="BZ137" s="442"/>
      <c r="CA137" s="442"/>
      <c r="CB137" s="442"/>
      <c r="CC137" s="442"/>
      <c r="CD137" s="442"/>
      <c r="CE137" s="442"/>
      <c r="CF137" s="442"/>
      <c r="CG137" s="442"/>
      <c r="CH137" s="442"/>
      <c r="CI137" s="443"/>
      <c r="CJ137" s="1453"/>
      <c r="CK137" s="1473"/>
    </row>
    <row r="138" spans="2:89" ht="28" x14ac:dyDescent="0.35">
      <c r="B138" s="460" t="s">
        <v>585</v>
      </c>
      <c r="C138" s="461" t="s">
        <v>371</v>
      </c>
      <c r="D138" s="462" t="s">
        <v>370</v>
      </c>
      <c r="E138" s="463" t="s">
        <v>252</v>
      </c>
      <c r="F138" s="1221">
        <v>1</v>
      </c>
      <c r="G138" s="1192">
        <f t="shared" ref="G138:AL138" si="53">G48</f>
        <v>0</v>
      </c>
      <c r="H138" s="464">
        <f t="shared" si="53"/>
        <v>0</v>
      </c>
      <c r="I138" s="464">
        <f t="shared" si="53"/>
        <v>1.4249287535623203E-4</v>
      </c>
      <c r="J138" s="464">
        <f t="shared" si="53"/>
        <v>3.4198290085495721E-4</v>
      </c>
      <c r="K138" s="464">
        <f t="shared" si="53"/>
        <v>4.8447577621118918E-4</v>
      </c>
      <c r="L138" s="464">
        <f t="shared" si="53"/>
        <v>6.8396580170991441E-4</v>
      </c>
      <c r="M138" s="465">
        <f t="shared" si="53"/>
        <v>8.264586770661465E-4</v>
      </c>
      <c r="N138" s="465">
        <f t="shared" si="53"/>
        <v>9.9745012749362502E-4</v>
      </c>
      <c r="O138" s="465">
        <f t="shared" si="53"/>
        <v>1.1684415779211036E-3</v>
      </c>
      <c r="P138" s="465">
        <f t="shared" si="53"/>
        <v>1.3394330283485821E-3</v>
      </c>
      <c r="Q138" s="465">
        <f t="shared" si="53"/>
        <v>1.5104244787760609E-3</v>
      </c>
      <c r="R138" s="465">
        <f t="shared" si="53"/>
        <v>1.6814159292035398E-3</v>
      </c>
      <c r="S138" s="465">
        <f t="shared" si="53"/>
        <v>1.8809059547022641E-3</v>
      </c>
      <c r="T138" s="465">
        <f t="shared" si="53"/>
        <v>2.0233988300584964E-3</v>
      </c>
      <c r="U138" s="465">
        <f t="shared" si="53"/>
        <v>2.1943902804859752E-3</v>
      </c>
      <c r="V138" s="465">
        <f t="shared" si="53"/>
        <v>2.3653817309134541E-3</v>
      </c>
      <c r="W138" s="465">
        <f t="shared" si="53"/>
        <v>2.5363731813409325E-3</v>
      </c>
      <c r="X138" s="465">
        <f t="shared" si="53"/>
        <v>2.7073646317684109E-3</v>
      </c>
      <c r="Y138" s="465">
        <f t="shared" si="53"/>
        <v>2.8783560821958897E-3</v>
      </c>
      <c r="Z138" s="465">
        <f t="shared" si="53"/>
        <v>3.0493475326233681E-3</v>
      </c>
      <c r="AA138" s="465">
        <f t="shared" si="53"/>
        <v>3.2203389830508466E-3</v>
      </c>
      <c r="AB138" s="465">
        <f t="shared" si="53"/>
        <v>3.3898305084745757E-3</v>
      </c>
      <c r="AC138" s="465">
        <f t="shared" si="53"/>
        <v>3.5593220338983045E-3</v>
      </c>
      <c r="AD138" s="465">
        <f t="shared" si="53"/>
        <v>3.7288135593220332E-3</v>
      </c>
      <c r="AE138" s="465">
        <f t="shared" si="53"/>
        <v>3.8983050847457624E-3</v>
      </c>
      <c r="AF138" s="465">
        <f t="shared" si="53"/>
        <v>4.0677966101694916E-3</v>
      </c>
      <c r="AG138" s="465">
        <f t="shared" si="53"/>
        <v>4.2372881355932203E-3</v>
      </c>
      <c r="AH138" s="465">
        <f t="shared" si="53"/>
        <v>4.4067796610169482E-3</v>
      </c>
      <c r="AI138" s="465">
        <f t="shared" si="53"/>
        <v>4.5762711864406778E-3</v>
      </c>
      <c r="AJ138" s="465">
        <f t="shared" si="53"/>
        <v>4.7457627118644066E-3</v>
      </c>
      <c r="AK138" s="465">
        <f t="shared" si="53"/>
        <v>4.9152542372881344E-3</v>
      </c>
      <c r="AL138" s="465">
        <f t="shared" si="53"/>
        <v>5.084745762711864E-3</v>
      </c>
      <c r="AM138" s="465">
        <f t="shared" ref="AM138:BO138" si="54">AM48</f>
        <v>5.2542372881355928E-3</v>
      </c>
      <c r="AN138" s="465">
        <f t="shared" si="54"/>
        <v>5.4237288135593224E-3</v>
      </c>
      <c r="AO138" s="465">
        <f t="shared" si="54"/>
        <v>5.5932203389830503E-3</v>
      </c>
      <c r="AP138" s="465">
        <f t="shared" si="54"/>
        <v>5.7627118644067799E-3</v>
      </c>
      <c r="AQ138" s="465">
        <f t="shared" si="54"/>
        <v>5.9322033898305086E-3</v>
      </c>
      <c r="AR138" s="465">
        <f t="shared" si="54"/>
        <v>6.1016949152542374E-3</v>
      </c>
      <c r="AS138" s="465">
        <f t="shared" si="54"/>
        <v>6.2711864406779652E-3</v>
      </c>
      <c r="AT138" s="465">
        <f t="shared" si="54"/>
        <v>6.440677966101694E-3</v>
      </c>
      <c r="AU138" s="465">
        <f t="shared" si="54"/>
        <v>6.6101694915254227E-3</v>
      </c>
      <c r="AV138" s="465">
        <f t="shared" si="54"/>
        <v>6.7796610169491523E-3</v>
      </c>
      <c r="AW138" s="465">
        <f t="shared" si="54"/>
        <v>6.9491525423728802E-3</v>
      </c>
      <c r="AX138" s="465">
        <f t="shared" si="54"/>
        <v>7.1186440677966098E-3</v>
      </c>
      <c r="AY138" s="465">
        <f t="shared" si="54"/>
        <v>7.2881355932203386E-3</v>
      </c>
      <c r="AZ138" s="465">
        <f t="shared" si="54"/>
        <v>7.4576271186440682E-3</v>
      </c>
      <c r="BA138" s="465">
        <f t="shared" si="54"/>
        <v>7.6271186440677978E-3</v>
      </c>
      <c r="BB138" s="465">
        <f t="shared" si="54"/>
        <v>7.7966101694915257E-3</v>
      </c>
      <c r="BC138" s="465">
        <f t="shared" si="54"/>
        <v>7.9661016949152536E-3</v>
      </c>
      <c r="BD138" s="465">
        <f t="shared" si="54"/>
        <v>8.1355932203389832E-3</v>
      </c>
      <c r="BE138" s="465">
        <f t="shared" si="54"/>
        <v>8.3050847457627128E-3</v>
      </c>
      <c r="BF138" s="465">
        <f t="shared" si="54"/>
        <v>8.4745762711864406E-3</v>
      </c>
      <c r="BG138" s="465">
        <f t="shared" si="54"/>
        <v>8.6440677966101703E-3</v>
      </c>
      <c r="BH138" s="465">
        <f t="shared" si="54"/>
        <v>8.8135593220338999E-3</v>
      </c>
      <c r="BI138" s="465">
        <f t="shared" si="54"/>
        <v>8.9830508474576295E-3</v>
      </c>
      <c r="BJ138" s="465">
        <f t="shared" si="54"/>
        <v>9.1525423728813556E-3</v>
      </c>
      <c r="BK138" s="465">
        <f t="shared" si="54"/>
        <v>9.3220338983050835E-3</v>
      </c>
      <c r="BL138" s="465">
        <f t="shared" si="54"/>
        <v>9.4915254237288131E-3</v>
      </c>
      <c r="BM138" s="465">
        <f t="shared" si="54"/>
        <v>9.6610169491525427E-3</v>
      </c>
      <c r="BN138" s="465">
        <f t="shared" si="54"/>
        <v>9.8305084745762723E-3</v>
      </c>
      <c r="BO138" s="465">
        <f t="shared" si="54"/>
        <v>0.01</v>
      </c>
      <c r="BP138" s="465"/>
      <c r="BQ138" s="465"/>
      <c r="BR138" s="465"/>
      <c r="BS138" s="465"/>
      <c r="BT138" s="465"/>
      <c r="BU138" s="465"/>
      <c r="BV138" s="465"/>
      <c r="BW138" s="465"/>
      <c r="BX138" s="465"/>
      <c r="BY138" s="465"/>
      <c r="BZ138" s="465"/>
      <c r="CA138" s="465"/>
      <c r="CB138" s="465"/>
      <c r="CC138" s="465"/>
      <c r="CD138" s="465"/>
      <c r="CE138" s="465"/>
      <c r="CF138" s="465"/>
      <c r="CG138" s="465"/>
      <c r="CH138" s="465"/>
      <c r="CI138" s="466"/>
      <c r="CJ138" s="1453"/>
      <c r="CK138" s="1473"/>
    </row>
    <row r="139" spans="2:89" ht="28" x14ac:dyDescent="0.35">
      <c r="B139" s="460" t="s">
        <v>586</v>
      </c>
      <c r="C139" s="461" t="s">
        <v>373</v>
      </c>
      <c r="D139" s="462" t="s">
        <v>587</v>
      </c>
      <c r="E139" s="463" t="s">
        <v>111</v>
      </c>
      <c r="F139" s="1221">
        <v>2</v>
      </c>
      <c r="G139" s="898">
        <f>G138*(G133+SUM(G135:G137)-SUM(G145:G148))</f>
        <v>0</v>
      </c>
      <c r="H139" s="309">
        <f t="shared" ref="H139" si="55">H138*(SUM(H133:H137)-SUM(H145:H148))</f>
        <v>0</v>
      </c>
      <c r="I139" s="309">
        <f t="shared" ref="I139" si="56">I138*(SUM(I133:I137)-SUM(I145:I148))</f>
        <v>3.8336976986462767E-2</v>
      </c>
      <c r="J139" s="309">
        <f t="shared" ref="J139:BO139" si="57">J138*(SUM(J133:J137)-SUM(J145:J148))</f>
        <v>9.3379636477270711E-2</v>
      </c>
      <c r="K139" s="309">
        <f t="shared" si="57"/>
        <v>0.13254893926456018</v>
      </c>
      <c r="L139" s="309">
        <f t="shared" si="57"/>
        <v>0.18734159883153675</v>
      </c>
      <c r="M139" s="309">
        <f t="shared" si="57"/>
        <v>0.22508121240237755</v>
      </c>
      <c r="N139" s="309">
        <f t="shared" si="57"/>
        <v>0.26834178117474222</v>
      </c>
      <c r="O139" s="309">
        <f t="shared" si="57"/>
        <v>0.31069682566014106</v>
      </c>
      <c r="P139" s="309">
        <f t="shared" si="57"/>
        <v>0.35231847965668733</v>
      </c>
      <c r="Q139" s="309">
        <f t="shared" si="57"/>
        <v>0.39306466201497925</v>
      </c>
      <c r="R139" s="309">
        <f t="shared" si="57"/>
        <v>0.43221589773582597</v>
      </c>
      <c r="S139" s="309">
        <f t="shared" si="57"/>
        <v>0.47673424884233251</v>
      </c>
      <c r="T139" s="309">
        <f t="shared" si="57"/>
        <v>0.50566830020449227</v>
      </c>
      <c r="U139" s="309">
        <f t="shared" si="57"/>
        <v>0.54115139962459147</v>
      </c>
      <c r="V139" s="309">
        <f t="shared" si="57"/>
        <v>0.57584227434057611</v>
      </c>
      <c r="W139" s="309">
        <f t="shared" si="57"/>
        <v>0.61026443852519219</v>
      </c>
      <c r="X139" s="309">
        <f t="shared" si="57"/>
        <v>0.64453811412149731</v>
      </c>
      <c r="Y139" s="309">
        <f t="shared" si="57"/>
        <v>0.67862319309632591</v>
      </c>
      <c r="Z139" s="309">
        <f t="shared" si="57"/>
        <v>0.71451023767244104</v>
      </c>
      <c r="AA139" s="309">
        <f t="shared" si="57"/>
        <v>0.75175673381298935</v>
      </c>
      <c r="AB139" s="309">
        <f t="shared" si="57"/>
        <v>0.7884120282669056</v>
      </c>
      <c r="AC139" s="309">
        <f t="shared" si="57"/>
        <v>0.82515132288598481</v>
      </c>
      <c r="AD139" s="309">
        <f t="shared" si="57"/>
        <v>0.86164896733185081</v>
      </c>
      <c r="AE139" s="309">
        <f t="shared" si="57"/>
        <v>0.89834513142506567</v>
      </c>
      <c r="AF139" s="309">
        <f t="shared" si="57"/>
        <v>0.93482746429591768</v>
      </c>
      <c r="AG139" s="309">
        <f t="shared" si="57"/>
        <v>0.97119940868445875</v>
      </c>
      <c r="AH139" s="309">
        <f t="shared" si="57"/>
        <v>1.0082877683292359</v>
      </c>
      <c r="AI139" s="309">
        <f t="shared" si="57"/>
        <v>1.0452025370827189</v>
      </c>
      <c r="AJ139" s="309">
        <f t="shared" si="57"/>
        <v>1.0819356368696798</v>
      </c>
      <c r="AK139" s="309">
        <f t="shared" si="57"/>
        <v>1.1185091029031811</v>
      </c>
      <c r="AL139" s="309">
        <f t="shared" si="57"/>
        <v>1.1599646315718595</v>
      </c>
      <c r="AM139" s="309">
        <f t="shared" si="57"/>
        <v>1.2064039627316334</v>
      </c>
      <c r="AN139" s="309">
        <f t="shared" si="57"/>
        <v>1.2525025594564214</v>
      </c>
      <c r="AO139" s="309">
        <f t="shared" si="57"/>
        <v>1.2982480199060613</v>
      </c>
      <c r="AP139" s="309">
        <f t="shared" si="57"/>
        <v>1.3438060612981781</v>
      </c>
      <c r="AQ139" s="309">
        <f t="shared" si="57"/>
        <v>1.3893656271727965</v>
      </c>
      <c r="AR139" s="309">
        <f t="shared" si="57"/>
        <v>1.4345754568695392</v>
      </c>
      <c r="AS139" s="309">
        <f t="shared" si="57"/>
        <v>1.479428897455753</v>
      </c>
      <c r="AT139" s="309">
        <f t="shared" si="57"/>
        <v>1.5239105369210608</v>
      </c>
      <c r="AU139" s="309">
        <f t="shared" si="57"/>
        <v>1.5680272633158872</v>
      </c>
      <c r="AV139" s="309">
        <f t="shared" si="57"/>
        <v>1.6117655178485273</v>
      </c>
      <c r="AW139" s="309">
        <f t="shared" si="57"/>
        <v>1.6551294284584428</v>
      </c>
      <c r="AX139" s="309">
        <f t="shared" si="57"/>
        <v>1.6981066535660052</v>
      </c>
      <c r="AY139" s="309">
        <f t="shared" si="57"/>
        <v>1.7407047135202558</v>
      </c>
      <c r="AZ139" s="309">
        <f t="shared" si="57"/>
        <v>1.7829173195036316</v>
      </c>
      <c r="BA139" s="309">
        <f t="shared" si="57"/>
        <v>1.8247452980425545</v>
      </c>
      <c r="BB139" s="309">
        <f t="shared" si="57"/>
        <v>1.866188617118363</v>
      </c>
      <c r="BC139" s="309">
        <f t="shared" si="57"/>
        <v>1.907246937329347</v>
      </c>
      <c r="BD139" s="309">
        <f t="shared" si="57"/>
        <v>1.9479201394810708</v>
      </c>
      <c r="BE139" s="309">
        <f t="shared" si="57"/>
        <v>1.9882083106392909</v>
      </c>
      <c r="BF139" s="309">
        <f t="shared" si="57"/>
        <v>2.0281114231902944</v>
      </c>
      <c r="BG139" s="309">
        <f t="shared" si="57"/>
        <v>2.0676297492675113</v>
      </c>
      <c r="BH139" s="309">
        <f t="shared" si="57"/>
        <v>2.1067679203220644</v>
      </c>
      <c r="BI139" s="309">
        <f t="shared" si="57"/>
        <v>2.1455169167140093</v>
      </c>
      <c r="BJ139" s="309">
        <f t="shared" si="57"/>
        <v>2.1838813084986803</v>
      </c>
      <c r="BK139" s="309">
        <f t="shared" si="57"/>
        <v>2.2218659508390206</v>
      </c>
      <c r="BL139" s="309">
        <f t="shared" si="57"/>
        <v>2.2594610220082956</v>
      </c>
      <c r="BM139" s="309">
        <f t="shared" si="57"/>
        <v>2.2966760981436027</v>
      </c>
      <c r="BN139" s="309">
        <f t="shared" si="57"/>
        <v>2.3335060789116211</v>
      </c>
      <c r="BO139" s="309">
        <f t="shared" si="57"/>
        <v>2.3961285531061369</v>
      </c>
      <c r="BP139" s="309"/>
      <c r="BQ139" s="309"/>
      <c r="BR139" s="309"/>
      <c r="BS139" s="309"/>
      <c r="BT139" s="309"/>
      <c r="BU139" s="309"/>
      <c r="BV139" s="309"/>
      <c r="BW139" s="309"/>
      <c r="BX139" s="309"/>
      <c r="BY139" s="309"/>
      <c r="BZ139" s="309"/>
      <c r="CA139" s="309"/>
      <c r="CB139" s="309"/>
      <c r="CC139" s="309"/>
      <c r="CD139" s="309"/>
      <c r="CE139" s="309"/>
      <c r="CF139" s="309"/>
      <c r="CG139" s="309"/>
      <c r="CH139" s="309"/>
      <c r="CI139" s="927"/>
      <c r="CJ139" s="1453"/>
      <c r="CK139" s="1473"/>
    </row>
    <row r="140" spans="2:89" x14ac:dyDescent="0.35">
      <c r="B140" s="460" t="s">
        <v>588</v>
      </c>
      <c r="C140" s="467" t="s">
        <v>181</v>
      </c>
      <c r="D140" s="468" t="s">
        <v>589</v>
      </c>
      <c r="E140" s="469" t="s">
        <v>114</v>
      </c>
      <c r="F140" s="1015">
        <v>1</v>
      </c>
      <c r="G140" s="1190">
        <f>(((G136-G147))*1000000)/((G169)*1000)</f>
        <v>126.45192379095505</v>
      </c>
      <c r="H140" s="470">
        <f t="shared" ref="H140:BO141" si="58">(((H136-H147))*1000000)/((H169)*1000)</f>
        <v>128.39018586129168</v>
      </c>
      <c r="I140" s="470">
        <f t="shared" si="58"/>
        <v>131.82032665989408</v>
      </c>
      <c r="J140" s="470">
        <f t="shared" si="58"/>
        <v>132.4014831274817</v>
      </c>
      <c r="K140" s="470">
        <f t="shared" si="58"/>
        <v>132.95405743420392</v>
      </c>
      <c r="L140" s="470">
        <f t="shared" si="58"/>
        <v>133.46640711798869</v>
      </c>
      <c r="M140" s="471">
        <f t="shared" si="58"/>
        <v>132.42611237541723</v>
      </c>
      <c r="N140" s="471">
        <f t="shared" si="58"/>
        <v>130.14266737954142</v>
      </c>
      <c r="O140" s="471">
        <f>(((O136-O147))*1000000)/((O169)*1000)</f>
        <v>128.10486305276166</v>
      </c>
      <c r="P140" s="471">
        <f t="shared" si="58"/>
        <v>126.23452942005081</v>
      </c>
      <c r="Q140" s="471">
        <f t="shared" si="58"/>
        <v>124.48463619168439</v>
      </c>
      <c r="R140" s="471">
        <f t="shared" si="58"/>
        <v>122.14330613044453</v>
      </c>
      <c r="S140" s="471">
        <f t="shared" si="58"/>
        <v>119.29093361727159</v>
      </c>
      <c r="T140" s="471">
        <f t="shared" si="58"/>
        <v>116.67947977134298</v>
      </c>
      <c r="U140" s="471">
        <f t="shared" si="58"/>
        <v>114.29259329531904</v>
      </c>
      <c r="V140" s="471">
        <f t="shared" si="58"/>
        <v>112.07421859690628</v>
      </c>
      <c r="W140" s="471">
        <f t="shared" si="58"/>
        <v>109.78305856055283</v>
      </c>
      <c r="X140" s="471">
        <f t="shared" si="58"/>
        <v>107.42637484574684</v>
      </c>
      <c r="Y140" s="471">
        <f t="shared" si="58"/>
        <v>105.16956205320791</v>
      </c>
      <c r="Z140" s="471">
        <f t="shared" si="58"/>
        <v>103.61461878111972</v>
      </c>
      <c r="AA140" s="471">
        <f t="shared" si="58"/>
        <v>102.65490367663175</v>
      </c>
      <c r="AB140" s="471">
        <f t="shared" si="58"/>
        <v>101.66652210066289</v>
      </c>
      <c r="AC140" s="471">
        <f t="shared" si="58"/>
        <v>100.69627350133187</v>
      </c>
      <c r="AD140" s="471">
        <f t="shared" si="58"/>
        <v>99.692104553381569</v>
      </c>
      <c r="AE140" s="471">
        <f t="shared" si="58"/>
        <v>98.76368853540869</v>
      </c>
      <c r="AF140" s="471">
        <f t="shared" si="58"/>
        <v>97.829066654515017</v>
      </c>
      <c r="AG140" s="471">
        <f t="shared" si="58"/>
        <v>96.922077910520557</v>
      </c>
      <c r="AH140" s="471">
        <f t="shared" si="58"/>
        <v>96.219490312417591</v>
      </c>
      <c r="AI140" s="471">
        <f t="shared" si="58"/>
        <v>95.514781850513515</v>
      </c>
      <c r="AJ140" s="471">
        <f t="shared" si="58"/>
        <v>94.807958354479439</v>
      </c>
      <c r="AK140" s="471">
        <f t="shared" si="58"/>
        <v>94.099979910359153</v>
      </c>
      <c r="AL140" s="471">
        <f t="shared" si="58"/>
        <v>94.235663715836765</v>
      </c>
      <c r="AM140" s="471">
        <f t="shared" si="58"/>
        <v>95.136565393728148</v>
      </c>
      <c r="AN140" s="471">
        <f t="shared" si="58"/>
        <v>95.893367562265951</v>
      </c>
      <c r="AO140" s="471">
        <f t="shared" si="58"/>
        <v>96.5182219805438</v>
      </c>
      <c r="AP140" s="471">
        <f t="shared" si="58"/>
        <v>97.022222881678161</v>
      </c>
      <c r="AQ140" s="471">
        <f t="shared" si="58"/>
        <v>97.415518183189633</v>
      </c>
      <c r="AR140" s="471">
        <f t="shared" si="58"/>
        <v>97.707390724588024</v>
      </c>
      <c r="AS140" s="471">
        <f t="shared" si="58"/>
        <v>97.906291711647768</v>
      </c>
      <c r="AT140" s="471">
        <f t="shared" si="58"/>
        <v>98.019947153093341</v>
      </c>
      <c r="AU140" s="471">
        <f t="shared" si="58"/>
        <v>98.055421972419623</v>
      </c>
      <c r="AV140" s="471">
        <f t="shared" si="58"/>
        <v>98.019178351663626</v>
      </c>
      <c r="AW140" s="471">
        <f t="shared" si="58"/>
        <v>97.917128693015982</v>
      </c>
      <c r="AX140" s="471">
        <f t="shared" si="58"/>
        <v>97.754683716440638</v>
      </c>
      <c r="AY140" s="471">
        <f t="shared" si="58"/>
        <v>97.536796161705624</v>
      </c>
      <c r="AZ140" s="471">
        <f t="shared" si="58"/>
        <v>97.268000517758608</v>
      </c>
      <c r="BA140" s="471">
        <f t="shared" si="58"/>
        <v>96.952449160939722</v>
      </c>
      <c r="BB140" s="471">
        <f t="shared" si="58"/>
        <v>96.59394524570483</v>
      </c>
      <c r="BC140" s="471">
        <f t="shared" si="58"/>
        <v>96.195972657231209</v>
      </c>
      <c r="BD140" s="471">
        <f t="shared" si="58"/>
        <v>95.761723304168569</v>
      </c>
      <c r="BE140" s="471">
        <f t="shared" si="58"/>
        <v>95.294122001757671</v>
      </c>
      <c r="BF140" s="471">
        <f t="shared" si="58"/>
        <v>94.795849170329518</v>
      </c>
      <c r="BG140" s="471">
        <f t="shared" si="58"/>
        <v>94.269361551561218</v>
      </c>
      <c r="BH140" s="471">
        <f t="shared" si="58"/>
        <v>93.716911124617027</v>
      </c>
      <c r="BI140" s="471">
        <f t="shared" si="58"/>
        <v>93.140562386231949</v>
      </c>
      <c r="BJ140" s="471">
        <f t="shared" si="58"/>
        <v>92.542208142619018</v>
      </c>
      <c r="BK140" s="471">
        <f t="shared" si="58"/>
        <v>91.923583946665616</v>
      </c>
      <c r="BL140" s="471">
        <f t="shared" si="58"/>
        <v>91.286281301028254</v>
      </c>
      <c r="BM140" s="471">
        <f t="shared" si="58"/>
        <v>90.631759736207556</v>
      </c>
      <c r="BN140" s="471">
        <f t="shared" si="58"/>
        <v>89.961357862415682</v>
      </c>
      <c r="BO140" s="471">
        <f t="shared" si="58"/>
        <v>87.985350471058027</v>
      </c>
      <c r="BP140" s="471"/>
      <c r="BQ140" s="471"/>
      <c r="BR140" s="471"/>
      <c r="BS140" s="471"/>
      <c r="BT140" s="471"/>
      <c r="BU140" s="471"/>
      <c r="BV140" s="471"/>
      <c r="BW140" s="471"/>
      <c r="BX140" s="471"/>
      <c r="BY140" s="471"/>
      <c r="BZ140" s="471"/>
      <c r="CA140" s="471"/>
      <c r="CB140" s="471"/>
      <c r="CC140" s="471"/>
      <c r="CD140" s="471"/>
      <c r="CE140" s="471"/>
      <c r="CF140" s="471"/>
      <c r="CG140" s="471"/>
      <c r="CH140" s="471"/>
      <c r="CI140" s="472"/>
      <c r="CJ140" s="1453"/>
      <c r="CK140" s="1473"/>
    </row>
    <row r="141" spans="2:89" x14ac:dyDescent="0.35">
      <c r="B141" s="460" t="s">
        <v>590</v>
      </c>
      <c r="C141" s="467" t="s">
        <v>200</v>
      </c>
      <c r="D141" s="468" t="s">
        <v>591</v>
      </c>
      <c r="E141" s="469" t="s">
        <v>114</v>
      </c>
      <c r="F141" s="1015">
        <v>1</v>
      </c>
      <c r="G141" s="1190">
        <f>(((G137-G148))*1000000)/((G170)*1000)</f>
        <v>167.02674718373538</v>
      </c>
      <c r="H141" s="470">
        <f t="shared" si="58"/>
        <v>164.61606573324059</v>
      </c>
      <c r="I141" s="470">
        <f t="shared" si="58"/>
        <v>165.49158042717235</v>
      </c>
      <c r="J141" s="470">
        <f t="shared" si="58"/>
        <v>165.7836253930071</v>
      </c>
      <c r="K141" s="470">
        <f t="shared" si="58"/>
        <v>166.00572417065339</v>
      </c>
      <c r="L141" s="470">
        <f t="shared" si="58"/>
        <v>166.22090441082591</v>
      </c>
      <c r="M141" s="471">
        <f t="shared" si="58"/>
        <v>166.25300012669987</v>
      </c>
      <c r="N141" s="471">
        <f t="shared" si="58"/>
        <v>166.05546038898726</v>
      </c>
      <c r="O141" s="471">
        <f t="shared" si="58"/>
        <v>165.76746147349303</v>
      </c>
      <c r="P141" s="471">
        <f t="shared" si="58"/>
        <v>165.38569001469824</v>
      </c>
      <c r="Q141" s="471">
        <f t="shared" si="58"/>
        <v>164.88219073718889</v>
      </c>
      <c r="R141" s="471">
        <f t="shared" si="58"/>
        <v>164.23315675661951</v>
      </c>
      <c r="S141" s="471">
        <f t="shared" si="58"/>
        <v>163.41058337023489</v>
      </c>
      <c r="T141" s="471">
        <f t="shared" si="58"/>
        <v>162.44543454364808</v>
      </c>
      <c r="U141" s="471">
        <f t="shared" si="58"/>
        <v>161.36494629995875</v>
      </c>
      <c r="V141" s="471">
        <f t="shared" si="58"/>
        <v>160.1835757385885</v>
      </c>
      <c r="W141" s="471">
        <f t="shared" si="58"/>
        <v>159.03595932390908</v>
      </c>
      <c r="X141" s="471">
        <f t="shared" si="58"/>
        <v>158.10634166973298</v>
      </c>
      <c r="Y141" s="471">
        <f t="shared" si="58"/>
        <v>157.37764959357864</v>
      </c>
      <c r="Z141" s="471">
        <f t="shared" si="58"/>
        <v>156.83877509684351</v>
      </c>
      <c r="AA141" s="471">
        <f t="shared" si="58"/>
        <v>156.39964837852781</v>
      </c>
      <c r="AB141" s="471">
        <f t="shared" si="58"/>
        <v>156.05104910347276</v>
      </c>
      <c r="AC141" s="471">
        <f t="shared" si="58"/>
        <v>155.9213857280823</v>
      </c>
      <c r="AD141" s="471">
        <f t="shared" si="58"/>
        <v>155.91942060932698</v>
      </c>
      <c r="AE141" s="471">
        <f t="shared" si="58"/>
        <v>156.06099860633012</v>
      </c>
      <c r="AF141" s="471">
        <f t="shared" si="58"/>
        <v>156.23453415634518</v>
      </c>
      <c r="AG141" s="471">
        <f t="shared" si="58"/>
        <v>156.39754069871026</v>
      </c>
      <c r="AH141" s="471">
        <f t="shared" si="58"/>
        <v>156.5566128251775</v>
      </c>
      <c r="AI141" s="471">
        <f t="shared" si="58"/>
        <v>156.71140715678143</v>
      </c>
      <c r="AJ141" s="471">
        <f t="shared" si="58"/>
        <v>156.86160954624404</v>
      </c>
      <c r="AK141" s="471">
        <f t="shared" si="58"/>
        <v>157.00639023505406</v>
      </c>
      <c r="AL141" s="471">
        <f t="shared" si="58"/>
        <v>157.15112474472045</v>
      </c>
      <c r="AM141" s="471">
        <f t="shared" si="58"/>
        <v>157.29502620134113</v>
      </c>
      <c r="AN141" s="471">
        <f t="shared" si="58"/>
        <v>157.43235824543197</v>
      </c>
      <c r="AO141" s="471">
        <f t="shared" si="58"/>
        <v>157.56295785706848</v>
      </c>
      <c r="AP141" s="471">
        <f t="shared" si="58"/>
        <v>157.77446246483072</v>
      </c>
      <c r="AQ141" s="471">
        <f t="shared" si="58"/>
        <v>158.16019336208532</v>
      </c>
      <c r="AR141" s="471">
        <f t="shared" si="58"/>
        <v>158.54359678154518</v>
      </c>
      <c r="AS141" s="471">
        <f t="shared" si="58"/>
        <v>158.92464537125895</v>
      </c>
      <c r="AT141" s="471">
        <f t="shared" si="58"/>
        <v>159.30332419694903</v>
      </c>
      <c r="AU141" s="471">
        <f t="shared" si="58"/>
        <v>159.67962858141729</v>
      </c>
      <c r="AV141" s="471">
        <f t="shared" si="58"/>
        <v>160.05356217778885</v>
      </c>
      <c r="AW141" s="471">
        <f t="shared" si="58"/>
        <v>160.42513528074278</v>
      </c>
      <c r="AX141" s="471">
        <f t="shared" si="58"/>
        <v>160.79436337090723</v>
      </c>
      <c r="AY141" s="471">
        <f t="shared" si="58"/>
        <v>161.16126588007529</v>
      </c>
      <c r="AZ141" s="471">
        <f t="shared" si="58"/>
        <v>161.52586515971464</v>
      </c>
      <c r="BA141" s="471">
        <f t="shared" si="58"/>
        <v>161.88818563223876</v>
      </c>
      <c r="BB141" s="471">
        <f t="shared" si="58"/>
        <v>162.24825310315819</v>
      </c>
      <c r="BC141" s="471">
        <f t="shared" si="58"/>
        <v>162.60609421228736</v>
      </c>
      <c r="BD141" s="471">
        <f t="shared" si="58"/>
        <v>162.96173600310595</v>
      </c>
      <c r="BE141" s="471">
        <f t="shared" si="58"/>
        <v>163.31520559097794</v>
      </c>
      <c r="BF141" s="471">
        <f t="shared" si="58"/>
        <v>163.66652991290053</v>
      </c>
      <c r="BG141" s="471">
        <f t="shared" si="58"/>
        <v>164.01573554354317</v>
      </c>
      <c r="BH141" s="471">
        <f t="shared" si="58"/>
        <v>164.3628485644324</v>
      </c>
      <c r="BI141" s="471">
        <f t="shared" si="58"/>
        <v>164.70789447519255</v>
      </c>
      <c r="BJ141" s="471">
        <f t="shared" si="58"/>
        <v>165.05089813755168</v>
      </c>
      <c r="BK141" s="471">
        <f t="shared" si="58"/>
        <v>165.3918837444763</v>
      </c>
      <c r="BL141" s="471">
        <f t="shared" si="58"/>
        <v>165.73087480826553</v>
      </c>
      <c r="BM141" s="471">
        <f t="shared" si="58"/>
        <v>166.06789416262464</v>
      </c>
      <c r="BN141" s="471">
        <f t="shared" si="58"/>
        <v>166.4029639747998</v>
      </c>
      <c r="BO141" s="471">
        <f t="shared" si="58"/>
        <v>164.2630789010293</v>
      </c>
      <c r="BP141" s="471"/>
      <c r="BQ141" s="471"/>
      <c r="BR141" s="471"/>
      <c r="BS141" s="471"/>
      <c r="BT141" s="471"/>
      <c r="BU141" s="471"/>
      <c r="BV141" s="471"/>
      <c r="BW141" s="471"/>
      <c r="BX141" s="471"/>
      <c r="BY141" s="471"/>
      <c r="BZ141" s="471"/>
      <c r="CA141" s="471"/>
      <c r="CB141" s="471"/>
      <c r="CC141" s="471"/>
      <c r="CD141" s="471"/>
      <c r="CE141" s="471"/>
      <c r="CF141" s="471"/>
      <c r="CG141" s="471"/>
      <c r="CH141" s="471"/>
      <c r="CI141" s="472"/>
      <c r="CJ141" s="1453"/>
      <c r="CK141" s="1473"/>
    </row>
    <row r="142" spans="2:89" ht="28" x14ac:dyDescent="0.35">
      <c r="B142" s="460" t="s">
        <v>592</v>
      </c>
      <c r="C142" s="467" t="s">
        <v>113</v>
      </c>
      <c r="D142" s="468" t="s">
        <v>593</v>
      </c>
      <c r="E142" s="469" t="s">
        <v>114</v>
      </c>
      <c r="F142" s="1015">
        <v>1</v>
      </c>
      <c r="G142" s="1190">
        <f>(((G136-G147)+(G137-G148))*1000000)/((G169+G170)*1000)</f>
        <v>141.8871146827592</v>
      </c>
      <c r="H142" s="470">
        <f>(((H136-H147)+(H137-H148))*1000000)/((H169+H170)*1000)</f>
        <v>141.9348003166954</v>
      </c>
      <c r="I142" s="470">
        <f>(((I136-I147)+(I137-I148))*1000000)/((I169+I170)*1000)</f>
        <v>143.83136389739019</v>
      </c>
      <c r="J142" s="470">
        <f t="shared" ref="J142:BO142" si="59">(((J136-J147)+(J137-J148))*1000000)/((J169+J170)*1000)</f>
        <v>143.82959084938588</v>
      </c>
      <c r="K142" s="470">
        <f t="shared" si="59"/>
        <v>143.81378407626383</v>
      </c>
      <c r="L142" s="470">
        <f t="shared" si="59"/>
        <v>143.8385520357582</v>
      </c>
      <c r="M142" s="471">
        <f>(((M136-M147)+(M137-M148))*1000000)/((M169+M170)*1000)</f>
        <v>142.98451172719408</v>
      </c>
      <c r="N142" s="471">
        <f t="shared" si="59"/>
        <v>141.19266712933981</v>
      </c>
      <c r="O142" s="471">
        <f t="shared" si="59"/>
        <v>139.52899905783426</v>
      </c>
      <c r="P142" s="471">
        <f t="shared" si="59"/>
        <v>137.95228761071027</v>
      </c>
      <c r="Q142" s="471">
        <f t="shared" si="59"/>
        <v>136.42537506212287</v>
      </c>
      <c r="R142" s="471">
        <f t="shared" si="59"/>
        <v>134.4391581631622</v>
      </c>
      <c r="S142" s="471">
        <f t="shared" si="59"/>
        <v>132.03542204428055</v>
      </c>
      <c r="T142" s="471">
        <f t="shared" si="59"/>
        <v>129.75707653229117</v>
      </c>
      <c r="U142" s="471">
        <f t="shared" si="59"/>
        <v>127.60396602532489</v>
      </c>
      <c r="V142" s="471">
        <f t="shared" si="59"/>
        <v>125.5459437302583</v>
      </c>
      <c r="W142" s="471">
        <f t="shared" si="59"/>
        <v>123.44670551784054</v>
      </c>
      <c r="X142" s="471">
        <f t="shared" si="59"/>
        <v>121.36042452574289</v>
      </c>
      <c r="Y142" s="471">
        <f t="shared" si="59"/>
        <v>119.40299697569253</v>
      </c>
      <c r="Z142" s="471">
        <f t="shared" si="59"/>
        <v>118.00766812580048</v>
      </c>
      <c r="AA142" s="471">
        <f t="shared" si="59"/>
        <v>117.07752403073988</v>
      </c>
      <c r="AB142" s="471">
        <f t="shared" si="59"/>
        <v>116.15522167750572</v>
      </c>
      <c r="AC142" s="471">
        <f t="shared" si="59"/>
        <v>115.3009603112061</v>
      </c>
      <c r="AD142" s="471">
        <f t="shared" si="59"/>
        <v>114.45860940771401</v>
      </c>
      <c r="AE142" s="471">
        <f t="shared" si="59"/>
        <v>113.70244538202637</v>
      </c>
      <c r="AF142" s="471">
        <f t="shared" si="59"/>
        <v>112.94938982873738</v>
      </c>
      <c r="AG142" s="471">
        <f t="shared" si="59"/>
        <v>112.21280594356655</v>
      </c>
      <c r="AH142" s="471">
        <f t="shared" si="59"/>
        <v>111.62674340204035</v>
      </c>
      <c r="AI142" s="471">
        <f t="shared" si="59"/>
        <v>111.03797891050542</v>
      </c>
      <c r="AJ142" s="471">
        <f t="shared" si="59"/>
        <v>110.44636706514048</v>
      </c>
      <c r="AK142" s="471">
        <f t="shared" si="59"/>
        <v>109.85193759957048</v>
      </c>
      <c r="AL142" s="471">
        <f t="shared" si="59"/>
        <v>109.89099896675033</v>
      </c>
      <c r="AM142" s="471">
        <f t="shared" si="59"/>
        <v>110.50813390358582</v>
      </c>
      <c r="AN142" s="471">
        <f t="shared" si="59"/>
        <v>111.01942539164618</v>
      </c>
      <c r="AO142" s="471">
        <f t="shared" si="59"/>
        <v>111.43320427065092</v>
      </c>
      <c r="AP142" s="471">
        <f t="shared" si="59"/>
        <v>111.77843987754038</v>
      </c>
      <c r="AQ142" s="471">
        <f t="shared" si="59"/>
        <v>112.08436131565286</v>
      </c>
      <c r="AR142" s="471">
        <f t="shared" si="59"/>
        <v>112.31432838515353</v>
      </c>
      <c r="AS142" s="471">
        <f t="shared" si="59"/>
        <v>112.47427429815207</v>
      </c>
      <c r="AT142" s="471">
        <f t="shared" si="59"/>
        <v>112.5696492202449</v>
      </c>
      <c r="AU142" s="471">
        <f t="shared" si="59"/>
        <v>112.60546003205702</v>
      </c>
      <c r="AV142" s="471">
        <f t="shared" si="59"/>
        <v>112.58630689716117</v>
      </c>
      <c r="AW142" s="471">
        <f t="shared" si="59"/>
        <v>112.51641677060658</v>
      </c>
      <c r="AX142" s="471">
        <f t="shared" si="59"/>
        <v>112.39967410392201</v>
      </c>
      <c r="AY142" s="471">
        <f t="shared" si="59"/>
        <v>112.23964898299525</v>
      </c>
      <c r="AZ142" s="471">
        <f t="shared" si="59"/>
        <v>112.03962291652907</v>
      </c>
      <c r="BA142" s="471">
        <f t="shared" si="59"/>
        <v>111.80261247507434</v>
      </c>
      <c r="BB142" s="471">
        <f t="shared" si="59"/>
        <v>111.53139096389353</v>
      </c>
      <c r="BC142" s="471">
        <f t="shared" si="59"/>
        <v>111.22850829731715</v>
      </c>
      <c r="BD142" s="471">
        <f t="shared" si="59"/>
        <v>110.8963092277192</v>
      </c>
      <c r="BE142" s="471">
        <f t="shared" si="59"/>
        <v>110.53695006886439</v>
      </c>
      <c r="BF142" s="471">
        <f t="shared" si="59"/>
        <v>110.15241404111285</v>
      </c>
      <c r="BG142" s="471">
        <f t="shared" si="59"/>
        <v>109.74452535472804</v>
      </c>
      <c r="BH142" s="471">
        <f t="shared" si="59"/>
        <v>109.31496213730419</v>
      </c>
      <c r="BI142" s="471">
        <f t="shared" si="59"/>
        <v>108.86526830205771</v>
      </c>
      <c r="BJ142" s="471">
        <f t="shared" si="59"/>
        <v>108.39686444525793</v>
      </c>
      <c r="BK142" s="471">
        <f t="shared" si="59"/>
        <v>107.91105785341709</v>
      </c>
      <c r="BL142" s="471">
        <f t="shared" si="59"/>
        <v>107.40905169393019</v>
      </c>
      <c r="BM142" s="471">
        <f t="shared" si="59"/>
        <v>106.89195345652001</v>
      </c>
      <c r="BN142" s="471">
        <f t="shared" si="59"/>
        <v>106.36078270713271</v>
      </c>
      <c r="BO142" s="471">
        <f t="shared" si="59"/>
        <v>104.27312030314241</v>
      </c>
      <c r="BP142" s="471"/>
      <c r="BQ142" s="471"/>
      <c r="BR142" s="471"/>
      <c r="BS142" s="471"/>
      <c r="BT142" s="471"/>
      <c r="BU142" s="471"/>
      <c r="BV142" s="471"/>
      <c r="BW142" s="471"/>
      <c r="BX142" s="471"/>
      <c r="BY142" s="471"/>
      <c r="BZ142" s="471"/>
      <c r="CA142" s="471"/>
      <c r="CB142" s="471"/>
      <c r="CC142" s="471"/>
      <c r="CD142" s="471"/>
      <c r="CE142" s="471"/>
      <c r="CF142" s="471"/>
      <c r="CG142" s="471"/>
      <c r="CH142" s="471"/>
      <c r="CI142" s="472"/>
      <c r="CJ142" s="1453"/>
      <c r="CK142" s="1473"/>
    </row>
    <row r="143" spans="2:89" x14ac:dyDescent="0.35">
      <c r="B143" s="460" t="s">
        <v>594</v>
      </c>
      <c r="C143" s="467" t="s">
        <v>382</v>
      </c>
      <c r="D143" s="468" t="s">
        <v>595</v>
      </c>
      <c r="E143" s="469" t="s">
        <v>111</v>
      </c>
      <c r="F143" s="1015">
        <v>2</v>
      </c>
      <c r="G143" s="898">
        <f>G53+G111</f>
        <v>4.484392218723837</v>
      </c>
      <c r="H143" s="309">
        <f t="shared" ref="H143:AL143" si="60">H53+H111</f>
        <v>4.484392218723837</v>
      </c>
      <c r="I143" s="309">
        <f t="shared" si="60"/>
        <v>4.4843922187238379</v>
      </c>
      <c r="J143" s="309">
        <f t="shared" si="60"/>
        <v>4.484392218723837</v>
      </c>
      <c r="K143" s="309">
        <f t="shared" si="60"/>
        <v>4.4843922187238379</v>
      </c>
      <c r="L143" s="309">
        <f t="shared" si="60"/>
        <v>4.484392218723837</v>
      </c>
      <c r="M143" s="442">
        <f t="shared" si="60"/>
        <v>4.4843922187238361</v>
      </c>
      <c r="N143" s="442">
        <f t="shared" si="60"/>
        <v>4.484392218723837</v>
      </c>
      <c r="O143" s="442">
        <f t="shared" si="60"/>
        <v>4.484392218723837</v>
      </c>
      <c r="P143" s="442">
        <f t="shared" si="60"/>
        <v>4.4843922187238379</v>
      </c>
      <c r="Q143" s="442">
        <f t="shared" si="60"/>
        <v>4.4843922187238361</v>
      </c>
      <c r="R143" s="442">
        <f t="shared" si="60"/>
        <v>4.4843922187238361</v>
      </c>
      <c r="S143" s="442">
        <f t="shared" si="60"/>
        <v>4.4843922187238379</v>
      </c>
      <c r="T143" s="442">
        <f t="shared" si="60"/>
        <v>4.484392218723837</v>
      </c>
      <c r="U143" s="442">
        <f t="shared" si="60"/>
        <v>4.484392218723837</v>
      </c>
      <c r="V143" s="442">
        <f t="shared" si="60"/>
        <v>4.4843922187238379</v>
      </c>
      <c r="W143" s="442">
        <f t="shared" si="60"/>
        <v>4.4843922187238379</v>
      </c>
      <c r="X143" s="442">
        <f t="shared" si="60"/>
        <v>4.484392218723837</v>
      </c>
      <c r="Y143" s="442">
        <f t="shared" si="60"/>
        <v>4.4843922187238379</v>
      </c>
      <c r="Z143" s="442">
        <f t="shared" si="60"/>
        <v>4.484392218723837</v>
      </c>
      <c r="AA143" s="442">
        <f t="shared" si="60"/>
        <v>4.484392218723837</v>
      </c>
      <c r="AB143" s="442">
        <f t="shared" si="60"/>
        <v>4.484392218723837</v>
      </c>
      <c r="AC143" s="442">
        <f t="shared" si="60"/>
        <v>4.484392218723837</v>
      </c>
      <c r="AD143" s="442">
        <f t="shared" si="60"/>
        <v>4.4843922187238379</v>
      </c>
      <c r="AE143" s="442">
        <f t="shared" si="60"/>
        <v>4.484392218723837</v>
      </c>
      <c r="AF143" s="442">
        <f t="shared" si="60"/>
        <v>4.484392218723837</v>
      </c>
      <c r="AG143" s="442">
        <f t="shared" si="60"/>
        <v>4.484392218723837</v>
      </c>
      <c r="AH143" s="442">
        <f t="shared" si="60"/>
        <v>4.484392218723837</v>
      </c>
      <c r="AI143" s="442">
        <f t="shared" si="60"/>
        <v>4.484392218723837</v>
      </c>
      <c r="AJ143" s="442">
        <f t="shared" si="60"/>
        <v>4.484392218723837</v>
      </c>
      <c r="AK143" s="442">
        <f t="shared" si="60"/>
        <v>4.484392218723837</v>
      </c>
      <c r="AL143" s="442">
        <f t="shared" si="60"/>
        <v>4.484392218723837</v>
      </c>
      <c r="AM143" s="442">
        <f t="shared" ref="AM143:BO143" si="61">AM53+AM111</f>
        <v>4.4843922187238379</v>
      </c>
      <c r="AN143" s="442">
        <f t="shared" si="61"/>
        <v>4.484392218723837</v>
      </c>
      <c r="AO143" s="442">
        <f t="shared" si="61"/>
        <v>4.484392218723837</v>
      </c>
      <c r="AP143" s="442">
        <f t="shared" si="61"/>
        <v>4.4843922187238379</v>
      </c>
      <c r="AQ143" s="442">
        <f t="shared" si="61"/>
        <v>4.4843922187238379</v>
      </c>
      <c r="AR143" s="442">
        <f t="shared" si="61"/>
        <v>4.484392218723837</v>
      </c>
      <c r="AS143" s="442">
        <f t="shared" si="61"/>
        <v>4.484392218723837</v>
      </c>
      <c r="AT143" s="442">
        <f t="shared" si="61"/>
        <v>4.484392218723837</v>
      </c>
      <c r="AU143" s="442">
        <f t="shared" si="61"/>
        <v>4.4843922187238388</v>
      </c>
      <c r="AV143" s="442">
        <f t="shared" si="61"/>
        <v>4.484392218723837</v>
      </c>
      <c r="AW143" s="442">
        <f t="shared" si="61"/>
        <v>4.4843922187238379</v>
      </c>
      <c r="AX143" s="442">
        <f t="shared" si="61"/>
        <v>4.484392218723837</v>
      </c>
      <c r="AY143" s="442">
        <f t="shared" si="61"/>
        <v>4.484392218723837</v>
      </c>
      <c r="AZ143" s="442">
        <f t="shared" si="61"/>
        <v>4.4843922187238379</v>
      </c>
      <c r="BA143" s="442">
        <f t="shared" si="61"/>
        <v>4.4843922187238379</v>
      </c>
      <c r="BB143" s="442">
        <f t="shared" si="61"/>
        <v>4.484392218723837</v>
      </c>
      <c r="BC143" s="442">
        <f t="shared" si="61"/>
        <v>4.484392218723837</v>
      </c>
      <c r="BD143" s="442">
        <f t="shared" si="61"/>
        <v>4.4843922187238379</v>
      </c>
      <c r="BE143" s="442">
        <f t="shared" si="61"/>
        <v>4.484392218723837</v>
      </c>
      <c r="BF143" s="442">
        <f t="shared" si="61"/>
        <v>4.484392218723837</v>
      </c>
      <c r="BG143" s="442">
        <f t="shared" si="61"/>
        <v>4.484392218723837</v>
      </c>
      <c r="BH143" s="442">
        <f t="shared" si="61"/>
        <v>4.484392218723837</v>
      </c>
      <c r="BI143" s="442">
        <f t="shared" si="61"/>
        <v>4.484392218723837</v>
      </c>
      <c r="BJ143" s="442">
        <f t="shared" si="61"/>
        <v>4.4843922187238379</v>
      </c>
      <c r="BK143" s="442">
        <f t="shared" si="61"/>
        <v>4.4843922187238379</v>
      </c>
      <c r="BL143" s="442">
        <f t="shared" si="61"/>
        <v>4.484392218723837</v>
      </c>
      <c r="BM143" s="442">
        <f t="shared" si="61"/>
        <v>4.484392218723837</v>
      </c>
      <c r="BN143" s="442">
        <f t="shared" si="61"/>
        <v>4.484392218723837</v>
      </c>
      <c r="BO143" s="442">
        <f t="shared" si="61"/>
        <v>4.484392218723837</v>
      </c>
      <c r="BP143" s="442"/>
      <c r="BQ143" s="442"/>
      <c r="BR143" s="442"/>
      <c r="BS143" s="442"/>
      <c r="BT143" s="442"/>
      <c r="BU143" s="442"/>
      <c r="BV143" s="442"/>
      <c r="BW143" s="442"/>
      <c r="BX143" s="442"/>
      <c r="BY143" s="442"/>
      <c r="BZ143" s="442"/>
      <c r="CA143" s="442"/>
      <c r="CB143" s="442"/>
      <c r="CC143" s="442"/>
      <c r="CD143" s="442"/>
      <c r="CE143" s="442"/>
      <c r="CF143" s="442"/>
      <c r="CG143" s="442"/>
      <c r="CH143" s="442"/>
      <c r="CI143" s="443"/>
      <c r="CJ143" s="1453"/>
      <c r="CK143" s="1473"/>
    </row>
    <row r="144" spans="2:89" ht="14.5" thickBot="1" x14ac:dyDescent="0.4">
      <c r="B144" s="473" t="s">
        <v>596</v>
      </c>
      <c r="C144" s="474" t="s">
        <v>384</v>
      </c>
      <c r="D144" s="475" t="s">
        <v>597</v>
      </c>
      <c r="E144" s="476" t="s">
        <v>111</v>
      </c>
      <c r="F144" s="1222">
        <v>2</v>
      </c>
      <c r="G144" s="1139">
        <f t="shared" ref="G144:AL144" si="62">G54+G112</f>
        <v>3.1124044587859458</v>
      </c>
      <c r="H144" s="452">
        <f t="shared" si="62"/>
        <v>3.1124044587859458</v>
      </c>
      <c r="I144" s="452">
        <f t="shared" si="62"/>
        <v>3.1124044587859458</v>
      </c>
      <c r="J144" s="452">
        <f t="shared" si="62"/>
        <v>3.1124044587859458</v>
      </c>
      <c r="K144" s="452">
        <f t="shared" si="62"/>
        <v>3.1124044587859458</v>
      </c>
      <c r="L144" s="452">
        <f t="shared" si="62"/>
        <v>3.1124044587859458</v>
      </c>
      <c r="M144" s="477">
        <f t="shared" si="62"/>
        <v>3.1124044587859458</v>
      </c>
      <c r="N144" s="477">
        <f t="shared" si="62"/>
        <v>3.1124044587859458</v>
      </c>
      <c r="O144" s="477">
        <f t="shared" si="62"/>
        <v>3.1124044587859458</v>
      </c>
      <c r="P144" s="477">
        <f t="shared" si="62"/>
        <v>3.1124044587859458</v>
      </c>
      <c r="Q144" s="477">
        <f t="shared" si="62"/>
        <v>3.1124044587859458</v>
      </c>
      <c r="R144" s="477">
        <f t="shared" si="62"/>
        <v>3.1124044587859458</v>
      </c>
      <c r="S144" s="477">
        <f t="shared" si="62"/>
        <v>3.1124044587859458</v>
      </c>
      <c r="T144" s="477">
        <f t="shared" si="62"/>
        <v>3.1124044587859458</v>
      </c>
      <c r="U144" s="477">
        <f t="shared" si="62"/>
        <v>3.1124044587859458</v>
      </c>
      <c r="V144" s="477">
        <f t="shared" si="62"/>
        <v>3.1124044587859458</v>
      </c>
      <c r="W144" s="477">
        <f t="shared" si="62"/>
        <v>3.1124044587859458</v>
      </c>
      <c r="X144" s="477">
        <f t="shared" si="62"/>
        <v>3.1124044587859458</v>
      </c>
      <c r="Y144" s="477">
        <f t="shared" si="62"/>
        <v>3.1124044587859458</v>
      </c>
      <c r="Z144" s="477">
        <f t="shared" si="62"/>
        <v>3.1124044587859458</v>
      </c>
      <c r="AA144" s="477">
        <f t="shared" si="62"/>
        <v>3.1124044587859458</v>
      </c>
      <c r="AB144" s="477">
        <f t="shared" si="62"/>
        <v>3.1124044587859458</v>
      </c>
      <c r="AC144" s="477">
        <f t="shared" si="62"/>
        <v>3.1124044587859458</v>
      </c>
      <c r="AD144" s="477">
        <f t="shared" si="62"/>
        <v>3.1124044587859458</v>
      </c>
      <c r="AE144" s="477">
        <f t="shared" si="62"/>
        <v>3.1124044587859458</v>
      </c>
      <c r="AF144" s="477">
        <f t="shared" si="62"/>
        <v>3.1124044587859458</v>
      </c>
      <c r="AG144" s="477">
        <f t="shared" si="62"/>
        <v>3.1124044587859458</v>
      </c>
      <c r="AH144" s="477">
        <f t="shared" si="62"/>
        <v>3.1124044587859458</v>
      </c>
      <c r="AI144" s="477">
        <f t="shared" si="62"/>
        <v>3.1124044587859458</v>
      </c>
      <c r="AJ144" s="477">
        <f t="shared" si="62"/>
        <v>3.1124044587859458</v>
      </c>
      <c r="AK144" s="477">
        <f t="shared" si="62"/>
        <v>3.1124044587859458</v>
      </c>
      <c r="AL144" s="477">
        <f t="shared" si="62"/>
        <v>3.1124044587859458</v>
      </c>
      <c r="AM144" s="477">
        <f t="shared" ref="AM144:BO144" si="63">AM54+AM112</f>
        <v>3.1124044587859458</v>
      </c>
      <c r="AN144" s="477">
        <f t="shared" si="63"/>
        <v>3.1124044587859458</v>
      </c>
      <c r="AO144" s="477">
        <f t="shared" si="63"/>
        <v>3.1124044587859458</v>
      </c>
      <c r="AP144" s="477">
        <f t="shared" si="63"/>
        <v>3.1124044587859458</v>
      </c>
      <c r="AQ144" s="477">
        <f t="shared" si="63"/>
        <v>3.1124044587859458</v>
      </c>
      <c r="AR144" s="477">
        <f t="shared" si="63"/>
        <v>3.1124044587859458</v>
      </c>
      <c r="AS144" s="477">
        <f t="shared" si="63"/>
        <v>3.1124044587859458</v>
      </c>
      <c r="AT144" s="477">
        <f t="shared" si="63"/>
        <v>3.1124044587859458</v>
      </c>
      <c r="AU144" s="477">
        <f t="shared" si="63"/>
        <v>3.1124044587859458</v>
      </c>
      <c r="AV144" s="477">
        <f t="shared" si="63"/>
        <v>3.1124044587859458</v>
      </c>
      <c r="AW144" s="477">
        <f t="shared" si="63"/>
        <v>3.1124044587859458</v>
      </c>
      <c r="AX144" s="477">
        <f t="shared" si="63"/>
        <v>3.1124044587859458</v>
      </c>
      <c r="AY144" s="477">
        <f t="shared" si="63"/>
        <v>3.1124044587859458</v>
      </c>
      <c r="AZ144" s="477">
        <f t="shared" si="63"/>
        <v>3.1124044587859458</v>
      </c>
      <c r="BA144" s="477">
        <f t="shared" si="63"/>
        <v>3.1124044587859458</v>
      </c>
      <c r="BB144" s="477">
        <f t="shared" si="63"/>
        <v>3.1124044587859458</v>
      </c>
      <c r="BC144" s="477">
        <f t="shared" si="63"/>
        <v>3.1124044587859458</v>
      </c>
      <c r="BD144" s="477">
        <f t="shared" si="63"/>
        <v>3.1124044587859458</v>
      </c>
      <c r="BE144" s="477">
        <f t="shared" si="63"/>
        <v>3.1124044587859458</v>
      </c>
      <c r="BF144" s="477">
        <f t="shared" si="63"/>
        <v>3.1124044587859458</v>
      </c>
      <c r="BG144" s="477">
        <f t="shared" si="63"/>
        <v>3.1124044587859458</v>
      </c>
      <c r="BH144" s="477">
        <f t="shared" si="63"/>
        <v>3.1124044587859458</v>
      </c>
      <c r="BI144" s="477">
        <f t="shared" si="63"/>
        <v>3.1124044587859458</v>
      </c>
      <c r="BJ144" s="477">
        <f t="shared" si="63"/>
        <v>3.1124044587859458</v>
      </c>
      <c r="BK144" s="477">
        <f t="shared" si="63"/>
        <v>3.1124044587859458</v>
      </c>
      <c r="BL144" s="477">
        <f t="shared" si="63"/>
        <v>3.1124044587859458</v>
      </c>
      <c r="BM144" s="477">
        <f t="shared" si="63"/>
        <v>3.1124044587859458</v>
      </c>
      <c r="BN144" s="477">
        <f t="shared" si="63"/>
        <v>3.1124044587859458</v>
      </c>
      <c r="BO144" s="477">
        <f t="shared" si="63"/>
        <v>3.1124044587859458</v>
      </c>
      <c r="BP144" s="477"/>
      <c r="BQ144" s="477"/>
      <c r="BR144" s="477"/>
      <c r="BS144" s="477"/>
      <c r="BT144" s="477"/>
      <c r="BU144" s="477"/>
      <c r="BV144" s="477"/>
      <c r="BW144" s="477"/>
      <c r="BX144" s="477"/>
      <c r="BY144" s="477"/>
      <c r="BZ144" s="477"/>
      <c r="CA144" s="477"/>
      <c r="CB144" s="477"/>
      <c r="CC144" s="477"/>
      <c r="CD144" s="477"/>
      <c r="CE144" s="477"/>
      <c r="CF144" s="477"/>
      <c r="CG144" s="477"/>
      <c r="CH144" s="477"/>
      <c r="CI144" s="478"/>
      <c r="CJ144" s="1453"/>
      <c r="CK144" s="1473"/>
    </row>
    <row r="145" spans="2:89" x14ac:dyDescent="0.35">
      <c r="B145" s="432" t="s">
        <v>598</v>
      </c>
      <c r="C145" s="433" t="s">
        <v>386</v>
      </c>
      <c r="D145" s="434" t="s">
        <v>599</v>
      </c>
      <c r="E145" s="435" t="s">
        <v>111</v>
      </c>
      <c r="F145" s="1223">
        <v>2</v>
      </c>
      <c r="G145" s="1210">
        <f>G55+G113</f>
        <v>0.33481093999999995</v>
      </c>
      <c r="H145" s="457">
        <f t="shared" ref="H145:AL145" si="64">H55+H113</f>
        <v>0.32874781999999997</v>
      </c>
      <c r="I145" s="457">
        <f t="shared" si="64"/>
        <v>0.32918772669584306</v>
      </c>
      <c r="J145" s="457">
        <f t="shared" si="64"/>
        <v>0.32956893518559216</v>
      </c>
      <c r="K145" s="457">
        <f t="shared" si="64"/>
        <v>0.32989433837067783</v>
      </c>
      <c r="L145" s="457">
        <f t="shared" si="64"/>
        <v>0.33016669070472365</v>
      </c>
      <c r="M145" s="458">
        <f t="shared" si="64"/>
        <v>0.32781332708742839</v>
      </c>
      <c r="N145" s="458">
        <f t="shared" si="64"/>
        <v>0.32025235631840376</v>
      </c>
      <c r="O145" s="458">
        <f t="shared" si="64"/>
        <v>0.30705079496058912</v>
      </c>
      <c r="P145" s="458">
        <f t="shared" si="64"/>
        <v>0.289048067522583</v>
      </c>
      <c r="Q145" s="458">
        <f t="shared" si="64"/>
        <v>0.26577243680956486</v>
      </c>
      <c r="R145" s="458">
        <f t="shared" si="64"/>
        <v>0.23777405506019694</v>
      </c>
      <c r="S145" s="458">
        <f t="shared" si="64"/>
        <v>0.20710658988063918</v>
      </c>
      <c r="T145" s="458">
        <f t="shared" si="64"/>
        <v>0.1733163805369056</v>
      </c>
      <c r="U145" s="458">
        <f t="shared" si="64"/>
        <v>0.13594918059584471</v>
      </c>
      <c r="V145" s="458">
        <f t="shared" si="64"/>
        <v>9.5770436275001564E-2</v>
      </c>
      <c r="W145" s="458">
        <f t="shared" si="64"/>
        <v>5.8330015406383773E-2</v>
      </c>
      <c r="X145" s="458">
        <f t="shared" si="64"/>
        <v>2.9022664752417382E-2</v>
      </c>
      <c r="Y145" s="458">
        <f t="shared" si="64"/>
        <v>7.8829194329610441E-3</v>
      </c>
      <c r="Z145" s="458">
        <f t="shared" si="64"/>
        <v>0</v>
      </c>
      <c r="AA145" s="458">
        <f t="shared" si="64"/>
        <v>0</v>
      </c>
      <c r="AB145" s="458">
        <f t="shared" si="64"/>
        <v>0</v>
      </c>
      <c r="AC145" s="458">
        <f t="shared" si="64"/>
        <v>0</v>
      </c>
      <c r="AD145" s="458">
        <f t="shared" si="64"/>
        <v>0</v>
      </c>
      <c r="AE145" s="458">
        <f t="shared" si="64"/>
        <v>0</v>
      </c>
      <c r="AF145" s="458">
        <f t="shared" si="64"/>
        <v>0</v>
      </c>
      <c r="AG145" s="458">
        <f t="shared" si="64"/>
        <v>0</v>
      </c>
      <c r="AH145" s="458">
        <f t="shared" si="64"/>
        <v>0</v>
      </c>
      <c r="AI145" s="458">
        <f t="shared" si="64"/>
        <v>0</v>
      </c>
      <c r="AJ145" s="458">
        <f t="shared" si="64"/>
        <v>0</v>
      </c>
      <c r="AK145" s="458">
        <f t="shared" si="64"/>
        <v>0</v>
      </c>
      <c r="AL145" s="458">
        <f t="shared" si="64"/>
        <v>0</v>
      </c>
      <c r="AM145" s="458">
        <f t="shared" ref="AM145:BO145" si="65">AM55+AM113</f>
        <v>0</v>
      </c>
      <c r="AN145" s="458">
        <f t="shared" si="65"/>
        <v>0</v>
      </c>
      <c r="AO145" s="458">
        <f t="shared" si="65"/>
        <v>0</v>
      </c>
      <c r="AP145" s="458">
        <f t="shared" si="65"/>
        <v>0</v>
      </c>
      <c r="AQ145" s="458">
        <f t="shared" si="65"/>
        <v>0</v>
      </c>
      <c r="AR145" s="458">
        <f t="shared" si="65"/>
        <v>0</v>
      </c>
      <c r="AS145" s="458">
        <f t="shared" si="65"/>
        <v>0</v>
      </c>
      <c r="AT145" s="458">
        <f t="shared" si="65"/>
        <v>0</v>
      </c>
      <c r="AU145" s="458">
        <f t="shared" si="65"/>
        <v>0</v>
      </c>
      <c r="AV145" s="458">
        <f t="shared" si="65"/>
        <v>0</v>
      </c>
      <c r="AW145" s="458">
        <f t="shared" si="65"/>
        <v>0</v>
      </c>
      <c r="AX145" s="458">
        <f t="shared" si="65"/>
        <v>0</v>
      </c>
      <c r="AY145" s="458">
        <f t="shared" si="65"/>
        <v>0</v>
      </c>
      <c r="AZ145" s="458">
        <f t="shared" si="65"/>
        <v>0</v>
      </c>
      <c r="BA145" s="458">
        <f t="shared" si="65"/>
        <v>0</v>
      </c>
      <c r="BB145" s="458">
        <f t="shared" si="65"/>
        <v>0</v>
      </c>
      <c r="BC145" s="458">
        <f t="shared" si="65"/>
        <v>0</v>
      </c>
      <c r="BD145" s="458">
        <f t="shared" si="65"/>
        <v>0</v>
      </c>
      <c r="BE145" s="458">
        <f t="shared" si="65"/>
        <v>0</v>
      </c>
      <c r="BF145" s="458">
        <f t="shared" si="65"/>
        <v>0</v>
      </c>
      <c r="BG145" s="458">
        <f t="shared" si="65"/>
        <v>0</v>
      </c>
      <c r="BH145" s="458">
        <f t="shared" si="65"/>
        <v>0</v>
      </c>
      <c r="BI145" s="458">
        <f t="shared" si="65"/>
        <v>0</v>
      </c>
      <c r="BJ145" s="458">
        <f t="shared" si="65"/>
        <v>0</v>
      </c>
      <c r="BK145" s="458">
        <f t="shared" si="65"/>
        <v>0</v>
      </c>
      <c r="BL145" s="458">
        <f t="shared" si="65"/>
        <v>0</v>
      </c>
      <c r="BM145" s="458">
        <f t="shared" si="65"/>
        <v>0</v>
      </c>
      <c r="BN145" s="458">
        <f t="shared" si="65"/>
        <v>0</v>
      </c>
      <c r="BO145" s="458">
        <f t="shared" si="65"/>
        <v>0</v>
      </c>
      <c r="BP145" s="458"/>
      <c r="BQ145" s="458"/>
      <c r="BR145" s="458"/>
      <c r="BS145" s="458"/>
      <c r="BT145" s="458"/>
      <c r="BU145" s="458"/>
      <c r="BV145" s="458"/>
      <c r="BW145" s="458"/>
      <c r="BX145" s="458"/>
      <c r="BY145" s="458"/>
      <c r="BZ145" s="458"/>
      <c r="CA145" s="458"/>
      <c r="CB145" s="458"/>
      <c r="CC145" s="458"/>
      <c r="CD145" s="458"/>
      <c r="CE145" s="458"/>
      <c r="CF145" s="458"/>
      <c r="CG145" s="458"/>
      <c r="CH145" s="458"/>
      <c r="CI145" s="459"/>
      <c r="CJ145" s="1453"/>
      <c r="CK145" s="1473"/>
    </row>
    <row r="146" spans="2:89" x14ac:dyDescent="0.35">
      <c r="B146" s="444" t="s">
        <v>600</v>
      </c>
      <c r="C146" s="445" t="s">
        <v>388</v>
      </c>
      <c r="D146" s="440" t="s">
        <v>601</v>
      </c>
      <c r="E146" s="441" t="s">
        <v>111</v>
      </c>
      <c r="F146" s="1217">
        <v>2</v>
      </c>
      <c r="G146" s="898">
        <f t="shared" ref="G146:AL146" si="66">G56+G114</f>
        <v>0.12883709999999998</v>
      </c>
      <c r="H146" s="309">
        <f t="shared" si="66"/>
        <v>0.12564510000000001</v>
      </c>
      <c r="I146" s="309">
        <f t="shared" si="66"/>
        <v>0.11964091204162552</v>
      </c>
      <c r="J146" s="309">
        <f t="shared" si="66"/>
        <v>0.11392364552339865</v>
      </c>
      <c r="K146" s="309">
        <f t="shared" si="66"/>
        <v>0.10847958936342336</v>
      </c>
      <c r="L146" s="309">
        <f t="shared" si="66"/>
        <v>0.10329568768969892</v>
      </c>
      <c r="M146" s="442">
        <f t="shared" si="66"/>
        <v>9.8205402899089717E-2</v>
      </c>
      <c r="N146" s="442">
        <f t="shared" si="66"/>
        <v>9.3056988362199416E-2</v>
      </c>
      <c r="O146" s="442">
        <f t="shared" si="66"/>
        <v>8.783541966791554E-2</v>
      </c>
      <c r="P146" s="442">
        <f t="shared" si="66"/>
        <v>8.2598063787879081E-2</v>
      </c>
      <c r="Q146" s="442">
        <f t="shared" si="66"/>
        <v>7.7325775612218761E-2</v>
      </c>
      <c r="R146" s="442">
        <f t="shared" si="66"/>
        <v>7.2135475719104336E-2</v>
      </c>
      <c r="S146" s="442">
        <f t="shared" si="66"/>
        <v>6.701409090316221E-2</v>
      </c>
      <c r="T146" s="442">
        <f t="shared" si="66"/>
        <v>6.1927784719472079E-2</v>
      </c>
      <c r="U146" s="442">
        <f t="shared" si="66"/>
        <v>5.6845482686822026E-2</v>
      </c>
      <c r="V146" s="442">
        <f t="shared" si="66"/>
        <v>5.1797213068299604E-2</v>
      </c>
      <c r="W146" s="442">
        <f t="shared" si="66"/>
        <v>4.6912491964698669E-2</v>
      </c>
      <c r="X146" s="442">
        <f t="shared" si="66"/>
        <v>4.260132266932963E-2</v>
      </c>
      <c r="Y146" s="442">
        <f t="shared" si="66"/>
        <v>3.8830477719025078E-2</v>
      </c>
      <c r="Z146" s="442">
        <f t="shared" si="66"/>
        <v>3.5615755997911738E-2</v>
      </c>
      <c r="AA146" s="442">
        <f t="shared" si="66"/>
        <v>3.2913861242756769E-2</v>
      </c>
      <c r="AB146" s="442">
        <f t="shared" si="66"/>
        <v>3.0585669848086791E-2</v>
      </c>
      <c r="AC146" s="442">
        <f t="shared" si="66"/>
        <v>2.8369087368215508E-2</v>
      </c>
      <c r="AD146" s="442">
        <f t="shared" si="66"/>
        <v>2.6258973460467652E-2</v>
      </c>
      <c r="AE146" s="442">
        <f t="shared" si="66"/>
        <v>2.4251190951356992E-2</v>
      </c>
      <c r="AF146" s="442">
        <f t="shared" si="66"/>
        <v>2.2341913776258771E-2</v>
      </c>
      <c r="AG146" s="442">
        <f t="shared" si="66"/>
        <v>2.0505888488867877E-2</v>
      </c>
      <c r="AH146" s="442">
        <f t="shared" si="66"/>
        <v>1.878062163536582E-2</v>
      </c>
      <c r="AI146" s="442">
        <f t="shared" si="66"/>
        <v>1.7140971249596799E-2</v>
      </c>
      <c r="AJ146" s="442">
        <f t="shared" si="66"/>
        <v>1.5582413900533571E-2</v>
      </c>
      <c r="AK146" s="442">
        <f t="shared" si="66"/>
        <v>1.4080048707062795E-2</v>
      </c>
      <c r="AL146" s="442">
        <f t="shared" si="66"/>
        <v>1.2670819789195827E-2</v>
      </c>
      <c r="AM146" s="442">
        <f t="shared" ref="AM146:BO146" si="67">AM56+AM114</f>
        <v>1.1330784689563975E-2</v>
      </c>
      <c r="AN146" s="442">
        <f t="shared" si="67"/>
        <v>1.0036822191467586E-2</v>
      </c>
      <c r="AO146" s="442">
        <f t="shared" si="67"/>
        <v>8.8255422078718712E-3</v>
      </c>
      <c r="AP146" s="442">
        <f t="shared" si="67"/>
        <v>7.6739837167456443E-3</v>
      </c>
      <c r="AQ146" s="442">
        <f t="shared" si="67"/>
        <v>6.5599153339598593E-3</v>
      </c>
      <c r="AR146" s="442">
        <f t="shared" si="67"/>
        <v>5.519499058066233E-3</v>
      </c>
      <c r="AS146" s="442">
        <f t="shared" si="67"/>
        <v>4.5306263113331323E-3</v>
      </c>
      <c r="AT146" s="442">
        <f t="shared" si="67"/>
        <v>3.5718795829487171E-3</v>
      </c>
      <c r="AU146" s="442">
        <f t="shared" si="67"/>
        <v>2.6789424844528148E-3</v>
      </c>
      <c r="AV146" s="442">
        <f t="shared" si="67"/>
        <v>1.8304884735013682E-3</v>
      </c>
      <c r="AW146" s="442">
        <f t="shared" si="67"/>
        <v>1.0243858720165588E-3</v>
      </c>
      <c r="AX146" s="442">
        <f t="shared" si="67"/>
        <v>2.4019969543818617E-4</v>
      </c>
      <c r="AY146" s="442">
        <f t="shared" si="67"/>
        <v>0</v>
      </c>
      <c r="AZ146" s="442">
        <f t="shared" si="67"/>
        <v>0</v>
      </c>
      <c r="BA146" s="442">
        <f t="shared" si="67"/>
        <v>0</v>
      </c>
      <c r="BB146" s="442">
        <f t="shared" si="67"/>
        <v>0</v>
      </c>
      <c r="BC146" s="442">
        <f t="shared" si="67"/>
        <v>0</v>
      </c>
      <c r="BD146" s="442">
        <f t="shared" si="67"/>
        <v>0</v>
      </c>
      <c r="BE146" s="442">
        <f t="shared" si="67"/>
        <v>0</v>
      </c>
      <c r="BF146" s="442">
        <f t="shared" si="67"/>
        <v>0</v>
      </c>
      <c r="BG146" s="442">
        <f t="shared" si="67"/>
        <v>0</v>
      </c>
      <c r="BH146" s="442">
        <f t="shared" si="67"/>
        <v>0</v>
      </c>
      <c r="BI146" s="442">
        <f t="shared" si="67"/>
        <v>0</v>
      </c>
      <c r="BJ146" s="442">
        <f t="shared" si="67"/>
        <v>0</v>
      </c>
      <c r="BK146" s="442">
        <f t="shared" si="67"/>
        <v>0</v>
      </c>
      <c r="BL146" s="442">
        <f t="shared" si="67"/>
        <v>0</v>
      </c>
      <c r="BM146" s="442">
        <f t="shared" si="67"/>
        <v>0</v>
      </c>
      <c r="BN146" s="442">
        <f t="shared" si="67"/>
        <v>0</v>
      </c>
      <c r="BO146" s="442">
        <f t="shared" si="67"/>
        <v>0</v>
      </c>
      <c r="BP146" s="442"/>
      <c r="BQ146" s="442"/>
      <c r="BR146" s="442"/>
      <c r="BS146" s="442"/>
      <c r="BT146" s="442"/>
      <c r="BU146" s="442"/>
      <c r="BV146" s="442"/>
      <c r="BW146" s="442"/>
      <c r="BX146" s="442"/>
      <c r="BY146" s="442"/>
      <c r="BZ146" s="442"/>
      <c r="CA146" s="442"/>
      <c r="CB146" s="442"/>
      <c r="CC146" s="442"/>
      <c r="CD146" s="442"/>
      <c r="CE146" s="442"/>
      <c r="CF146" s="442"/>
      <c r="CG146" s="442"/>
      <c r="CH146" s="442"/>
      <c r="CI146" s="443"/>
      <c r="CJ146" s="1453"/>
      <c r="CK146" s="1473"/>
    </row>
    <row r="147" spans="2:89" x14ac:dyDescent="0.35">
      <c r="B147" s="444" t="s">
        <v>602</v>
      </c>
      <c r="C147" s="445" t="s">
        <v>390</v>
      </c>
      <c r="D147" s="440" t="s">
        <v>603</v>
      </c>
      <c r="E147" s="441" t="s">
        <v>111</v>
      </c>
      <c r="F147" s="1217">
        <v>2</v>
      </c>
      <c r="G147" s="898">
        <f t="shared" ref="G147:AL147" si="68">G57+G115</f>
        <v>3.9212929799999996</v>
      </c>
      <c r="H147" s="309">
        <f t="shared" si="68"/>
        <v>4.0624089121952949</v>
      </c>
      <c r="I147" s="309">
        <f t="shared" si="68"/>
        <v>4.2025936592672233</v>
      </c>
      <c r="J147" s="309">
        <f t="shared" si="68"/>
        <v>4.3245996034307925</v>
      </c>
      <c r="K147" s="309">
        <f t="shared" si="68"/>
        <v>4.4345762138931955</v>
      </c>
      <c r="L147" s="309">
        <f t="shared" si="68"/>
        <v>4.5267729551200784</v>
      </c>
      <c r="M147" s="442">
        <f t="shared" si="68"/>
        <v>4.5410237798945277</v>
      </c>
      <c r="N147" s="442">
        <f t="shared" si="68"/>
        <v>4.4775001394296101</v>
      </c>
      <c r="O147" s="442">
        <f t="shared" si="68"/>
        <v>4.3297194165443775</v>
      </c>
      <c r="P147" s="442">
        <f t="shared" si="68"/>
        <v>4.104397641013251</v>
      </c>
      <c r="Q147" s="442">
        <f t="shared" si="68"/>
        <v>3.7936911644486848</v>
      </c>
      <c r="R147" s="442">
        <f t="shared" si="68"/>
        <v>3.3945206011862608</v>
      </c>
      <c r="S147" s="442">
        <f t="shared" si="68"/>
        <v>2.9582128757289023</v>
      </c>
      <c r="T147" s="442">
        <f t="shared" si="68"/>
        <v>2.4773574787191066</v>
      </c>
      <c r="U147" s="442">
        <f t="shared" si="68"/>
        <v>1.9453186751406557</v>
      </c>
      <c r="V147" s="442">
        <f t="shared" si="68"/>
        <v>1.3571315187381172</v>
      </c>
      <c r="W147" s="442">
        <f t="shared" si="68"/>
        <v>0.86212602264349325</v>
      </c>
      <c r="X147" s="442">
        <f t="shared" si="68"/>
        <v>0.48938772507570771</v>
      </c>
      <c r="Y147" s="442">
        <f t="shared" si="68"/>
        <v>0.23480457551056322</v>
      </c>
      <c r="Z147" s="442">
        <f t="shared" si="68"/>
        <v>0.1045946512312943</v>
      </c>
      <c r="AA147" s="442">
        <f t="shared" si="68"/>
        <v>8.2367003071390776E-2</v>
      </c>
      <c r="AB147" s="442">
        <f t="shared" si="68"/>
        <v>0.1185455772566959</v>
      </c>
      <c r="AC147" s="442">
        <f t="shared" si="68"/>
        <v>0.1570056735404286</v>
      </c>
      <c r="AD147" s="442">
        <f t="shared" si="68"/>
        <v>0.19281124832614616</v>
      </c>
      <c r="AE147" s="442">
        <f t="shared" si="68"/>
        <v>0.23408719853178006</v>
      </c>
      <c r="AF147" s="442">
        <f t="shared" si="68"/>
        <v>0.27512051722959807</v>
      </c>
      <c r="AG147" s="442">
        <f t="shared" si="68"/>
        <v>0.3096921820530012</v>
      </c>
      <c r="AH147" s="442">
        <f t="shared" si="68"/>
        <v>0.35059447883596473</v>
      </c>
      <c r="AI147" s="442">
        <f t="shared" si="68"/>
        <v>0.3912316813922958</v>
      </c>
      <c r="AJ147" s="442">
        <f t="shared" si="68"/>
        <v>0.43163274099276805</v>
      </c>
      <c r="AK147" s="442">
        <f t="shared" si="68"/>
        <v>0.46556955073002726</v>
      </c>
      <c r="AL147" s="442">
        <f t="shared" si="68"/>
        <v>0.50579907616721886</v>
      </c>
      <c r="AM147" s="442">
        <f t="shared" ref="AM147:BO147" si="69">AM57+AM115</f>
        <v>0.54585872113688971</v>
      </c>
      <c r="AN147" s="442">
        <f t="shared" si="69"/>
        <v>0.5794165310655881</v>
      </c>
      <c r="AO147" s="442">
        <f t="shared" si="69"/>
        <v>0.61921093680465233</v>
      </c>
      <c r="AP147" s="442">
        <f t="shared" si="69"/>
        <v>0.65887475703282039</v>
      </c>
      <c r="AQ147" s="442">
        <f t="shared" si="69"/>
        <v>0.69216853914898024</v>
      </c>
      <c r="AR147" s="442">
        <f t="shared" si="69"/>
        <v>0.73163424104693764</v>
      </c>
      <c r="AS147" s="442">
        <f t="shared" si="69"/>
        <v>0.77099882504795936</v>
      </c>
      <c r="AT147" s="442">
        <f t="shared" si="69"/>
        <v>0.80411342892661075</v>
      </c>
      <c r="AU147" s="442">
        <f t="shared" si="69"/>
        <v>0.84333013411198099</v>
      </c>
      <c r="AV147" s="442">
        <f t="shared" si="69"/>
        <v>0.88246790781890372</v>
      </c>
      <c r="AW147" s="442">
        <f t="shared" si="69"/>
        <v>0.92153296289823494</v>
      </c>
      <c r="AX147" s="442">
        <f t="shared" si="69"/>
        <v>0.95449402933230676</v>
      </c>
      <c r="AY147" s="442">
        <f t="shared" si="69"/>
        <v>0.9934594545436104</v>
      </c>
      <c r="AZ147" s="442">
        <f t="shared" si="69"/>
        <v>1.0448460709738603</v>
      </c>
      <c r="BA147" s="442">
        <f t="shared" si="69"/>
        <v>1.10846676282224</v>
      </c>
      <c r="BB147" s="442">
        <f t="shared" si="69"/>
        <v>1.171786264438504</v>
      </c>
      <c r="BC147" s="442">
        <f t="shared" si="69"/>
        <v>1.2348119989366584</v>
      </c>
      <c r="BD147" s="442">
        <f t="shared" si="69"/>
        <v>1.2975510030283166</v>
      </c>
      <c r="BE147" s="442">
        <f t="shared" si="69"/>
        <v>1.3600099565971355</v>
      </c>
      <c r="BF147" s="442">
        <f t="shared" si="69"/>
        <v>1.4221952096686428</v>
      </c>
      <c r="BG147" s="442">
        <f t="shared" si="69"/>
        <v>1.484112807023152</v>
      </c>
      <c r="BH147" s="442">
        <f t="shared" si="69"/>
        <v>1.5457685106737689</v>
      </c>
      <c r="BI147" s="442">
        <f t="shared" si="69"/>
        <v>1.6071678204091011</v>
      </c>
      <c r="BJ147" s="442">
        <f t="shared" si="69"/>
        <v>1.6683159925799735</v>
      </c>
      <c r="BK147" s="442">
        <f t="shared" si="69"/>
        <v>1.7292180572918774</v>
      </c>
      <c r="BL147" s="442">
        <f t="shared" si="69"/>
        <v>1.7898788341487721</v>
      </c>
      <c r="BM147" s="442">
        <f t="shared" si="69"/>
        <v>1.8503029466798937</v>
      </c>
      <c r="BN147" s="442">
        <f t="shared" si="69"/>
        <v>1.9104948355681728</v>
      </c>
      <c r="BO147" s="442">
        <f t="shared" si="69"/>
        <v>1.9704587707878343</v>
      </c>
      <c r="BP147" s="442"/>
      <c r="BQ147" s="442"/>
      <c r="BR147" s="442"/>
      <c r="BS147" s="442"/>
      <c r="BT147" s="442"/>
      <c r="BU147" s="442"/>
      <c r="BV147" s="442"/>
      <c r="BW147" s="442"/>
      <c r="BX147" s="442"/>
      <c r="BY147" s="442"/>
      <c r="BZ147" s="442"/>
      <c r="CA147" s="442"/>
      <c r="CB147" s="442"/>
      <c r="CC147" s="442"/>
      <c r="CD147" s="442"/>
      <c r="CE147" s="442"/>
      <c r="CF147" s="442"/>
      <c r="CG147" s="442"/>
      <c r="CH147" s="442"/>
      <c r="CI147" s="443"/>
      <c r="CJ147" s="1453"/>
      <c r="CK147" s="1473"/>
    </row>
    <row r="148" spans="2:89" x14ac:dyDescent="0.35">
      <c r="B148" s="444" t="s">
        <v>604</v>
      </c>
      <c r="C148" s="445" t="s">
        <v>392</v>
      </c>
      <c r="D148" s="440" t="s">
        <v>605</v>
      </c>
      <c r="E148" s="441" t="s">
        <v>111</v>
      </c>
      <c r="F148" s="1217">
        <v>2</v>
      </c>
      <c r="G148" s="898">
        <f t="shared" ref="G148:AL148" si="70">G58+G116</f>
        <v>7.2108477000000004</v>
      </c>
      <c r="H148" s="309">
        <f t="shared" si="70"/>
        <v>6.9643454999999994</v>
      </c>
      <c r="I148" s="309">
        <f t="shared" si="70"/>
        <v>6.6738734999999991</v>
      </c>
      <c r="J148" s="309">
        <f t="shared" si="70"/>
        <v>6.4015161000000003</v>
      </c>
      <c r="K148" s="309">
        <f t="shared" si="70"/>
        <v>6.1429641000000004</v>
      </c>
      <c r="L148" s="309">
        <f t="shared" si="70"/>
        <v>5.9235543823292751</v>
      </c>
      <c r="M148" s="442">
        <f t="shared" si="70"/>
        <v>5.8259188334846108</v>
      </c>
      <c r="N148" s="442">
        <f t="shared" si="70"/>
        <v>5.7020851602557014</v>
      </c>
      <c r="O148" s="442">
        <f t="shared" si="70"/>
        <v>5.5480770450644821</v>
      </c>
      <c r="P148" s="442">
        <f t="shared" si="70"/>
        <v>5.3701304901865665</v>
      </c>
      <c r="Q148" s="442">
        <f t="shared" si="70"/>
        <v>5.165624533305782</v>
      </c>
      <c r="R148" s="442">
        <f t="shared" si="70"/>
        <v>4.9570152805044279</v>
      </c>
      <c r="S148" s="442">
        <f t="shared" si="70"/>
        <v>4.742012974879656</v>
      </c>
      <c r="T148" s="442">
        <f t="shared" si="70"/>
        <v>4.5181395209827206</v>
      </c>
      <c r="U148" s="442">
        <f t="shared" si="70"/>
        <v>4.2820866713120438</v>
      </c>
      <c r="V148" s="442">
        <f t="shared" si="70"/>
        <v>4.0562049046592294</v>
      </c>
      <c r="W148" s="442">
        <f t="shared" si="70"/>
        <v>3.7959166560417437</v>
      </c>
      <c r="X148" s="442">
        <f t="shared" si="70"/>
        <v>3.576492324897933</v>
      </c>
      <c r="Y148" s="442">
        <f t="shared" si="70"/>
        <v>3.4007667558834971</v>
      </c>
      <c r="Z148" s="442">
        <f t="shared" si="70"/>
        <v>3.2729532822343264</v>
      </c>
      <c r="AA148" s="442">
        <f t="shared" si="70"/>
        <v>3.1891586109197312</v>
      </c>
      <c r="AB148" s="442">
        <f t="shared" si="70"/>
        <v>3.1316685931126584</v>
      </c>
      <c r="AC148" s="442">
        <f t="shared" si="70"/>
        <v>3.0752939932123233</v>
      </c>
      <c r="AD148" s="442">
        <f t="shared" si="70"/>
        <v>3.02140706008705</v>
      </c>
      <c r="AE148" s="442">
        <f t="shared" si="70"/>
        <v>2.9662594984316968</v>
      </c>
      <c r="AF148" s="442">
        <f t="shared" si="70"/>
        <v>2.9122373645813124</v>
      </c>
      <c r="AG148" s="442">
        <f t="shared" si="70"/>
        <v>2.8561753619977543</v>
      </c>
      <c r="AH148" s="442">
        <f t="shared" si="70"/>
        <v>2.8040420232327725</v>
      </c>
      <c r="AI148" s="442">
        <f t="shared" si="70"/>
        <v>2.7528122330909661</v>
      </c>
      <c r="AJ148" s="442">
        <f t="shared" si="70"/>
        <v>2.7024067331605099</v>
      </c>
      <c r="AK148" s="442">
        <f t="shared" si="70"/>
        <v>2.6496345323216386</v>
      </c>
      <c r="AL148" s="442">
        <f t="shared" si="70"/>
        <v>2.6006357521150334</v>
      </c>
      <c r="AM148" s="442">
        <f t="shared" ref="AM148:BO148" si="71">AM58+AM116</f>
        <v>2.5522647047536524</v>
      </c>
      <c r="AN148" s="442">
        <f t="shared" si="71"/>
        <v>2.5012352881468338</v>
      </c>
      <c r="AO148" s="442">
        <f t="shared" si="71"/>
        <v>2.4539228745489123</v>
      </c>
      <c r="AP148" s="442">
        <f t="shared" si="71"/>
        <v>2.4070869940455388</v>
      </c>
      <c r="AQ148" s="442">
        <f t="shared" si="71"/>
        <v>2.357350032289347</v>
      </c>
      <c r="AR148" s="442">
        <f t="shared" si="71"/>
        <v>2.3113119278639269</v>
      </c>
      <c r="AS148" s="442">
        <f t="shared" si="71"/>
        <v>2.2656370635612015</v>
      </c>
      <c r="AT148" s="442">
        <f t="shared" si="71"/>
        <v>2.2168558340234079</v>
      </c>
      <c r="AU148" s="442">
        <f t="shared" si="71"/>
        <v>2.1717831254188273</v>
      </c>
      <c r="AV148" s="442">
        <f t="shared" si="71"/>
        <v>2.1269884474754206</v>
      </c>
      <c r="AW148" s="442">
        <f t="shared" si="71"/>
        <v>2.0824482316490642</v>
      </c>
      <c r="AX148" s="442">
        <f t="shared" si="71"/>
        <v>2.0345709155649039</v>
      </c>
      <c r="AY148" s="442">
        <f t="shared" si="71"/>
        <v>1.9904449994476483</v>
      </c>
      <c r="AZ148" s="442">
        <f t="shared" si="71"/>
        <v>1.9541000426096988</v>
      </c>
      <c r="BA148" s="442">
        <f t="shared" si="71"/>
        <v>1.9257100748384923</v>
      </c>
      <c r="BB148" s="442">
        <f t="shared" si="71"/>
        <v>1.8977354369756414</v>
      </c>
      <c r="BC148" s="442">
        <f t="shared" si="71"/>
        <v>1.870158807332357</v>
      </c>
      <c r="BD148" s="442">
        <f t="shared" si="71"/>
        <v>1.8429641273822894</v>
      </c>
      <c r="BE148" s="442">
        <f t="shared" si="71"/>
        <v>1.8161364933773445</v>
      </c>
      <c r="BF148" s="442">
        <f t="shared" si="71"/>
        <v>1.7896620578385929</v>
      </c>
      <c r="BG148" s="442">
        <f t="shared" si="71"/>
        <v>1.7635279399734687</v>
      </c>
      <c r="BH148" s="442">
        <f t="shared" si="71"/>
        <v>1.7377221441684028</v>
      </c>
      <c r="BI148" s="442">
        <f t="shared" si="71"/>
        <v>1.7122334857929329</v>
      </c>
      <c r="BJ148" s="442">
        <f t="shared" si="71"/>
        <v>1.6870515236284485</v>
      </c>
      <c r="BK148" s="442">
        <f t="shared" si="71"/>
        <v>1.6621664983033249</v>
      </c>
      <c r="BL148" s="442">
        <f t="shared" si="71"/>
        <v>1.6375692761773188</v>
      </c>
      <c r="BM148" s="442">
        <f t="shared" si="71"/>
        <v>1.6132512981727309</v>
      </c>
      <c r="BN148" s="442">
        <f t="shared" si="71"/>
        <v>1.5892045330985192</v>
      </c>
      <c r="BO148" s="442">
        <f t="shared" si="71"/>
        <v>1.5654214350573721</v>
      </c>
      <c r="BP148" s="442"/>
      <c r="BQ148" s="442"/>
      <c r="BR148" s="442"/>
      <c r="BS148" s="442"/>
      <c r="BT148" s="442"/>
      <c r="BU148" s="442"/>
      <c r="BV148" s="442"/>
      <c r="BW148" s="442"/>
      <c r="BX148" s="442"/>
      <c r="BY148" s="442"/>
      <c r="BZ148" s="442"/>
      <c r="CA148" s="442"/>
      <c r="CB148" s="442"/>
      <c r="CC148" s="442"/>
      <c r="CD148" s="442"/>
      <c r="CE148" s="442"/>
      <c r="CF148" s="442"/>
      <c r="CG148" s="442"/>
      <c r="CH148" s="442"/>
      <c r="CI148" s="443"/>
      <c r="CJ148" s="1453"/>
      <c r="CK148" s="1473"/>
    </row>
    <row r="149" spans="2:89" x14ac:dyDescent="0.35">
      <c r="B149" s="444" t="s">
        <v>606</v>
      </c>
      <c r="C149" s="445" t="s">
        <v>394</v>
      </c>
      <c r="D149" s="440" t="s">
        <v>607</v>
      </c>
      <c r="E149" s="441" t="s">
        <v>111</v>
      </c>
      <c r="F149" s="1217">
        <v>2</v>
      </c>
      <c r="G149" s="898">
        <f t="shared" ref="G149:AL149" si="72">G59+G117</f>
        <v>0.73324229999999979</v>
      </c>
      <c r="H149" s="309">
        <f t="shared" si="72"/>
        <v>0.563388</v>
      </c>
      <c r="I149" s="309">
        <f t="shared" si="72"/>
        <v>0.563388</v>
      </c>
      <c r="J149" s="309">
        <f t="shared" si="72"/>
        <v>0.563388</v>
      </c>
      <c r="K149" s="309">
        <f t="shared" si="72"/>
        <v>0.563388</v>
      </c>
      <c r="L149" s="309">
        <f t="shared" si="72"/>
        <v>0.563388</v>
      </c>
      <c r="M149" s="442">
        <f t="shared" si="72"/>
        <v>0.563388</v>
      </c>
      <c r="N149" s="442">
        <f t="shared" si="72"/>
        <v>0.563388</v>
      </c>
      <c r="O149" s="442">
        <f t="shared" si="72"/>
        <v>0.563388</v>
      </c>
      <c r="P149" s="442">
        <f t="shared" si="72"/>
        <v>0.563388</v>
      </c>
      <c r="Q149" s="442">
        <f t="shared" si="72"/>
        <v>0.563388</v>
      </c>
      <c r="R149" s="442">
        <f t="shared" si="72"/>
        <v>0.563388</v>
      </c>
      <c r="S149" s="442">
        <f t="shared" si="72"/>
        <v>0.563388</v>
      </c>
      <c r="T149" s="442">
        <f t="shared" si="72"/>
        <v>0.563388</v>
      </c>
      <c r="U149" s="442">
        <f t="shared" si="72"/>
        <v>0.563388</v>
      </c>
      <c r="V149" s="442">
        <f t="shared" si="72"/>
        <v>0.563388</v>
      </c>
      <c r="W149" s="442">
        <f t="shared" si="72"/>
        <v>0.563388</v>
      </c>
      <c r="X149" s="442">
        <f t="shared" si="72"/>
        <v>0.563388</v>
      </c>
      <c r="Y149" s="442">
        <f t="shared" si="72"/>
        <v>0.563388</v>
      </c>
      <c r="Z149" s="442">
        <f t="shared" si="72"/>
        <v>0.563388</v>
      </c>
      <c r="AA149" s="442">
        <f t="shared" si="72"/>
        <v>0.563388</v>
      </c>
      <c r="AB149" s="442">
        <f t="shared" si="72"/>
        <v>0.563388</v>
      </c>
      <c r="AC149" s="442">
        <f t="shared" si="72"/>
        <v>0.563388</v>
      </c>
      <c r="AD149" s="442">
        <f t="shared" si="72"/>
        <v>0.563388</v>
      </c>
      <c r="AE149" s="442">
        <f t="shared" si="72"/>
        <v>0.563388</v>
      </c>
      <c r="AF149" s="442">
        <f t="shared" si="72"/>
        <v>0.563388</v>
      </c>
      <c r="AG149" s="442">
        <f t="shared" si="72"/>
        <v>0.563388</v>
      </c>
      <c r="AH149" s="442">
        <f t="shared" si="72"/>
        <v>0.563388</v>
      </c>
      <c r="AI149" s="442">
        <f t="shared" si="72"/>
        <v>0.563388</v>
      </c>
      <c r="AJ149" s="442">
        <f t="shared" si="72"/>
        <v>0.563388</v>
      </c>
      <c r="AK149" s="442">
        <f t="shared" si="72"/>
        <v>0.563388</v>
      </c>
      <c r="AL149" s="442">
        <f t="shared" si="72"/>
        <v>0.563388</v>
      </c>
      <c r="AM149" s="442">
        <f t="shared" ref="AM149:BO149" si="73">AM59+AM117</f>
        <v>0.563388</v>
      </c>
      <c r="AN149" s="442">
        <f t="shared" si="73"/>
        <v>0.563388</v>
      </c>
      <c r="AO149" s="442">
        <f t="shared" si="73"/>
        <v>0.563388</v>
      </c>
      <c r="AP149" s="442">
        <f t="shared" si="73"/>
        <v>0.563388</v>
      </c>
      <c r="AQ149" s="442">
        <f t="shared" si="73"/>
        <v>0.563388</v>
      </c>
      <c r="AR149" s="442">
        <f t="shared" si="73"/>
        <v>0.563388</v>
      </c>
      <c r="AS149" s="442">
        <f t="shared" si="73"/>
        <v>0.563388</v>
      </c>
      <c r="AT149" s="442">
        <f t="shared" si="73"/>
        <v>0.563388</v>
      </c>
      <c r="AU149" s="442">
        <f t="shared" si="73"/>
        <v>0.563388</v>
      </c>
      <c r="AV149" s="442">
        <f t="shared" si="73"/>
        <v>0.563388</v>
      </c>
      <c r="AW149" s="442">
        <f t="shared" si="73"/>
        <v>0.563388</v>
      </c>
      <c r="AX149" s="442">
        <f t="shared" si="73"/>
        <v>0.563388</v>
      </c>
      <c r="AY149" s="442">
        <f t="shared" si="73"/>
        <v>0.563388</v>
      </c>
      <c r="AZ149" s="442">
        <f t="shared" si="73"/>
        <v>0.563388</v>
      </c>
      <c r="BA149" s="442">
        <f t="shared" si="73"/>
        <v>0.563388</v>
      </c>
      <c r="BB149" s="442">
        <f t="shared" si="73"/>
        <v>0.563388</v>
      </c>
      <c r="BC149" s="442">
        <f t="shared" si="73"/>
        <v>0.563388</v>
      </c>
      <c r="BD149" s="442">
        <f t="shared" si="73"/>
        <v>0.563388</v>
      </c>
      <c r="BE149" s="442">
        <f t="shared" si="73"/>
        <v>0.563388</v>
      </c>
      <c r="BF149" s="442">
        <f t="shared" si="73"/>
        <v>0.563388</v>
      </c>
      <c r="BG149" s="442">
        <f t="shared" si="73"/>
        <v>0.563388</v>
      </c>
      <c r="BH149" s="442">
        <f t="shared" si="73"/>
        <v>0.563388</v>
      </c>
      <c r="BI149" s="442">
        <f t="shared" si="73"/>
        <v>0.563388</v>
      </c>
      <c r="BJ149" s="442">
        <f t="shared" si="73"/>
        <v>0.563388</v>
      </c>
      <c r="BK149" s="442">
        <f t="shared" si="73"/>
        <v>0.563388</v>
      </c>
      <c r="BL149" s="442">
        <f t="shared" si="73"/>
        <v>0.563388</v>
      </c>
      <c r="BM149" s="442">
        <f t="shared" si="73"/>
        <v>0.563388</v>
      </c>
      <c r="BN149" s="442">
        <f t="shared" si="73"/>
        <v>0.563388</v>
      </c>
      <c r="BO149" s="442">
        <f t="shared" si="73"/>
        <v>0.563388</v>
      </c>
      <c r="BP149" s="442"/>
      <c r="BQ149" s="442"/>
      <c r="BR149" s="442"/>
      <c r="BS149" s="442"/>
      <c r="BT149" s="442"/>
      <c r="BU149" s="442"/>
      <c r="BV149" s="442"/>
      <c r="BW149" s="442"/>
      <c r="BX149" s="442"/>
      <c r="BY149" s="442"/>
      <c r="BZ149" s="442"/>
      <c r="CA149" s="442"/>
      <c r="CB149" s="442"/>
      <c r="CC149" s="442"/>
      <c r="CD149" s="442"/>
      <c r="CE149" s="442"/>
      <c r="CF149" s="442"/>
      <c r="CG149" s="442"/>
      <c r="CH149" s="442"/>
      <c r="CI149" s="443"/>
      <c r="CJ149" s="1453"/>
      <c r="CK149" s="1473"/>
    </row>
    <row r="150" spans="2:89" x14ac:dyDescent="0.35">
      <c r="B150" s="444" t="s">
        <v>608</v>
      </c>
      <c r="C150" s="439" t="s">
        <v>396</v>
      </c>
      <c r="D150" s="440" t="s">
        <v>609</v>
      </c>
      <c r="E150" s="441" t="s">
        <v>111</v>
      </c>
      <c r="F150" s="1217">
        <v>2</v>
      </c>
      <c r="G150" s="898">
        <f t="shared" ref="G150:AL150" si="74">G60+G118</f>
        <v>55.557935465073072</v>
      </c>
      <c r="H150" s="309">
        <f t="shared" si="74"/>
        <v>53.008452925554664</v>
      </c>
      <c r="I150" s="309">
        <f t="shared" si="74"/>
        <v>51.425203084924604</v>
      </c>
      <c r="J150" s="309">
        <f t="shared" si="74"/>
        <v>59.453482340540241</v>
      </c>
      <c r="K150" s="309">
        <f t="shared" si="74"/>
        <v>51.901196720505204</v>
      </c>
      <c r="L150" s="309">
        <f t="shared" si="74"/>
        <v>52.345122656294315</v>
      </c>
      <c r="M150" s="442">
        <f t="shared" si="74"/>
        <v>51.974712638563062</v>
      </c>
      <c r="N150" s="442">
        <f t="shared" si="74"/>
        <v>51.594827362357201</v>
      </c>
      <c r="O150" s="442">
        <f t="shared" si="74"/>
        <v>51.205656412855532</v>
      </c>
      <c r="P150" s="442">
        <f t="shared" si="74"/>
        <v>50.812761215949649</v>
      </c>
      <c r="Q150" s="442">
        <f t="shared" si="74"/>
        <v>50.417107611149355</v>
      </c>
      <c r="R150" s="442">
        <f t="shared" si="74"/>
        <v>49.343648388745962</v>
      </c>
      <c r="S150" s="442">
        <f t="shared" si="74"/>
        <v>48.31462272348913</v>
      </c>
      <c r="T150" s="442">
        <f t="shared" si="74"/>
        <v>47.342796759180665</v>
      </c>
      <c r="U150" s="442">
        <f t="shared" si="74"/>
        <v>46.438092820685561</v>
      </c>
      <c r="V150" s="442">
        <f t="shared" si="74"/>
        <v>45.582143663962334</v>
      </c>
      <c r="W150" s="442">
        <f t="shared" si="74"/>
        <v>45.496934830537</v>
      </c>
      <c r="X150" s="442">
        <f t="shared" si="74"/>
        <v>45.239888259088275</v>
      </c>
      <c r="Y150" s="442">
        <f t="shared" si="74"/>
        <v>44.812279847827959</v>
      </c>
      <c r="Z150" s="442">
        <f t="shared" si="74"/>
        <v>44.20367120555256</v>
      </c>
      <c r="AA150" s="442">
        <f t="shared" si="74"/>
        <v>43.433848891772058</v>
      </c>
      <c r="AB150" s="442">
        <f t="shared" si="74"/>
        <v>42.573261297129513</v>
      </c>
      <c r="AC150" s="442">
        <f t="shared" si="74"/>
        <v>41.710770860156771</v>
      </c>
      <c r="AD150" s="442">
        <f t="shared" si="74"/>
        <v>40.848387959211969</v>
      </c>
      <c r="AE150" s="442">
        <f t="shared" si="74"/>
        <v>39.981718446606763</v>
      </c>
      <c r="AF150" s="442">
        <f t="shared" si="74"/>
        <v>39.113977025678928</v>
      </c>
      <c r="AG150" s="442">
        <f t="shared" si="74"/>
        <v>38.255146397903175</v>
      </c>
      <c r="AH150" s="442">
        <f t="shared" si="74"/>
        <v>37.385511450866773</v>
      </c>
      <c r="AI150" s="442">
        <f t="shared" si="74"/>
        <v>36.5151427871184</v>
      </c>
      <c r="AJ150" s="442">
        <f t="shared" si="74"/>
        <v>35.644104408655323</v>
      </c>
      <c r="AK150" s="442">
        <f t="shared" si="74"/>
        <v>34.782454385082211</v>
      </c>
      <c r="AL150" s="442">
        <f t="shared" si="74"/>
        <v>34.792245446660786</v>
      </c>
      <c r="AM150" s="442">
        <f t="shared" ref="AM150:BO150" si="75">AM60+AM118</f>
        <v>34.801525511802417</v>
      </c>
      <c r="AN150" s="442">
        <f t="shared" si="75"/>
        <v>34.820338157181716</v>
      </c>
      <c r="AO150" s="442">
        <f t="shared" si="75"/>
        <v>34.828723037495408</v>
      </c>
      <c r="AP150" s="442">
        <f t="shared" si="75"/>
        <v>34.836716260917619</v>
      </c>
      <c r="AQ150" s="442">
        <f t="shared" si="75"/>
        <v>34.854350725480231</v>
      </c>
      <c r="AR150" s="442">
        <f t="shared" si="75"/>
        <v>34.861656420909704</v>
      </c>
      <c r="AS150" s="442">
        <f t="shared" si="75"/>
        <v>34.86866069985799</v>
      </c>
      <c r="AT150" s="442">
        <f t="shared" si="75"/>
        <v>34.885388521959598</v>
      </c>
      <c r="AU150" s="442">
        <f t="shared" si="75"/>
        <v>34.891862673712943</v>
      </c>
      <c r="AV150" s="442">
        <f t="shared" si="75"/>
        <v>34.898103966813494</v>
      </c>
      <c r="AW150" s="442">
        <f t="shared" si="75"/>
        <v>34.904131417245509</v>
      </c>
      <c r="AX150" s="442">
        <f t="shared" si="75"/>
        <v>34.919962407163538</v>
      </c>
      <c r="AY150" s="442">
        <f t="shared" si="75"/>
        <v>34.925612831356261</v>
      </c>
      <c r="AZ150" s="442">
        <f t="shared" si="75"/>
        <v>34.911097229877363</v>
      </c>
      <c r="BA150" s="442">
        <f t="shared" si="75"/>
        <v>34.87642890824867</v>
      </c>
      <c r="BB150" s="442">
        <f t="shared" si="75"/>
        <v>34.841620046482539</v>
      </c>
      <c r="BC150" s="442">
        <f t="shared" si="75"/>
        <v>34.806681798033914</v>
      </c>
      <c r="BD150" s="442">
        <f t="shared" si="75"/>
        <v>34.771624379671266</v>
      </c>
      <c r="BE150" s="442">
        <f t="shared" si="75"/>
        <v>34.736457153149878</v>
      </c>
      <c r="BF150" s="442">
        <f t="shared" si="75"/>
        <v>34.701188699477726</v>
      </c>
      <c r="BG150" s="442">
        <f t="shared" si="75"/>
        <v>34.665826886481732</v>
      </c>
      <c r="BH150" s="442">
        <f t="shared" si="75"/>
        <v>34.630378930309448</v>
      </c>
      <c r="BI150" s="442">
        <f t="shared" si="75"/>
        <v>34.594851451436348</v>
      </c>
      <c r="BJ150" s="442">
        <f t="shared" si="75"/>
        <v>34.559250525692043</v>
      </c>
      <c r="BK150" s="442">
        <f t="shared" si="75"/>
        <v>34.523581730767219</v>
      </c>
      <c r="BL150" s="442">
        <f t="shared" si="75"/>
        <v>34.487850188617955</v>
      </c>
      <c r="BM150" s="442">
        <f t="shared" si="75"/>
        <v>34.452060604143199</v>
      </c>
      <c r="BN150" s="442">
        <f t="shared" si="75"/>
        <v>34.416217300475111</v>
      </c>
      <c r="BO150" s="442">
        <f t="shared" si="75"/>
        <v>34.380324251189236</v>
      </c>
      <c r="BP150" s="442"/>
      <c r="BQ150" s="442"/>
      <c r="BR150" s="442"/>
      <c r="BS150" s="442"/>
      <c r="BT150" s="442"/>
      <c r="BU150" s="442"/>
      <c r="BV150" s="442"/>
      <c r="BW150" s="442"/>
      <c r="BX150" s="442"/>
      <c r="BY150" s="442"/>
      <c r="BZ150" s="442"/>
      <c r="CA150" s="442"/>
      <c r="CB150" s="442"/>
      <c r="CC150" s="442"/>
      <c r="CD150" s="442"/>
      <c r="CE150" s="442"/>
      <c r="CF150" s="442"/>
      <c r="CG150" s="442"/>
      <c r="CH150" s="442"/>
      <c r="CI150" s="443"/>
      <c r="CJ150" s="1453"/>
      <c r="CK150" s="1473"/>
    </row>
    <row r="151" spans="2:89" x14ac:dyDescent="0.35">
      <c r="B151" s="444" t="s">
        <v>610</v>
      </c>
      <c r="C151" s="439" t="s">
        <v>118</v>
      </c>
      <c r="D151" s="440" t="s">
        <v>611</v>
      </c>
      <c r="E151" s="441" t="s">
        <v>111</v>
      </c>
      <c r="F151" s="1217">
        <v>2</v>
      </c>
      <c r="G151" s="898">
        <f>SUM(G145:G150)</f>
        <v>67.886966485073074</v>
      </c>
      <c r="H151" s="309">
        <f t="shared" ref="H151:BO151" si="76">SUM(H145:H150)</f>
        <v>65.052988257749959</v>
      </c>
      <c r="I151" s="309">
        <f t="shared" si="76"/>
        <v>63.313886882929296</v>
      </c>
      <c r="J151" s="309">
        <f t="shared" si="76"/>
        <v>71.186478624680021</v>
      </c>
      <c r="K151" s="309">
        <f t="shared" si="76"/>
        <v>63.480498962132501</v>
      </c>
      <c r="L151" s="309">
        <f t="shared" si="76"/>
        <v>63.792300372138087</v>
      </c>
      <c r="M151" s="442">
        <f>SUM(M145:M150)</f>
        <v>63.33106198192872</v>
      </c>
      <c r="N151" s="442">
        <f t="shared" si="76"/>
        <v>62.751110006723117</v>
      </c>
      <c r="O151" s="442">
        <f t="shared" si="76"/>
        <v>62.041727089092895</v>
      </c>
      <c r="P151" s="442">
        <f t="shared" si="76"/>
        <v>61.222323478459927</v>
      </c>
      <c r="Q151" s="442">
        <f>SUM(Q145:Q150)</f>
        <v>60.282909521325607</v>
      </c>
      <c r="R151" s="442">
        <f t="shared" si="76"/>
        <v>58.568481801215952</v>
      </c>
      <c r="S151" s="442">
        <f t="shared" si="76"/>
        <v>56.85235725488149</v>
      </c>
      <c r="T151" s="442">
        <f t="shared" si="76"/>
        <v>55.136925924138872</v>
      </c>
      <c r="U151" s="442">
        <f t="shared" si="76"/>
        <v>53.421680830420925</v>
      </c>
      <c r="V151" s="442">
        <f t="shared" si="76"/>
        <v>51.706435736702986</v>
      </c>
      <c r="W151" s="442">
        <f t="shared" si="76"/>
        <v>50.823608016593319</v>
      </c>
      <c r="X151" s="442">
        <f t="shared" si="76"/>
        <v>49.940780296483666</v>
      </c>
      <c r="Y151" s="442">
        <f t="shared" si="76"/>
        <v>49.057952576374007</v>
      </c>
      <c r="Z151" s="442">
        <f t="shared" si="76"/>
        <v>48.180222895016094</v>
      </c>
      <c r="AA151" s="442">
        <f t="shared" si="76"/>
        <v>47.301676367005939</v>
      </c>
      <c r="AB151" s="442">
        <f t="shared" si="76"/>
        <v>46.417449137346956</v>
      </c>
      <c r="AC151" s="442">
        <f t="shared" si="76"/>
        <v>45.534827614277738</v>
      </c>
      <c r="AD151" s="442">
        <f t="shared" si="76"/>
        <v>44.652253241085631</v>
      </c>
      <c r="AE151" s="442">
        <f t="shared" si="76"/>
        <v>43.769704334521599</v>
      </c>
      <c r="AF151" s="442">
        <f t="shared" si="76"/>
        <v>42.887064821266094</v>
      </c>
      <c r="AG151" s="442">
        <f t="shared" si="76"/>
        <v>42.004907830442797</v>
      </c>
      <c r="AH151" s="442">
        <f t="shared" si="76"/>
        <v>41.122316574570874</v>
      </c>
      <c r="AI151" s="442">
        <f t="shared" si="76"/>
        <v>40.239715672851261</v>
      </c>
      <c r="AJ151" s="442">
        <f t="shared" si="76"/>
        <v>39.357114296709135</v>
      </c>
      <c r="AK151" s="442">
        <f t="shared" si="76"/>
        <v>38.475126516840938</v>
      </c>
      <c r="AL151" s="442">
        <f t="shared" si="76"/>
        <v>38.474739094732236</v>
      </c>
      <c r="AM151" s="442">
        <f t="shared" si="76"/>
        <v>38.474367722382524</v>
      </c>
      <c r="AN151" s="442">
        <f t="shared" si="76"/>
        <v>38.474414798585606</v>
      </c>
      <c r="AO151" s="442">
        <f t="shared" si="76"/>
        <v>38.474070391056841</v>
      </c>
      <c r="AP151" s="442">
        <f t="shared" si="76"/>
        <v>38.473739995712727</v>
      </c>
      <c r="AQ151" s="442">
        <f t="shared" si="76"/>
        <v>38.47381721225252</v>
      </c>
      <c r="AR151" s="442">
        <f t="shared" si="76"/>
        <v>38.473510088878633</v>
      </c>
      <c r="AS151" s="442">
        <f t="shared" si="76"/>
        <v>38.473215214778484</v>
      </c>
      <c r="AT151" s="442">
        <f t="shared" si="76"/>
        <v>38.473317664492569</v>
      </c>
      <c r="AU151" s="442">
        <f t="shared" si="76"/>
        <v>38.473042875728204</v>
      </c>
      <c r="AV151" s="442">
        <f t="shared" si="76"/>
        <v>38.472778810581318</v>
      </c>
      <c r="AW151" s="442">
        <f t="shared" si="76"/>
        <v>38.472524997664827</v>
      </c>
      <c r="AX151" s="442">
        <f t="shared" si="76"/>
        <v>38.472655551756191</v>
      </c>
      <c r="AY151" s="442">
        <f t="shared" si="76"/>
        <v>38.472905285347522</v>
      </c>
      <c r="AZ151" s="442">
        <f t="shared" si="76"/>
        <v>38.473431343460923</v>
      </c>
      <c r="BA151" s="442">
        <f t="shared" si="76"/>
        <v>38.473993745909404</v>
      </c>
      <c r="BB151" s="442">
        <f t="shared" si="76"/>
        <v>38.474529747896682</v>
      </c>
      <c r="BC151" s="442">
        <f t="shared" si="76"/>
        <v>38.475040604302933</v>
      </c>
      <c r="BD151" s="442">
        <f t="shared" si="76"/>
        <v>38.475527510081875</v>
      </c>
      <c r="BE151" s="442">
        <f t="shared" si="76"/>
        <v>38.475991603124356</v>
      </c>
      <c r="BF151" s="442">
        <f t="shared" si="76"/>
        <v>38.476433966984963</v>
      </c>
      <c r="BG151" s="442">
        <f t="shared" si="76"/>
        <v>38.476855633478351</v>
      </c>
      <c r="BH151" s="442">
        <f t="shared" si="76"/>
        <v>38.477257585151619</v>
      </c>
      <c r="BI151" s="442">
        <f t="shared" si="76"/>
        <v>38.477640757638383</v>
      </c>
      <c r="BJ151" s="442">
        <f t="shared" si="76"/>
        <v>38.478006041900464</v>
      </c>
      <c r="BK151" s="442">
        <f t="shared" si="76"/>
        <v>38.478354286362418</v>
      </c>
      <c r="BL151" s="442">
        <f t="shared" si="76"/>
        <v>38.478686298944048</v>
      </c>
      <c r="BM151" s="442">
        <f t="shared" si="76"/>
        <v>38.479002848995826</v>
      </c>
      <c r="BN151" s="442">
        <f t="shared" si="76"/>
        <v>38.479304669141804</v>
      </c>
      <c r="BO151" s="442">
        <f t="shared" si="76"/>
        <v>38.479592457034443</v>
      </c>
      <c r="BP151" s="442"/>
      <c r="BQ151" s="442"/>
      <c r="BR151" s="442"/>
      <c r="BS151" s="442"/>
      <c r="BT151" s="442"/>
      <c r="BU151" s="442"/>
      <c r="BV151" s="442"/>
      <c r="BW151" s="442"/>
      <c r="BX151" s="442"/>
      <c r="BY151" s="442"/>
      <c r="BZ151" s="442"/>
      <c r="CA151" s="442"/>
      <c r="CB151" s="442"/>
      <c r="CC151" s="442"/>
      <c r="CD151" s="442"/>
      <c r="CE151" s="442"/>
      <c r="CF151" s="442"/>
      <c r="CG151" s="442"/>
      <c r="CH151" s="442"/>
      <c r="CI151" s="443"/>
      <c r="CJ151" s="1453"/>
      <c r="CK151" s="1473"/>
    </row>
    <row r="152" spans="2:89" ht="14.5" thickBot="1" x14ac:dyDescent="0.4">
      <c r="B152" s="479" t="s">
        <v>612</v>
      </c>
      <c r="C152" s="480" t="s">
        <v>400</v>
      </c>
      <c r="D152" s="481" t="s">
        <v>613</v>
      </c>
      <c r="E152" s="482" t="s">
        <v>402</v>
      </c>
      <c r="F152" s="1218">
        <v>2</v>
      </c>
      <c r="G152" s="1027">
        <f>(G151*1000000)/(G166*1000)</f>
        <v>108.95507666850125</v>
      </c>
      <c r="H152" s="1028">
        <f t="shared" ref="H152:BO152" si="77">(H151*1000000)/(H166*1000)</f>
        <v>104.01139077506905</v>
      </c>
      <c r="I152" s="1028">
        <f t="shared" si="77"/>
        <v>100.24136539528138</v>
      </c>
      <c r="J152" s="1028">
        <f t="shared" si="77"/>
        <v>111.84320439140834</v>
      </c>
      <c r="K152" s="1028">
        <f t="shared" si="77"/>
        <v>99.10495456292054</v>
      </c>
      <c r="L152" s="1028">
        <f t="shared" si="77"/>
        <v>99.078820870581396</v>
      </c>
      <c r="M152" s="1128">
        <f t="shared" si="77"/>
        <v>98.191611390923072</v>
      </c>
      <c r="N152" s="1128">
        <f t="shared" si="77"/>
        <v>97.027811291713107</v>
      </c>
      <c r="O152" s="1128">
        <f t="shared" si="77"/>
        <v>95.582935704776958</v>
      </c>
      <c r="P152" s="1128">
        <f t="shared" si="77"/>
        <v>93.973847763133477</v>
      </c>
      <c r="Q152" s="1128">
        <f t="shared" si="77"/>
        <v>92.195608664932905</v>
      </c>
      <c r="R152" s="1128">
        <f t="shared" si="77"/>
        <v>89.247134826775863</v>
      </c>
      <c r="S152" s="1128">
        <f t="shared" si="77"/>
        <v>86.298387635253761</v>
      </c>
      <c r="T152" s="1128">
        <f t="shared" si="77"/>
        <v>83.356606362765447</v>
      </c>
      <c r="U152" s="1128">
        <f t="shared" si="77"/>
        <v>80.42525634361489</v>
      </c>
      <c r="V152" s="1128">
        <f t="shared" si="77"/>
        <v>77.523721956117654</v>
      </c>
      <c r="W152" s="1128">
        <f t="shared" si="77"/>
        <v>75.887517099607081</v>
      </c>
      <c r="X152" s="1128">
        <f t="shared" si="77"/>
        <v>74.260069718048584</v>
      </c>
      <c r="Y152" s="1128">
        <f t="shared" si="77"/>
        <v>72.653459705979557</v>
      </c>
      <c r="Z152" s="1128">
        <f t="shared" si="77"/>
        <v>71.06410500282702</v>
      </c>
      <c r="AA152" s="1128">
        <f t="shared" si="77"/>
        <v>69.492921846607828</v>
      </c>
      <c r="AB152" s="1128">
        <f t="shared" si="77"/>
        <v>67.932542648455055</v>
      </c>
      <c r="AC152" s="1128">
        <f t="shared" si="77"/>
        <v>66.362207120377363</v>
      </c>
      <c r="AD152" s="1128">
        <f t="shared" si="77"/>
        <v>64.813158496011653</v>
      </c>
      <c r="AE152" s="1128">
        <f t="shared" si="77"/>
        <v>63.245071919782347</v>
      </c>
      <c r="AF152" s="1128">
        <f t="shared" si="77"/>
        <v>61.688182343952676</v>
      </c>
      <c r="AG152" s="1128">
        <f t="shared" si="77"/>
        <v>60.141455515480487</v>
      </c>
      <c r="AH152" s="1128">
        <f t="shared" si="77"/>
        <v>58.60618129224531</v>
      </c>
      <c r="AI152" s="1128">
        <f t="shared" si="77"/>
        <v>57.083151999623098</v>
      </c>
      <c r="AJ152" s="1128">
        <f t="shared" si="77"/>
        <v>55.572519696438142</v>
      </c>
      <c r="AK152" s="1128">
        <f t="shared" si="77"/>
        <v>54.073881253418413</v>
      </c>
      <c r="AL152" s="1128">
        <f t="shared" si="77"/>
        <v>53.821134872121135</v>
      </c>
      <c r="AM152" s="1128">
        <f t="shared" si="77"/>
        <v>53.569594315059916</v>
      </c>
      <c r="AN152" s="1128">
        <f t="shared" si="77"/>
        <v>53.319919210779986</v>
      </c>
      <c r="AO152" s="1128">
        <f t="shared" si="77"/>
        <v>53.071073142748773</v>
      </c>
      <c r="AP152" s="1128">
        <f t="shared" si="77"/>
        <v>52.823697412741112</v>
      </c>
      <c r="AQ152" s="1128">
        <f t="shared" si="77"/>
        <v>52.578395987471843</v>
      </c>
      <c r="AR152" s="1128">
        <f t="shared" si="77"/>
        <v>52.334140699670755</v>
      </c>
      <c r="AS152" s="1128">
        <f t="shared" si="77"/>
        <v>52.091524202707888</v>
      </c>
      <c r="AT152" s="1128">
        <f t="shared" si="77"/>
        <v>51.851106055604973</v>
      </c>
      <c r="AU152" s="1128">
        <f t="shared" si="77"/>
        <v>51.611873853112847</v>
      </c>
      <c r="AV152" s="1128">
        <f t="shared" si="77"/>
        <v>51.374380750068397</v>
      </c>
      <c r="AW152" s="1128">
        <f t="shared" si="77"/>
        <v>51.138648628828641</v>
      </c>
      <c r="AX152" s="1128">
        <f t="shared" si="77"/>
        <v>50.905190244698595</v>
      </c>
      <c r="AY152" s="1128">
        <f t="shared" si="77"/>
        <v>50.673663042735022</v>
      </c>
      <c r="AZ152" s="1128">
        <f t="shared" si="77"/>
        <v>50.444280873422429</v>
      </c>
      <c r="BA152" s="1128">
        <f t="shared" si="77"/>
        <v>50.216732193468268</v>
      </c>
      <c r="BB152" s="1128">
        <f t="shared" si="77"/>
        <v>49.990938485583442</v>
      </c>
      <c r="BC152" s="1128">
        <f t="shared" si="77"/>
        <v>49.766902839176772</v>
      </c>
      <c r="BD152" s="1128">
        <f t="shared" si="77"/>
        <v>49.544625879991855</v>
      </c>
      <c r="BE152" s="1128">
        <f t="shared" si="77"/>
        <v>49.324106046727792</v>
      </c>
      <c r="BF152" s="1128">
        <f t="shared" si="77"/>
        <v>49.10533983937755</v>
      </c>
      <c r="BG152" s="1128">
        <f t="shared" si="77"/>
        <v>48.888322042194794</v>
      </c>
      <c r="BH152" s="1128">
        <f t="shared" si="77"/>
        <v>48.673045923891159</v>
      </c>
      <c r="BI152" s="1128">
        <f t="shared" si="77"/>
        <v>48.459503417389413</v>
      </c>
      <c r="BJ152" s="1128">
        <f t="shared" si="77"/>
        <v>48.247685281215553</v>
      </c>
      <c r="BK152" s="1128">
        <f t="shared" si="77"/>
        <v>48.037581244392825</v>
      </c>
      <c r="BL152" s="1128">
        <f t="shared" si="77"/>
        <v>47.829180136508768</v>
      </c>
      <c r="BM152" s="1128">
        <f t="shared" si="77"/>
        <v>47.622470004451358</v>
      </c>
      <c r="BN152" s="1128">
        <f t="shared" si="77"/>
        <v>47.417438217158804</v>
      </c>
      <c r="BO152" s="1128">
        <f t="shared" si="77"/>
        <v>47.214071559587303</v>
      </c>
      <c r="BP152" s="477"/>
      <c r="BQ152" s="477"/>
      <c r="BR152" s="477"/>
      <c r="BS152" s="477"/>
      <c r="BT152" s="477"/>
      <c r="BU152" s="477"/>
      <c r="BV152" s="477"/>
      <c r="BW152" s="477"/>
      <c r="BX152" s="477"/>
      <c r="BY152" s="477"/>
      <c r="BZ152" s="477"/>
      <c r="CA152" s="477"/>
      <c r="CB152" s="477"/>
      <c r="CC152" s="477"/>
      <c r="CD152" s="477"/>
      <c r="CE152" s="477"/>
      <c r="CF152" s="477"/>
      <c r="CG152" s="477"/>
      <c r="CH152" s="477"/>
      <c r="CI152" s="478"/>
      <c r="CJ152" s="1453"/>
      <c r="CK152" s="1473"/>
    </row>
    <row r="153" spans="2:89" x14ac:dyDescent="0.3">
      <c r="B153" s="453" t="s">
        <v>614</v>
      </c>
      <c r="C153" s="454" t="s">
        <v>404</v>
      </c>
      <c r="D153" s="409" t="s">
        <v>67</v>
      </c>
      <c r="E153" s="483" t="s">
        <v>221</v>
      </c>
      <c r="F153" s="1017">
        <v>2</v>
      </c>
      <c r="G153" s="1011">
        <v>41.747</v>
      </c>
      <c r="H153" s="1012">
        <v>40.991</v>
      </c>
      <c r="I153" s="1012">
        <v>41.045851208957991</v>
      </c>
      <c r="J153" s="1012">
        <v>41.093383439600025</v>
      </c>
      <c r="K153" s="1012">
        <v>41.133957402827662</v>
      </c>
      <c r="L153" s="1012">
        <v>41.167916546723646</v>
      </c>
      <c r="M153" s="1152">
        <v>41.19558788154788</v>
      </c>
      <c r="N153" s="1152">
        <v>41.217282765309264</v>
      </c>
      <c r="O153" s="1152">
        <v>41.233297651797429</v>
      </c>
      <c r="P153" s="1152">
        <v>41.24391480286814</v>
      </c>
      <c r="Q153" s="1152">
        <v>41.249402966690752</v>
      </c>
      <c r="R153" s="1152">
        <v>41.250018023584111</v>
      </c>
      <c r="S153" s="1152">
        <v>41.24600360098988</v>
      </c>
      <c r="T153" s="1152">
        <v>41.237591659058062</v>
      </c>
      <c r="U153" s="1152">
        <v>41.225003048249043</v>
      </c>
      <c r="V153" s="1152">
        <v>41.208448040289504</v>
      </c>
      <c r="W153" s="1152">
        <v>41.112311054015095</v>
      </c>
      <c r="X153" s="1152">
        <v>41.016398349910226</v>
      </c>
      <c r="Y153" s="1152">
        <v>40.920709404737238</v>
      </c>
      <c r="Z153" s="1152">
        <v>40.825243696479163</v>
      </c>
      <c r="AA153" s="1152">
        <v>40.730000704336859</v>
      </c>
      <c r="AB153" s="1152">
        <v>40.63497990872618</v>
      </c>
      <c r="AC153" s="1152">
        <v>40.540180791275148</v>
      </c>
      <c r="AD153" s="1152">
        <v>40.445602834821109</v>
      </c>
      <c r="AE153" s="1152">
        <v>40.351245523407925</v>
      </c>
      <c r="AF153" s="1152">
        <v>40.257108342283161</v>
      </c>
      <c r="AG153" s="1152">
        <v>40.163190777895252</v>
      </c>
      <c r="AH153" s="1152">
        <v>40.069492317890742</v>
      </c>
      <c r="AI153" s="1152">
        <v>39.976012451111451</v>
      </c>
      <c r="AJ153" s="1152">
        <v>39.882750667591708</v>
      </c>
      <c r="AK153" s="1152">
        <v>39.789706458555557</v>
      </c>
      <c r="AL153" s="1152">
        <v>39.696879316413998</v>
      </c>
      <c r="AM153" s="1152">
        <v>39.604268734762201</v>
      </c>
      <c r="AN153" s="1152">
        <v>39.511874208376753</v>
      </c>
      <c r="AO153" s="1152">
        <v>39.419695233212892</v>
      </c>
      <c r="AP153" s="1152">
        <v>39.327731306401773</v>
      </c>
      <c r="AQ153" s="1152">
        <v>39.235981926247717</v>
      </c>
      <c r="AR153" s="1152">
        <v>39.144446592225457</v>
      </c>
      <c r="AS153" s="1152">
        <v>39.053124804977443</v>
      </c>
      <c r="AT153" s="1152">
        <v>38.962016066311087</v>
      </c>
      <c r="AU153" s="1152">
        <v>38.871119879196051</v>
      </c>
      <c r="AV153" s="1152">
        <v>38.780435747761551</v>
      </c>
      <c r="AW153" s="1152">
        <v>38.689963177293642</v>
      </c>
      <c r="AX153" s="1152">
        <v>38.599701674232513</v>
      </c>
      <c r="AY153" s="1152">
        <v>38.509650746169804</v>
      </c>
      <c r="AZ153" s="1152">
        <v>38.419809901845909</v>
      </c>
      <c r="BA153" s="1152">
        <v>38.330178651147314</v>
      </c>
      <c r="BB153" s="1152">
        <v>38.240756505103903</v>
      </c>
      <c r="BC153" s="1152">
        <v>38.151542975886301</v>
      </c>
      <c r="BD153" s="1152">
        <v>38.062537576803216</v>
      </c>
      <c r="BE153" s="1152">
        <v>37.973739822298782</v>
      </c>
      <c r="BF153" s="1152">
        <v>37.885149227949896</v>
      </c>
      <c r="BG153" s="1152">
        <v>37.796765310463591</v>
      </c>
      <c r="BH153" s="1152">
        <v>37.708587587674408</v>
      </c>
      <c r="BI153" s="1152">
        <v>37.620615578541731</v>
      </c>
      <c r="BJ153" s="1152">
        <v>37.532848803147203</v>
      </c>
      <c r="BK153" s="1152">
        <v>37.445286782692079</v>
      </c>
      <c r="BL153" s="1152">
        <v>37.357929039494628</v>
      </c>
      <c r="BM153" s="1152">
        <v>37.270775096987528</v>
      </c>
      <c r="BN153" s="1152">
        <v>37.183824479715248</v>
      </c>
      <c r="BO153" s="1153">
        <v>37.097076713331482</v>
      </c>
      <c r="BP153" s="329"/>
      <c r="BQ153" s="329"/>
      <c r="BR153" s="329"/>
      <c r="BS153" s="329"/>
      <c r="BT153" s="329"/>
      <c r="BU153" s="329"/>
      <c r="BV153" s="329"/>
      <c r="BW153" s="329"/>
      <c r="BX153" s="329"/>
      <c r="BY153" s="329"/>
      <c r="BZ153" s="329"/>
      <c r="CA153" s="329"/>
      <c r="CB153" s="329"/>
      <c r="CC153" s="329"/>
      <c r="CD153" s="329"/>
      <c r="CE153" s="329"/>
      <c r="CF153" s="329"/>
      <c r="CG153" s="329"/>
      <c r="CH153" s="329"/>
      <c r="CI153" s="330"/>
      <c r="CJ153" s="1453"/>
      <c r="CK153" s="1473"/>
    </row>
    <row r="154" spans="2:89" x14ac:dyDescent="0.3">
      <c r="B154" s="460" t="s">
        <v>615</v>
      </c>
      <c r="C154" s="461" t="s">
        <v>406</v>
      </c>
      <c r="D154" s="414" t="s">
        <v>67</v>
      </c>
      <c r="E154" s="469" t="s">
        <v>221</v>
      </c>
      <c r="F154" s="1015">
        <v>2</v>
      </c>
      <c r="G154" s="1013">
        <v>3.2290000000000001</v>
      </c>
      <c r="H154" s="1014">
        <v>3.149</v>
      </c>
      <c r="I154" s="1014">
        <v>2.9985190987876074</v>
      </c>
      <c r="J154" s="1014">
        <v>2.8552292111127482</v>
      </c>
      <c r="K154" s="1014">
        <v>2.7187867008376783</v>
      </c>
      <c r="L154" s="1014">
        <v>2.5888643531252864</v>
      </c>
      <c r="M154" s="1147">
        <v>2.4651505897162895</v>
      </c>
      <c r="N154" s="1147">
        <v>2.3473487217058833</v>
      </c>
      <c r="O154" s="1147">
        <v>2.2351762380278712</v>
      </c>
      <c r="P154" s="1147">
        <v>2.1283641279399195</v>
      </c>
      <c r="Q154" s="1147">
        <v>2.0266562358851314</v>
      </c>
      <c r="R154" s="1147">
        <v>1.9298086471827782</v>
      </c>
      <c r="S154" s="1147">
        <v>1.8375891030749556</v>
      </c>
      <c r="T154" s="1147">
        <v>1.7497764437263394</v>
      </c>
      <c r="U154" s="1147">
        <v>1.6661600778412473</v>
      </c>
      <c r="V154" s="1147">
        <v>1.5865394776260484</v>
      </c>
      <c r="W154" s="1147">
        <v>1.5865394776260484</v>
      </c>
      <c r="X154" s="1147">
        <v>1.5865394776260484</v>
      </c>
      <c r="Y154" s="1147">
        <v>1.5865394776260484</v>
      </c>
      <c r="Z154" s="1147">
        <v>1.5865394776260484</v>
      </c>
      <c r="AA154" s="1147">
        <v>1.5865394776260484</v>
      </c>
      <c r="AB154" s="1147">
        <v>1.5865394776260484</v>
      </c>
      <c r="AC154" s="1147">
        <v>1.5865394776260484</v>
      </c>
      <c r="AD154" s="1147">
        <v>1.5865394776260484</v>
      </c>
      <c r="AE154" s="1147">
        <v>1.5865394776260484</v>
      </c>
      <c r="AF154" s="1147">
        <v>1.5865394776260484</v>
      </c>
      <c r="AG154" s="1147">
        <v>1.5865394776260484</v>
      </c>
      <c r="AH154" s="1147">
        <v>1.5865394776260484</v>
      </c>
      <c r="AI154" s="1147">
        <v>1.5865394776260484</v>
      </c>
      <c r="AJ154" s="1147">
        <v>1.5865394776260484</v>
      </c>
      <c r="AK154" s="1147">
        <v>1.5865394776260484</v>
      </c>
      <c r="AL154" s="1147">
        <v>1.5865394776260484</v>
      </c>
      <c r="AM154" s="1147">
        <v>1.5865394776260484</v>
      </c>
      <c r="AN154" s="1147">
        <v>1.5865394776260484</v>
      </c>
      <c r="AO154" s="1147">
        <v>1.5865394776260484</v>
      </c>
      <c r="AP154" s="1147">
        <v>1.5865394776260484</v>
      </c>
      <c r="AQ154" s="1147">
        <v>1.5865394776260484</v>
      </c>
      <c r="AR154" s="1147">
        <v>1.5865394776260484</v>
      </c>
      <c r="AS154" s="1147">
        <v>1.5865394776260484</v>
      </c>
      <c r="AT154" s="1147">
        <v>1.5865394776260484</v>
      </c>
      <c r="AU154" s="1147">
        <v>1.5865394776260484</v>
      </c>
      <c r="AV154" s="1147">
        <v>1.5865394776260484</v>
      </c>
      <c r="AW154" s="1147">
        <v>1.5865394776260484</v>
      </c>
      <c r="AX154" s="1147">
        <v>1.5865394776260484</v>
      </c>
      <c r="AY154" s="1147">
        <v>1.5865394776260484</v>
      </c>
      <c r="AZ154" s="1147">
        <v>1.5865394776260484</v>
      </c>
      <c r="BA154" s="1147">
        <v>1.5865394776260484</v>
      </c>
      <c r="BB154" s="1147">
        <v>1.5865394776260484</v>
      </c>
      <c r="BC154" s="1147">
        <v>1.5865394776260484</v>
      </c>
      <c r="BD154" s="1147">
        <v>1.5865394776260484</v>
      </c>
      <c r="BE154" s="1147">
        <v>1.5865394776260484</v>
      </c>
      <c r="BF154" s="1147">
        <v>1.5865394776260484</v>
      </c>
      <c r="BG154" s="1147">
        <v>1.5865394776260484</v>
      </c>
      <c r="BH154" s="1147">
        <v>1.5865394776260484</v>
      </c>
      <c r="BI154" s="1147">
        <v>1.5865394776260484</v>
      </c>
      <c r="BJ154" s="1147">
        <v>1.5865394776260484</v>
      </c>
      <c r="BK154" s="1147">
        <v>1.5865394776260484</v>
      </c>
      <c r="BL154" s="1147">
        <v>1.5865394776260484</v>
      </c>
      <c r="BM154" s="1147">
        <v>1.5865394776260484</v>
      </c>
      <c r="BN154" s="1147">
        <v>1.5865394776260484</v>
      </c>
      <c r="BO154" s="1154">
        <v>1.5865394776260484</v>
      </c>
      <c r="BP154" s="333"/>
      <c r="BQ154" s="333"/>
      <c r="BR154" s="333"/>
      <c r="BS154" s="333"/>
      <c r="BT154" s="333"/>
      <c r="BU154" s="333"/>
      <c r="BV154" s="333"/>
      <c r="BW154" s="333"/>
      <c r="BX154" s="333"/>
      <c r="BY154" s="333"/>
      <c r="BZ154" s="333"/>
      <c r="CA154" s="333"/>
      <c r="CB154" s="333"/>
      <c r="CC154" s="333"/>
      <c r="CD154" s="333"/>
      <c r="CE154" s="333"/>
      <c r="CF154" s="333"/>
      <c r="CG154" s="333"/>
      <c r="CH154" s="333"/>
      <c r="CI154" s="334"/>
      <c r="CJ154" s="1453"/>
      <c r="CK154" s="1473"/>
    </row>
    <row r="155" spans="2:89" x14ac:dyDescent="0.3">
      <c r="B155" s="484" t="s">
        <v>616</v>
      </c>
      <c r="C155" s="485" t="s">
        <v>408</v>
      </c>
      <c r="D155" s="414" t="s">
        <v>67</v>
      </c>
      <c r="E155" s="469" t="s">
        <v>221</v>
      </c>
      <c r="F155" s="1015">
        <v>2</v>
      </c>
      <c r="G155" s="1013">
        <v>2.6969999999999956</v>
      </c>
      <c r="H155" s="1014">
        <v>3.5850000000000009</v>
      </c>
      <c r="I155" s="1014">
        <v>3.5850000000000009</v>
      </c>
      <c r="J155" s="1014">
        <v>3.5850000000000009</v>
      </c>
      <c r="K155" s="1014">
        <v>3.5850000000000009</v>
      </c>
      <c r="L155" s="1014">
        <v>3.5850000000000009</v>
      </c>
      <c r="M155" s="1147">
        <v>3.5850000000000009</v>
      </c>
      <c r="N155" s="1147">
        <v>3.5850000000000009</v>
      </c>
      <c r="O155" s="1147">
        <v>3.5850000000000009</v>
      </c>
      <c r="P155" s="1147">
        <v>3.5850000000000009</v>
      </c>
      <c r="Q155" s="1147">
        <v>3.5850000000000009</v>
      </c>
      <c r="R155" s="1147">
        <v>3.5850000000000009</v>
      </c>
      <c r="S155" s="1147">
        <v>3.5850000000000009</v>
      </c>
      <c r="T155" s="1147">
        <v>3.5850000000000009</v>
      </c>
      <c r="U155" s="1147">
        <v>3.5850000000000009</v>
      </c>
      <c r="V155" s="1147">
        <v>3.5850000000000009</v>
      </c>
      <c r="W155" s="1147">
        <v>3.5850000000000009</v>
      </c>
      <c r="X155" s="1147">
        <v>3.5850000000000009</v>
      </c>
      <c r="Y155" s="1147">
        <v>3.5850000000000009</v>
      </c>
      <c r="Z155" s="1147">
        <v>3.5850000000000009</v>
      </c>
      <c r="AA155" s="1147">
        <v>3.5850000000000009</v>
      </c>
      <c r="AB155" s="1147">
        <v>3.5850000000000009</v>
      </c>
      <c r="AC155" s="1147">
        <v>3.5850000000000009</v>
      </c>
      <c r="AD155" s="1147">
        <v>3.5850000000000009</v>
      </c>
      <c r="AE155" s="1147">
        <v>3.5850000000000009</v>
      </c>
      <c r="AF155" s="1147">
        <v>3.5850000000000009</v>
      </c>
      <c r="AG155" s="1147">
        <v>3.5850000000000009</v>
      </c>
      <c r="AH155" s="1147">
        <v>3.5850000000000009</v>
      </c>
      <c r="AI155" s="1147">
        <v>3.5850000000000009</v>
      </c>
      <c r="AJ155" s="1147">
        <v>3.5850000000000009</v>
      </c>
      <c r="AK155" s="1147">
        <v>3.5850000000000009</v>
      </c>
      <c r="AL155" s="1147">
        <v>3.5850000000000009</v>
      </c>
      <c r="AM155" s="1147">
        <v>3.5850000000000009</v>
      </c>
      <c r="AN155" s="1147">
        <v>3.5850000000000009</v>
      </c>
      <c r="AO155" s="1147">
        <v>3.5850000000000009</v>
      </c>
      <c r="AP155" s="1147">
        <v>3.5850000000000009</v>
      </c>
      <c r="AQ155" s="1147">
        <v>3.5850000000000009</v>
      </c>
      <c r="AR155" s="1147">
        <v>3.5850000000000009</v>
      </c>
      <c r="AS155" s="1147">
        <v>3.5850000000000009</v>
      </c>
      <c r="AT155" s="1147">
        <v>3.5850000000000009</v>
      </c>
      <c r="AU155" s="1147">
        <v>3.5850000000000009</v>
      </c>
      <c r="AV155" s="1147">
        <v>3.5850000000000009</v>
      </c>
      <c r="AW155" s="1147">
        <v>3.5850000000000009</v>
      </c>
      <c r="AX155" s="1147">
        <v>3.5850000000000009</v>
      </c>
      <c r="AY155" s="1147">
        <v>3.5850000000000009</v>
      </c>
      <c r="AZ155" s="1147">
        <v>3.5850000000000009</v>
      </c>
      <c r="BA155" s="1147">
        <v>3.5850000000000009</v>
      </c>
      <c r="BB155" s="1147">
        <v>3.5850000000000009</v>
      </c>
      <c r="BC155" s="1147">
        <v>3.5850000000000009</v>
      </c>
      <c r="BD155" s="1147">
        <v>3.5850000000000009</v>
      </c>
      <c r="BE155" s="1147">
        <v>3.5850000000000009</v>
      </c>
      <c r="BF155" s="1147">
        <v>3.5850000000000009</v>
      </c>
      <c r="BG155" s="1147">
        <v>3.5850000000000009</v>
      </c>
      <c r="BH155" s="1147">
        <v>3.5850000000000009</v>
      </c>
      <c r="BI155" s="1147">
        <v>3.5850000000000009</v>
      </c>
      <c r="BJ155" s="1147">
        <v>3.5850000000000009</v>
      </c>
      <c r="BK155" s="1147">
        <v>3.5850000000000009</v>
      </c>
      <c r="BL155" s="1147">
        <v>3.5850000000000009</v>
      </c>
      <c r="BM155" s="1147">
        <v>3.5850000000000009</v>
      </c>
      <c r="BN155" s="1147">
        <v>3.5850000000000009</v>
      </c>
      <c r="BO155" s="1154">
        <v>3.5850000000000009</v>
      </c>
      <c r="BP155" s="333"/>
      <c r="BQ155" s="333"/>
      <c r="BR155" s="333"/>
      <c r="BS155" s="333"/>
      <c r="BT155" s="333"/>
      <c r="BU155" s="333"/>
      <c r="BV155" s="333"/>
      <c r="BW155" s="333"/>
      <c r="BX155" s="333"/>
      <c r="BY155" s="333"/>
      <c r="BZ155" s="333"/>
      <c r="CA155" s="333"/>
      <c r="CB155" s="333"/>
      <c r="CC155" s="333"/>
      <c r="CD155" s="333"/>
      <c r="CE155" s="333"/>
      <c r="CF155" s="333"/>
      <c r="CG155" s="333"/>
      <c r="CH155" s="333"/>
      <c r="CI155" s="334"/>
      <c r="CJ155" s="1453"/>
      <c r="CK155" s="1473"/>
    </row>
    <row r="156" spans="2:89" x14ac:dyDescent="0.3">
      <c r="B156" s="484" t="s">
        <v>617</v>
      </c>
      <c r="C156" s="485" t="s">
        <v>410</v>
      </c>
      <c r="D156" s="337" t="s">
        <v>411</v>
      </c>
      <c r="E156" s="338" t="s">
        <v>221</v>
      </c>
      <c r="F156" s="912">
        <v>2</v>
      </c>
      <c r="G156" s="1137">
        <v>378.99700000000001</v>
      </c>
      <c r="H156" s="1138">
        <v>392.63600000000002</v>
      </c>
      <c r="I156" s="294">
        <f>H156+SUM(I157:I162)</f>
        <v>406.185</v>
      </c>
      <c r="J156" s="294">
        <f t="shared" ref="J156:L156" si="78">I156+SUM(J157:J162)</f>
        <v>417.97699999999998</v>
      </c>
      <c r="K156" s="294">
        <f t="shared" si="78"/>
        <v>428.60635252428369</v>
      </c>
      <c r="L156" s="294">
        <f t="shared" si="78"/>
        <v>437.51726239839496</v>
      </c>
      <c r="M156" s="294">
        <f>L156+SUM(M157:M162)</f>
        <v>440.74830221608772</v>
      </c>
      <c r="N156" s="294">
        <f t="shared" ref="N156:BO156" si="79">M156+SUM(N157:N162)</f>
        <v>444.41178222184271</v>
      </c>
      <c r="O156" s="294">
        <f t="shared" si="79"/>
        <v>448.48817240777873</v>
      </c>
      <c r="P156" s="294">
        <f t="shared" si="79"/>
        <v>452.44222058971769</v>
      </c>
      <c r="Q156" s="294">
        <f t="shared" si="79"/>
        <v>456.23332393905577</v>
      </c>
      <c r="R156" s="294">
        <f t="shared" si="79"/>
        <v>459.91105285337073</v>
      </c>
      <c r="S156" s="294">
        <f t="shared" si="79"/>
        <v>463.61942524266971</v>
      </c>
      <c r="T156" s="294">
        <f t="shared" si="79"/>
        <v>467.35722483257877</v>
      </c>
      <c r="U156" s="294">
        <f t="shared" si="79"/>
        <v>471.11402241404772</v>
      </c>
      <c r="V156" s="294">
        <f t="shared" si="79"/>
        <v>474.74154700354472</v>
      </c>
      <c r="W156" s="294">
        <f t="shared" si="79"/>
        <v>478.30600577195872</v>
      </c>
      <c r="X156" s="294">
        <f t="shared" si="79"/>
        <v>481.84472438600972</v>
      </c>
      <c r="Y156" s="294">
        <f t="shared" si="79"/>
        <v>485.25383973214775</v>
      </c>
      <c r="Z156" s="294">
        <f t="shared" si="79"/>
        <v>488.63812121369375</v>
      </c>
      <c r="AA156" s="294">
        <f t="shared" si="79"/>
        <v>491.90878704523573</v>
      </c>
      <c r="AB156" s="294">
        <f t="shared" si="79"/>
        <v>495.06649143692277</v>
      </c>
      <c r="AC156" s="294">
        <f t="shared" si="79"/>
        <v>498.43375881950368</v>
      </c>
      <c r="AD156" s="294">
        <f t="shared" si="79"/>
        <v>501.67760786389078</v>
      </c>
      <c r="AE156" s="294">
        <f t="shared" si="79"/>
        <v>505.23294616702276</v>
      </c>
      <c r="AF156" s="294">
        <f t="shared" si="79"/>
        <v>508.78928447015369</v>
      </c>
      <c r="AG156" s="294">
        <f t="shared" si="79"/>
        <v>512.37162277328468</v>
      </c>
      <c r="AH156" s="294">
        <f t="shared" si="79"/>
        <v>515.9539610764167</v>
      </c>
      <c r="AI156" s="294">
        <f t="shared" si="79"/>
        <v>519.53629937954759</v>
      </c>
      <c r="AJ156" s="294">
        <f t="shared" si="79"/>
        <v>523.11863768267858</v>
      </c>
      <c r="AK156" s="294">
        <f t="shared" si="79"/>
        <v>526.71897598580961</v>
      </c>
      <c r="AL156" s="294">
        <f t="shared" si="79"/>
        <v>530.31931428894154</v>
      </c>
      <c r="AM156" s="294">
        <f t="shared" si="79"/>
        <v>533.91965259207245</v>
      </c>
      <c r="AN156" s="294">
        <f t="shared" si="79"/>
        <v>537.51999089520348</v>
      </c>
      <c r="AO156" s="294">
        <f t="shared" si="79"/>
        <v>541.12032919833541</v>
      </c>
      <c r="AP156" s="294">
        <f t="shared" si="79"/>
        <v>544.72066750146644</v>
      </c>
      <c r="AQ156" s="294">
        <f t="shared" si="79"/>
        <v>548.32100580459735</v>
      </c>
      <c r="AR156" s="294">
        <f t="shared" si="79"/>
        <v>551.92134410772837</v>
      </c>
      <c r="AS156" s="294">
        <f t="shared" si="79"/>
        <v>555.52168241086031</v>
      </c>
      <c r="AT156" s="294">
        <f t="shared" si="79"/>
        <v>559.12202071399122</v>
      </c>
      <c r="AU156" s="294">
        <f t="shared" si="79"/>
        <v>562.72235901712224</v>
      </c>
      <c r="AV156" s="294">
        <f t="shared" si="79"/>
        <v>566.32269732025418</v>
      </c>
      <c r="AW156" s="294">
        <f t="shared" si="79"/>
        <v>569.9230356233852</v>
      </c>
      <c r="AX156" s="294">
        <f t="shared" si="79"/>
        <v>573.52337392651611</v>
      </c>
      <c r="AY156" s="294">
        <f t="shared" si="79"/>
        <v>577.12371222964714</v>
      </c>
      <c r="AZ156" s="294">
        <f t="shared" si="79"/>
        <v>580.72405053277907</v>
      </c>
      <c r="BA156" s="294">
        <f t="shared" si="79"/>
        <v>584.3243888359101</v>
      </c>
      <c r="BB156" s="294">
        <f t="shared" si="79"/>
        <v>587.92472713904101</v>
      </c>
      <c r="BC156" s="294">
        <f t="shared" si="79"/>
        <v>591.52506544217295</v>
      </c>
      <c r="BD156" s="294">
        <f t="shared" si="79"/>
        <v>595.12540374530397</v>
      </c>
      <c r="BE156" s="294">
        <f t="shared" si="79"/>
        <v>598.72574204843488</v>
      </c>
      <c r="BF156" s="294">
        <f t="shared" si="79"/>
        <v>602.32608035156591</v>
      </c>
      <c r="BG156" s="294">
        <f t="shared" si="79"/>
        <v>605.92641865469784</v>
      </c>
      <c r="BH156" s="294">
        <f t="shared" si="79"/>
        <v>609.52675695782887</v>
      </c>
      <c r="BI156" s="294">
        <f t="shared" si="79"/>
        <v>613.12709526095978</v>
      </c>
      <c r="BJ156" s="294">
        <f t="shared" si="79"/>
        <v>616.7274335640908</v>
      </c>
      <c r="BK156" s="294">
        <f t="shared" si="79"/>
        <v>620.32777186722274</v>
      </c>
      <c r="BL156" s="294">
        <f t="shared" si="79"/>
        <v>623.92811017035365</v>
      </c>
      <c r="BM156" s="294">
        <f t="shared" si="79"/>
        <v>627.52844847348467</v>
      </c>
      <c r="BN156" s="294">
        <f t="shared" si="79"/>
        <v>631.12878677661661</v>
      </c>
      <c r="BO156" s="290">
        <f t="shared" si="79"/>
        <v>634.72912507974763</v>
      </c>
      <c r="BP156" s="294"/>
      <c r="BQ156" s="294"/>
      <c r="BR156" s="294"/>
      <c r="BS156" s="294"/>
      <c r="BT156" s="294"/>
      <c r="BU156" s="294"/>
      <c r="BV156" s="294"/>
      <c r="BW156" s="294"/>
      <c r="BX156" s="294"/>
      <c r="BY156" s="294"/>
      <c r="BZ156" s="294"/>
      <c r="CA156" s="294"/>
      <c r="CB156" s="294"/>
      <c r="CC156" s="294"/>
      <c r="CD156" s="294"/>
      <c r="CE156" s="294"/>
      <c r="CF156" s="294"/>
      <c r="CG156" s="294"/>
      <c r="CH156" s="294"/>
      <c r="CI156" s="290"/>
      <c r="CJ156" s="1453"/>
      <c r="CK156" s="1473"/>
    </row>
    <row r="157" spans="2:89" x14ac:dyDescent="0.3">
      <c r="B157" s="484" t="s">
        <v>618</v>
      </c>
      <c r="C157" s="485" t="s">
        <v>413</v>
      </c>
      <c r="D157" s="337" t="s">
        <v>414</v>
      </c>
      <c r="E157" s="338" t="s">
        <v>221</v>
      </c>
      <c r="F157" s="912">
        <v>2</v>
      </c>
      <c r="G157" s="1137">
        <v>0</v>
      </c>
      <c r="H157" s="1138">
        <v>4.32</v>
      </c>
      <c r="I157" s="1014">
        <v>6.2690000000000001</v>
      </c>
      <c r="J157" s="1014">
        <v>4.9659999999999993</v>
      </c>
      <c r="K157" s="1014">
        <v>4.1493525242837297</v>
      </c>
      <c r="L157" s="1014">
        <v>3.4119194562986186</v>
      </c>
      <c r="M157" s="1147">
        <v>3.2310398176927508</v>
      </c>
      <c r="N157" s="1147">
        <v>3.6634800057549732</v>
      </c>
      <c r="O157" s="1147">
        <v>4.0763901859360043</v>
      </c>
      <c r="P157" s="1147">
        <v>3.9540481819389388</v>
      </c>
      <c r="Q157" s="1147">
        <v>3.7911033493380533</v>
      </c>
      <c r="R157" s="1147">
        <v>3.6777289143149972</v>
      </c>
      <c r="S157" s="1147">
        <v>3.7083723892989799</v>
      </c>
      <c r="T157" s="1147">
        <v>3.7377995899090313</v>
      </c>
      <c r="U157" s="1147">
        <v>3.7567975814689412</v>
      </c>
      <c r="V157" s="1147">
        <v>3.6275245894970136</v>
      </c>
      <c r="W157" s="1147">
        <v>3.5644587684139841</v>
      </c>
      <c r="X157" s="1147">
        <v>3.5387186140510023</v>
      </c>
      <c r="Y157" s="1147">
        <v>3.4091153461380164</v>
      </c>
      <c r="Z157" s="1147">
        <v>3.3842814815460005</v>
      </c>
      <c r="AA157" s="1147">
        <v>3.2706658315419919</v>
      </c>
      <c r="AB157" s="1147">
        <v>3.1577043916870609</v>
      </c>
      <c r="AC157" s="1147">
        <v>3.3672673825809034</v>
      </c>
      <c r="AD157" s="1147">
        <v>3.2438490443871126</v>
      </c>
      <c r="AE157" s="1147">
        <v>3.555338303131983</v>
      </c>
      <c r="AF157" s="1147">
        <v>3.5563383031309348</v>
      </c>
      <c r="AG157" s="1147">
        <v>3.5823383031310514</v>
      </c>
      <c r="AH157" s="1147">
        <v>3.5823383031319831</v>
      </c>
      <c r="AI157" s="1147">
        <v>3.582338303130935</v>
      </c>
      <c r="AJ157" s="1147">
        <v>3.5823383031310514</v>
      </c>
      <c r="AK157" s="1147">
        <v>3.6003383031310512</v>
      </c>
      <c r="AL157" s="1147">
        <v>3.6003383031319829</v>
      </c>
      <c r="AM157" s="1147">
        <v>3.6003383031309348</v>
      </c>
      <c r="AN157" s="1147">
        <v>3.6003383031310512</v>
      </c>
      <c r="AO157" s="1147">
        <v>3.6003383031319829</v>
      </c>
      <c r="AP157" s="1147">
        <v>3.6003383031310512</v>
      </c>
      <c r="AQ157" s="1147">
        <v>3.6003383031309348</v>
      </c>
      <c r="AR157" s="1147">
        <v>3.6003383031310512</v>
      </c>
      <c r="AS157" s="1147">
        <v>3.6003383031319829</v>
      </c>
      <c r="AT157" s="1147">
        <v>3.6003383031309348</v>
      </c>
      <c r="AU157" s="1147">
        <v>3.6003383031310512</v>
      </c>
      <c r="AV157" s="1147">
        <v>3.6003383031319829</v>
      </c>
      <c r="AW157" s="1147">
        <v>3.6003383031310512</v>
      </c>
      <c r="AX157" s="1147">
        <v>3.6003383031309348</v>
      </c>
      <c r="AY157" s="1147">
        <v>3.6003383031310512</v>
      </c>
      <c r="AZ157" s="1147">
        <v>3.6003383031319829</v>
      </c>
      <c r="BA157" s="1147">
        <v>3.6003383031310512</v>
      </c>
      <c r="BB157" s="1147">
        <v>3.6003383031309348</v>
      </c>
      <c r="BC157" s="1147">
        <v>3.6003383031319829</v>
      </c>
      <c r="BD157" s="1147">
        <v>3.6003383031310512</v>
      </c>
      <c r="BE157" s="1147">
        <v>3.6003383031309348</v>
      </c>
      <c r="BF157" s="1147">
        <v>3.6003383031310512</v>
      </c>
      <c r="BG157" s="1147">
        <v>3.6003383031319829</v>
      </c>
      <c r="BH157" s="1147">
        <v>3.6003383031310512</v>
      </c>
      <c r="BI157" s="1147">
        <v>3.6003383031309348</v>
      </c>
      <c r="BJ157" s="1147">
        <v>3.6003383031310512</v>
      </c>
      <c r="BK157" s="1147">
        <v>3.6003383031319829</v>
      </c>
      <c r="BL157" s="1147">
        <v>3.6003383031309348</v>
      </c>
      <c r="BM157" s="1147">
        <v>3.6003383031310512</v>
      </c>
      <c r="BN157" s="1147">
        <v>3.6003383031319829</v>
      </c>
      <c r="BO157" s="1154">
        <v>3.6003383031310512</v>
      </c>
      <c r="BP157" s="1016"/>
      <c r="BQ157" s="333"/>
      <c r="BR157" s="333"/>
      <c r="BS157" s="333"/>
      <c r="BT157" s="333"/>
      <c r="BU157" s="333"/>
      <c r="BV157" s="333"/>
      <c r="BW157" s="333"/>
      <c r="BX157" s="333"/>
      <c r="BY157" s="333"/>
      <c r="BZ157" s="333"/>
      <c r="CA157" s="333"/>
      <c r="CB157" s="333"/>
      <c r="CC157" s="333"/>
      <c r="CD157" s="333"/>
      <c r="CE157" s="333"/>
      <c r="CF157" s="333"/>
      <c r="CG157" s="333"/>
      <c r="CH157" s="333"/>
      <c r="CI157" s="334"/>
      <c r="CJ157" s="1453"/>
      <c r="CK157" s="1473"/>
    </row>
    <row r="158" spans="2:89" x14ac:dyDescent="0.3">
      <c r="B158" s="484" t="s">
        <v>619</v>
      </c>
      <c r="C158" s="485" t="s">
        <v>416</v>
      </c>
      <c r="D158" s="337" t="s">
        <v>417</v>
      </c>
      <c r="E158" s="338" t="s">
        <v>221</v>
      </c>
      <c r="F158" s="912">
        <v>2</v>
      </c>
      <c r="G158" s="1474">
        <v>0</v>
      </c>
      <c r="H158" s="1475">
        <v>6.1779999999999999</v>
      </c>
      <c r="I158" s="1476">
        <v>3.24</v>
      </c>
      <c r="J158" s="1476">
        <v>4.298</v>
      </c>
      <c r="K158" s="1476">
        <v>3.2890000000000001</v>
      </c>
      <c r="L158" s="1476">
        <v>2.3079904178126367</v>
      </c>
      <c r="M158" s="1469">
        <v>0</v>
      </c>
      <c r="N158" s="1469">
        <v>0</v>
      </c>
      <c r="O158" s="1469">
        <v>0</v>
      </c>
      <c r="P158" s="1469">
        <v>0</v>
      </c>
      <c r="Q158" s="1469">
        <v>0</v>
      </c>
      <c r="R158" s="1469">
        <v>0</v>
      </c>
      <c r="S158" s="1469">
        <v>0</v>
      </c>
      <c r="T158" s="1469">
        <v>0</v>
      </c>
      <c r="U158" s="1469">
        <v>0</v>
      </c>
      <c r="V158" s="1469">
        <v>0</v>
      </c>
      <c r="W158" s="1469">
        <v>0</v>
      </c>
      <c r="X158" s="1469">
        <v>0</v>
      </c>
      <c r="Y158" s="1469">
        <v>0</v>
      </c>
      <c r="Z158" s="1469">
        <v>0</v>
      </c>
      <c r="AA158" s="1469">
        <v>0</v>
      </c>
      <c r="AB158" s="1469">
        <v>0</v>
      </c>
      <c r="AC158" s="1469">
        <v>0</v>
      </c>
      <c r="AD158" s="1469">
        <v>0</v>
      </c>
      <c r="AE158" s="1469">
        <v>0</v>
      </c>
      <c r="AF158" s="1469">
        <v>0</v>
      </c>
      <c r="AG158" s="1469">
        <v>0</v>
      </c>
      <c r="AH158" s="1469">
        <v>0</v>
      </c>
      <c r="AI158" s="1469">
        <v>0</v>
      </c>
      <c r="AJ158" s="1469">
        <v>0</v>
      </c>
      <c r="AK158" s="1469">
        <v>0</v>
      </c>
      <c r="AL158" s="1469">
        <v>0</v>
      </c>
      <c r="AM158" s="1469">
        <v>0</v>
      </c>
      <c r="AN158" s="1469">
        <v>0</v>
      </c>
      <c r="AO158" s="1469">
        <v>0</v>
      </c>
      <c r="AP158" s="1469">
        <v>0</v>
      </c>
      <c r="AQ158" s="1469">
        <v>0</v>
      </c>
      <c r="AR158" s="1469">
        <v>0</v>
      </c>
      <c r="AS158" s="1469">
        <v>0</v>
      </c>
      <c r="AT158" s="1469">
        <v>0</v>
      </c>
      <c r="AU158" s="1469">
        <v>0</v>
      </c>
      <c r="AV158" s="1469">
        <v>0</v>
      </c>
      <c r="AW158" s="1469">
        <v>0</v>
      </c>
      <c r="AX158" s="1469">
        <v>0</v>
      </c>
      <c r="AY158" s="1469">
        <v>0</v>
      </c>
      <c r="AZ158" s="1469">
        <v>0</v>
      </c>
      <c r="BA158" s="1469">
        <v>0</v>
      </c>
      <c r="BB158" s="1469">
        <v>0</v>
      </c>
      <c r="BC158" s="1469">
        <v>0</v>
      </c>
      <c r="BD158" s="1469">
        <v>0</v>
      </c>
      <c r="BE158" s="1469">
        <v>0</v>
      </c>
      <c r="BF158" s="1469">
        <v>0</v>
      </c>
      <c r="BG158" s="1469">
        <v>0</v>
      </c>
      <c r="BH158" s="1469">
        <v>0</v>
      </c>
      <c r="BI158" s="1469">
        <v>0</v>
      </c>
      <c r="BJ158" s="1469">
        <v>0</v>
      </c>
      <c r="BK158" s="1469">
        <v>0</v>
      </c>
      <c r="BL158" s="1469">
        <v>0</v>
      </c>
      <c r="BM158" s="1469">
        <v>0</v>
      </c>
      <c r="BN158" s="1469">
        <v>0</v>
      </c>
      <c r="BO158" s="1470">
        <v>0</v>
      </c>
      <c r="BP158" s="1016"/>
      <c r="BQ158" s="333"/>
      <c r="BR158" s="333"/>
      <c r="BS158" s="333"/>
      <c r="BT158" s="333"/>
      <c r="BU158" s="333"/>
      <c r="BV158" s="333"/>
      <c r="BW158" s="333"/>
      <c r="BX158" s="333"/>
      <c r="BY158" s="333"/>
      <c r="BZ158" s="333"/>
      <c r="CA158" s="333"/>
      <c r="CB158" s="333"/>
      <c r="CC158" s="333"/>
      <c r="CD158" s="333"/>
      <c r="CE158" s="333"/>
      <c r="CF158" s="333"/>
      <c r="CG158" s="333"/>
      <c r="CH158" s="333"/>
      <c r="CI158" s="334"/>
      <c r="CJ158" s="1453"/>
      <c r="CK158" s="1473"/>
    </row>
    <row r="159" spans="2:89" x14ac:dyDescent="0.3">
      <c r="B159" s="484" t="s">
        <v>620</v>
      </c>
      <c r="C159" s="485" t="s">
        <v>419</v>
      </c>
      <c r="D159" s="337" t="s">
        <v>420</v>
      </c>
      <c r="E159" s="338" t="s">
        <v>221</v>
      </c>
      <c r="F159" s="912">
        <v>2</v>
      </c>
      <c r="G159" s="1474">
        <v>0</v>
      </c>
      <c r="H159" s="1475">
        <v>0</v>
      </c>
      <c r="I159" s="1476">
        <v>0</v>
      </c>
      <c r="J159" s="1476">
        <v>0</v>
      </c>
      <c r="K159" s="1476">
        <v>0</v>
      </c>
      <c r="L159" s="1476">
        <v>0</v>
      </c>
      <c r="M159" s="1469">
        <v>0</v>
      </c>
      <c r="N159" s="1469">
        <v>0</v>
      </c>
      <c r="O159" s="1469">
        <v>0</v>
      </c>
      <c r="P159" s="1469">
        <v>0</v>
      </c>
      <c r="Q159" s="1469">
        <v>0</v>
      </c>
      <c r="R159" s="1469">
        <v>0</v>
      </c>
      <c r="S159" s="1469">
        <v>0</v>
      </c>
      <c r="T159" s="1469">
        <v>0</v>
      </c>
      <c r="U159" s="1469">
        <v>0</v>
      </c>
      <c r="V159" s="1469">
        <v>0</v>
      </c>
      <c r="W159" s="1469">
        <v>0</v>
      </c>
      <c r="X159" s="1469">
        <v>0</v>
      </c>
      <c r="Y159" s="1469">
        <v>0</v>
      </c>
      <c r="Z159" s="1469">
        <v>0</v>
      </c>
      <c r="AA159" s="1469">
        <v>0</v>
      </c>
      <c r="AB159" s="1469">
        <v>0</v>
      </c>
      <c r="AC159" s="1469">
        <v>0</v>
      </c>
      <c r="AD159" s="1469">
        <v>0</v>
      </c>
      <c r="AE159" s="1469">
        <v>0</v>
      </c>
      <c r="AF159" s="1469">
        <v>0</v>
      </c>
      <c r="AG159" s="1469">
        <v>0</v>
      </c>
      <c r="AH159" s="1469">
        <v>0</v>
      </c>
      <c r="AI159" s="1469">
        <v>0</v>
      </c>
      <c r="AJ159" s="1469">
        <v>0</v>
      </c>
      <c r="AK159" s="1469">
        <v>0</v>
      </c>
      <c r="AL159" s="1469">
        <v>0</v>
      </c>
      <c r="AM159" s="1469">
        <v>0</v>
      </c>
      <c r="AN159" s="1469">
        <v>0</v>
      </c>
      <c r="AO159" s="1469">
        <v>0</v>
      </c>
      <c r="AP159" s="1469">
        <v>0</v>
      </c>
      <c r="AQ159" s="1469">
        <v>0</v>
      </c>
      <c r="AR159" s="1469">
        <v>0</v>
      </c>
      <c r="AS159" s="1469">
        <v>0</v>
      </c>
      <c r="AT159" s="1469">
        <v>0</v>
      </c>
      <c r="AU159" s="1469">
        <v>0</v>
      </c>
      <c r="AV159" s="1469">
        <v>0</v>
      </c>
      <c r="AW159" s="1469">
        <v>0</v>
      </c>
      <c r="AX159" s="1469">
        <v>0</v>
      </c>
      <c r="AY159" s="1469">
        <v>0</v>
      </c>
      <c r="AZ159" s="1469">
        <v>0</v>
      </c>
      <c r="BA159" s="1469">
        <v>0</v>
      </c>
      <c r="BB159" s="1469">
        <v>0</v>
      </c>
      <c r="BC159" s="1469">
        <v>0</v>
      </c>
      <c r="BD159" s="1469">
        <v>0</v>
      </c>
      <c r="BE159" s="1469">
        <v>0</v>
      </c>
      <c r="BF159" s="1469">
        <v>0</v>
      </c>
      <c r="BG159" s="1469">
        <v>0</v>
      </c>
      <c r="BH159" s="1469">
        <v>0</v>
      </c>
      <c r="BI159" s="1469">
        <v>0</v>
      </c>
      <c r="BJ159" s="1469">
        <v>0</v>
      </c>
      <c r="BK159" s="1469">
        <v>0</v>
      </c>
      <c r="BL159" s="1469">
        <v>0</v>
      </c>
      <c r="BM159" s="1469">
        <v>0</v>
      </c>
      <c r="BN159" s="1469">
        <v>0</v>
      </c>
      <c r="BO159" s="1470">
        <v>0</v>
      </c>
      <c r="BP159" s="332"/>
      <c r="BQ159" s="332"/>
      <c r="BR159" s="332"/>
      <c r="BS159" s="332"/>
      <c r="BT159" s="332"/>
      <c r="BU159" s="332"/>
      <c r="BV159" s="332"/>
      <c r="BW159" s="332"/>
      <c r="BX159" s="332"/>
      <c r="BY159" s="332"/>
      <c r="BZ159" s="332"/>
      <c r="CA159" s="332"/>
      <c r="CB159" s="332"/>
      <c r="CC159" s="332"/>
      <c r="CD159" s="332"/>
      <c r="CE159" s="332"/>
      <c r="CF159" s="332"/>
      <c r="CG159" s="332"/>
      <c r="CH159" s="332"/>
      <c r="CI159" s="942"/>
      <c r="CJ159" s="1453"/>
      <c r="CK159" s="1473"/>
    </row>
    <row r="160" spans="2:89" ht="28" x14ac:dyDescent="0.3">
      <c r="B160" s="484" t="s">
        <v>621</v>
      </c>
      <c r="C160" s="485" t="s">
        <v>422</v>
      </c>
      <c r="D160" s="337" t="s">
        <v>423</v>
      </c>
      <c r="E160" s="338" t="s">
        <v>221</v>
      </c>
      <c r="F160" s="912">
        <v>2</v>
      </c>
      <c r="G160" s="1474">
        <v>0</v>
      </c>
      <c r="H160" s="1475">
        <v>0</v>
      </c>
      <c r="I160" s="1476">
        <v>4.04</v>
      </c>
      <c r="J160" s="1476">
        <v>2.528</v>
      </c>
      <c r="K160" s="1476">
        <v>3.1909999999999998</v>
      </c>
      <c r="L160" s="1476">
        <v>3.1909999999999998</v>
      </c>
      <c r="M160" s="1469">
        <v>0</v>
      </c>
      <c r="N160" s="1469">
        <v>0</v>
      </c>
      <c r="O160" s="1469">
        <v>0</v>
      </c>
      <c r="P160" s="1469">
        <v>0</v>
      </c>
      <c r="Q160" s="1469">
        <v>0</v>
      </c>
      <c r="R160" s="1469">
        <v>0</v>
      </c>
      <c r="S160" s="1469">
        <v>0</v>
      </c>
      <c r="T160" s="1469">
        <v>0</v>
      </c>
      <c r="U160" s="1469">
        <v>0</v>
      </c>
      <c r="V160" s="1469">
        <v>0</v>
      </c>
      <c r="W160" s="1469">
        <v>0</v>
      </c>
      <c r="X160" s="1469">
        <v>0</v>
      </c>
      <c r="Y160" s="1469">
        <v>0</v>
      </c>
      <c r="Z160" s="1469">
        <v>0</v>
      </c>
      <c r="AA160" s="1469">
        <v>0</v>
      </c>
      <c r="AB160" s="1469">
        <v>0</v>
      </c>
      <c r="AC160" s="1469">
        <v>0</v>
      </c>
      <c r="AD160" s="1469">
        <v>0</v>
      </c>
      <c r="AE160" s="1469">
        <v>0</v>
      </c>
      <c r="AF160" s="1469">
        <v>0</v>
      </c>
      <c r="AG160" s="1469">
        <v>0</v>
      </c>
      <c r="AH160" s="1469">
        <v>0</v>
      </c>
      <c r="AI160" s="1469">
        <v>0</v>
      </c>
      <c r="AJ160" s="1469">
        <v>0</v>
      </c>
      <c r="AK160" s="1469">
        <v>0</v>
      </c>
      <c r="AL160" s="1469">
        <v>0</v>
      </c>
      <c r="AM160" s="1469">
        <v>0</v>
      </c>
      <c r="AN160" s="1469">
        <v>0</v>
      </c>
      <c r="AO160" s="1469">
        <v>0</v>
      </c>
      <c r="AP160" s="1469">
        <v>0</v>
      </c>
      <c r="AQ160" s="1469">
        <v>0</v>
      </c>
      <c r="AR160" s="1469">
        <v>0</v>
      </c>
      <c r="AS160" s="1469">
        <v>0</v>
      </c>
      <c r="AT160" s="1469">
        <v>0</v>
      </c>
      <c r="AU160" s="1469">
        <v>0</v>
      </c>
      <c r="AV160" s="1469">
        <v>0</v>
      </c>
      <c r="AW160" s="1469">
        <v>0</v>
      </c>
      <c r="AX160" s="1469">
        <v>0</v>
      </c>
      <c r="AY160" s="1469">
        <v>0</v>
      </c>
      <c r="AZ160" s="1469">
        <v>0</v>
      </c>
      <c r="BA160" s="1469">
        <v>0</v>
      </c>
      <c r="BB160" s="1469">
        <v>0</v>
      </c>
      <c r="BC160" s="1469">
        <v>0</v>
      </c>
      <c r="BD160" s="1469">
        <v>0</v>
      </c>
      <c r="BE160" s="1469">
        <v>0</v>
      </c>
      <c r="BF160" s="1469">
        <v>0</v>
      </c>
      <c r="BG160" s="1469">
        <v>0</v>
      </c>
      <c r="BH160" s="1469">
        <v>0</v>
      </c>
      <c r="BI160" s="1469">
        <v>0</v>
      </c>
      <c r="BJ160" s="1469">
        <v>0</v>
      </c>
      <c r="BK160" s="1469">
        <v>0</v>
      </c>
      <c r="BL160" s="1469">
        <v>0</v>
      </c>
      <c r="BM160" s="1469">
        <v>0</v>
      </c>
      <c r="BN160" s="1469">
        <v>0</v>
      </c>
      <c r="BO160" s="1470">
        <v>0</v>
      </c>
      <c r="BP160" s="332"/>
      <c r="BQ160" s="332"/>
      <c r="BR160" s="332"/>
      <c r="BS160" s="332"/>
      <c r="BT160" s="332"/>
      <c r="BU160" s="332"/>
      <c r="BV160" s="332"/>
      <c r="BW160" s="332"/>
      <c r="BX160" s="332"/>
      <c r="BY160" s="332"/>
      <c r="BZ160" s="332"/>
      <c r="CA160" s="332"/>
      <c r="CB160" s="332"/>
      <c r="CC160" s="332"/>
      <c r="CD160" s="332"/>
      <c r="CE160" s="332"/>
      <c r="CF160" s="332"/>
      <c r="CG160" s="332"/>
      <c r="CH160" s="332"/>
      <c r="CI160" s="942"/>
      <c r="CJ160" s="1453"/>
      <c r="CK160" s="1473"/>
    </row>
    <row r="161" spans="2:89" x14ac:dyDescent="0.3">
      <c r="B161" s="484" t="s">
        <v>622</v>
      </c>
      <c r="C161" s="485" t="s">
        <v>425</v>
      </c>
      <c r="D161" s="337" t="s">
        <v>426</v>
      </c>
      <c r="E161" s="338" t="s">
        <v>221</v>
      </c>
      <c r="F161" s="912">
        <v>2</v>
      </c>
      <c r="G161" s="1474">
        <v>0</v>
      </c>
      <c r="H161" s="1475">
        <v>0</v>
      </c>
      <c r="I161" s="1476">
        <v>0</v>
      </c>
      <c r="J161" s="1476">
        <v>0</v>
      </c>
      <c r="K161" s="1476">
        <v>0</v>
      </c>
      <c r="L161" s="1476">
        <v>0</v>
      </c>
      <c r="M161" s="1469">
        <v>0</v>
      </c>
      <c r="N161" s="1469">
        <v>0</v>
      </c>
      <c r="O161" s="1469">
        <v>0</v>
      </c>
      <c r="P161" s="1469">
        <v>0</v>
      </c>
      <c r="Q161" s="1469">
        <v>0</v>
      </c>
      <c r="R161" s="1469">
        <v>0</v>
      </c>
      <c r="S161" s="1469">
        <v>0</v>
      </c>
      <c r="T161" s="1469">
        <v>0</v>
      </c>
      <c r="U161" s="1469">
        <v>0</v>
      </c>
      <c r="V161" s="1469">
        <v>0</v>
      </c>
      <c r="W161" s="1469">
        <v>0</v>
      </c>
      <c r="X161" s="1469">
        <v>0</v>
      </c>
      <c r="Y161" s="1469">
        <v>0</v>
      </c>
      <c r="Z161" s="1469">
        <v>0</v>
      </c>
      <c r="AA161" s="1469">
        <v>0</v>
      </c>
      <c r="AB161" s="1469">
        <v>0</v>
      </c>
      <c r="AC161" s="1469">
        <v>0</v>
      </c>
      <c r="AD161" s="1469">
        <v>0</v>
      </c>
      <c r="AE161" s="1469">
        <v>0</v>
      </c>
      <c r="AF161" s="1469">
        <v>0</v>
      </c>
      <c r="AG161" s="1469">
        <v>0</v>
      </c>
      <c r="AH161" s="1469">
        <v>0</v>
      </c>
      <c r="AI161" s="1469">
        <v>0</v>
      </c>
      <c r="AJ161" s="1469">
        <v>0</v>
      </c>
      <c r="AK161" s="1469">
        <v>0</v>
      </c>
      <c r="AL161" s="1469">
        <v>0</v>
      </c>
      <c r="AM161" s="1469">
        <v>0</v>
      </c>
      <c r="AN161" s="1469">
        <v>0</v>
      </c>
      <c r="AO161" s="1469">
        <v>0</v>
      </c>
      <c r="AP161" s="1469">
        <v>0</v>
      </c>
      <c r="AQ161" s="1469">
        <v>0</v>
      </c>
      <c r="AR161" s="1469">
        <v>0</v>
      </c>
      <c r="AS161" s="1469">
        <v>0</v>
      </c>
      <c r="AT161" s="1469">
        <v>0</v>
      </c>
      <c r="AU161" s="1469">
        <v>0</v>
      </c>
      <c r="AV161" s="1469">
        <v>0</v>
      </c>
      <c r="AW161" s="1469">
        <v>0</v>
      </c>
      <c r="AX161" s="1469">
        <v>0</v>
      </c>
      <c r="AY161" s="1469">
        <v>0</v>
      </c>
      <c r="AZ161" s="1469">
        <v>0</v>
      </c>
      <c r="BA161" s="1469">
        <v>0</v>
      </c>
      <c r="BB161" s="1469">
        <v>0</v>
      </c>
      <c r="BC161" s="1469">
        <v>0</v>
      </c>
      <c r="BD161" s="1469">
        <v>0</v>
      </c>
      <c r="BE161" s="1469">
        <v>0</v>
      </c>
      <c r="BF161" s="1469">
        <v>0</v>
      </c>
      <c r="BG161" s="1469">
        <v>0</v>
      </c>
      <c r="BH161" s="1469">
        <v>0</v>
      </c>
      <c r="BI161" s="1469">
        <v>0</v>
      </c>
      <c r="BJ161" s="1469">
        <v>0</v>
      </c>
      <c r="BK161" s="1469">
        <v>0</v>
      </c>
      <c r="BL161" s="1469">
        <v>0</v>
      </c>
      <c r="BM161" s="1469">
        <v>0</v>
      </c>
      <c r="BN161" s="1469">
        <v>0</v>
      </c>
      <c r="BO161" s="1470">
        <v>0</v>
      </c>
      <c r="BP161" s="332"/>
      <c r="BQ161" s="332"/>
      <c r="BR161" s="332"/>
      <c r="BS161" s="332"/>
      <c r="BT161" s="332"/>
      <c r="BU161" s="332"/>
      <c r="BV161" s="332"/>
      <c r="BW161" s="332"/>
      <c r="BX161" s="332"/>
      <c r="BY161" s="332"/>
      <c r="BZ161" s="332"/>
      <c r="CA161" s="332"/>
      <c r="CB161" s="332"/>
      <c r="CC161" s="332"/>
      <c r="CD161" s="332"/>
      <c r="CE161" s="332"/>
      <c r="CF161" s="332"/>
      <c r="CG161" s="332"/>
      <c r="CH161" s="332"/>
      <c r="CI161" s="942"/>
      <c r="CJ161" s="1453"/>
      <c r="CK161" s="1473"/>
    </row>
    <row r="162" spans="2:89" ht="28" x14ac:dyDescent="0.3">
      <c r="B162" s="484" t="s">
        <v>623</v>
      </c>
      <c r="C162" s="485" t="s">
        <v>428</v>
      </c>
      <c r="D162" s="337" t="s">
        <v>429</v>
      </c>
      <c r="E162" s="338" t="s">
        <v>221</v>
      </c>
      <c r="F162" s="912">
        <v>2</v>
      </c>
      <c r="G162" s="1474">
        <v>0</v>
      </c>
      <c r="H162" s="1475">
        <v>0</v>
      </c>
      <c r="I162" s="1476">
        <v>0</v>
      </c>
      <c r="J162" s="1476">
        <v>0</v>
      </c>
      <c r="K162" s="1476">
        <v>0</v>
      </c>
      <c r="L162" s="1476">
        <v>0</v>
      </c>
      <c r="M162" s="1469">
        <v>0</v>
      </c>
      <c r="N162" s="1469">
        <v>0</v>
      </c>
      <c r="O162" s="1469">
        <v>0</v>
      </c>
      <c r="P162" s="1469">
        <v>0</v>
      </c>
      <c r="Q162" s="1469">
        <v>0</v>
      </c>
      <c r="R162" s="1469">
        <v>0</v>
      </c>
      <c r="S162" s="1469">
        <v>0</v>
      </c>
      <c r="T162" s="1469">
        <v>0</v>
      </c>
      <c r="U162" s="1469">
        <v>0</v>
      </c>
      <c r="V162" s="1469">
        <v>0</v>
      </c>
      <c r="W162" s="1469">
        <v>0</v>
      </c>
      <c r="X162" s="1469">
        <v>0</v>
      </c>
      <c r="Y162" s="1469">
        <v>0</v>
      </c>
      <c r="Z162" s="1469">
        <v>0</v>
      </c>
      <c r="AA162" s="1469">
        <v>0</v>
      </c>
      <c r="AB162" s="1469">
        <v>0</v>
      </c>
      <c r="AC162" s="1469">
        <v>0</v>
      </c>
      <c r="AD162" s="1469">
        <v>0</v>
      </c>
      <c r="AE162" s="1469">
        <v>0</v>
      </c>
      <c r="AF162" s="1469">
        <v>0</v>
      </c>
      <c r="AG162" s="1469">
        <v>0</v>
      </c>
      <c r="AH162" s="1469">
        <v>0</v>
      </c>
      <c r="AI162" s="1469">
        <v>0</v>
      </c>
      <c r="AJ162" s="1469">
        <v>0</v>
      </c>
      <c r="AK162" s="1469">
        <v>0</v>
      </c>
      <c r="AL162" s="1469">
        <v>0</v>
      </c>
      <c r="AM162" s="1469">
        <v>0</v>
      </c>
      <c r="AN162" s="1469">
        <v>0</v>
      </c>
      <c r="AO162" s="1469">
        <v>0</v>
      </c>
      <c r="AP162" s="1469">
        <v>0</v>
      </c>
      <c r="AQ162" s="1469">
        <v>0</v>
      </c>
      <c r="AR162" s="1469">
        <v>0</v>
      </c>
      <c r="AS162" s="1469">
        <v>0</v>
      </c>
      <c r="AT162" s="1469">
        <v>0</v>
      </c>
      <c r="AU162" s="1469">
        <v>0</v>
      </c>
      <c r="AV162" s="1469">
        <v>0</v>
      </c>
      <c r="AW162" s="1469">
        <v>0</v>
      </c>
      <c r="AX162" s="1469">
        <v>0</v>
      </c>
      <c r="AY162" s="1469">
        <v>0</v>
      </c>
      <c r="AZ162" s="1469">
        <v>0</v>
      </c>
      <c r="BA162" s="1469">
        <v>0</v>
      </c>
      <c r="BB162" s="1469">
        <v>0</v>
      </c>
      <c r="BC162" s="1469">
        <v>0</v>
      </c>
      <c r="BD162" s="1469">
        <v>0</v>
      </c>
      <c r="BE162" s="1469">
        <v>0</v>
      </c>
      <c r="BF162" s="1469">
        <v>0</v>
      </c>
      <c r="BG162" s="1469">
        <v>0</v>
      </c>
      <c r="BH162" s="1469">
        <v>0</v>
      </c>
      <c r="BI162" s="1469">
        <v>0</v>
      </c>
      <c r="BJ162" s="1469">
        <v>0</v>
      </c>
      <c r="BK162" s="1469">
        <v>0</v>
      </c>
      <c r="BL162" s="1469">
        <v>0</v>
      </c>
      <c r="BM162" s="1469">
        <v>0</v>
      </c>
      <c r="BN162" s="1469">
        <v>0</v>
      </c>
      <c r="BO162" s="1470">
        <v>0</v>
      </c>
      <c r="BP162" s="1016"/>
      <c r="BQ162" s="333"/>
      <c r="BR162" s="333"/>
      <c r="BS162" s="333"/>
      <c r="BT162" s="333"/>
      <c r="BU162" s="333"/>
      <c r="BV162" s="333"/>
      <c r="BW162" s="333"/>
      <c r="BX162" s="333"/>
      <c r="BY162" s="333"/>
      <c r="BZ162" s="333"/>
      <c r="CA162" s="333"/>
      <c r="CB162" s="333"/>
      <c r="CC162" s="333"/>
      <c r="CD162" s="333"/>
      <c r="CE162" s="333"/>
      <c r="CF162" s="333"/>
      <c r="CG162" s="333"/>
      <c r="CH162" s="333"/>
      <c r="CI162" s="334"/>
      <c r="CJ162" s="1453"/>
      <c r="CK162" s="1473"/>
    </row>
    <row r="163" spans="2:89" x14ac:dyDescent="0.3">
      <c r="B163" s="484" t="s">
        <v>624</v>
      </c>
      <c r="C163" s="485" t="s">
        <v>431</v>
      </c>
      <c r="D163" s="414" t="s">
        <v>67</v>
      </c>
      <c r="E163" s="469" t="s">
        <v>221</v>
      </c>
      <c r="F163" s="1015">
        <v>2</v>
      </c>
      <c r="G163" s="1137">
        <v>10.76</v>
      </c>
      <c r="H163" s="1138">
        <v>6.3949999999999996</v>
      </c>
      <c r="I163" s="1014">
        <v>6.3949999999999996</v>
      </c>
      <c r="J163" s="1014">
        <v>6.3949999999999996</v>
      </c>
      <c r="K163" s="1014">
        <v>6.3949999999999996</v>
      </c>
      <c r="L163" s="1014">
        <v>6.3949999999999996</v>
      </c>
      <c r="M163" s="1147">
        <v>6.3949999999999996</v>
      </c>
      <c r="N163" s="1147">
        <v>6.3949999999999996</v>
      </c>
      <c r="O163" s="1147">
        <v>6.3949999999999996</v>
      </c>
      <c r="P163" s="1147">
        <v>6.3949999999999996</v>
      </c>
      <c r="Q163" s="1147">
        <v>6.3949999999999996</v>
      </c>
      <c r="R163" s="1147">
        <v>6.3949999999999996</v>
      </c>
      <c r="S163" s="1147">
        <v>6.3949999999999996</v>
      </c>
      <c r="T163" s="1147">
        <v>6.3949999999999996</v>
      </c>
      <c r="U163" s="1147">
        <v>6.3949999999999996</v>
      </c>
      <c r="V163" s="1147">
        <v>6.3949999999999996</v>
      </c>
      <c r="W163" s="1147">
        <v>6.3949999999999996</v>
      </c>
      <c r="X163" s="1147">
        <v>6.3949999999999996</v>
      </c>
      <c r="Y163" s="1147">
        <v>6.3949999999999996</v>
      </c>
      <c r="Z163" s="1147">
        <v>6.3949999999999996</v>
      </c>
      <c r="AA163" s="1147">
        <v>6.3949999999999996</v>
      </c>
      <c r="AB163" s="1147">
        <v>6.3949999999999996</v>
      </c>
      <c r="AC163" s="1147">
        <v>6.3949999999999996</v>
      </c>
      <c r="AD163" s="1147">
        <v>6.3949999999999996</v>
      </c>
      <c r="AE163" s="1147">
        <v>6.3949999999999996</v>
      </c>
      <c r="AF163" s="1147">
        <v>6.3949999999999996</v>
      </c>
      <c r="AG163" s="1147">
        <v>6.3949999999999996</v>
      </c>
      <c r="AH163" s="1147">
        <v>6.3949999999999996</v>
      </c>
      <c r="AI163" s="1147">
        <v>6.3949999999999996</v>
      </c>
      <c r="AJ163" s="1147">
        <v>6.3949999999999996</v>
      </c>
      <c r="AK163" s="1147">
        <v>6.3949999999999996</v>
      </c>
      <c r="AL163" s="1147">
        <v>6.3949999999999996</v>
      </c>
      <c r="AM163" s="1147">
        <v>6.3949999999999996</v>
      </c>
      <c r="AN163" s="1147">
        <v>6.3949999999999996</v>
      </c>
      <c r="AO163" s="1147">
        <v>6.3949999999999996</v>
      </c>
      <c r="AP163" s="1147">
        <v>6.3949999999999996</v>
      </c>
      <c r="AQ163" s="1147">
        <v>6.3949999999999996</v>
      </c>
      <c r="AR163" s="1147">
        <v>6.3949999999999996</v>
      </c>
      <c r="AS163" s="1147">
        <v>6.3949999999999996</v>
      </c>
      <c r="AT163" s="1147">
        <v>6.3949999999999996</v>
      </c>
      <c r="AU163" s="1147">
        <v>6.3949999999999996</v>
      </c>
      <c r="AV163" s="1147">
        <v>6.3949999999999996</v>
      </c>
      <c r="AW163" s="1147">
        <v>6.3949999999999996</v>
      </c>
      <c r="AX163" s="1147">
        <v>6.3949999999999996</v>
      </c>
      <c r="AY163" s="1147">
        <v>6.3949999999999996</v>
      </c>
      <c r="AZ163" s="1147">
        <v>6.3949999999999996</v>
      </c>
      <c r="BA163" s="1147">
        <v>6.3949999999999996</v>
      </c>
      <c r="BB163" s="1147">
        <v>6.3949999999999996</v>
      </c>
      <c r="BC163" s="1147">
        <v>6.3949999999999996</v>
      </c>
      <c r="BD163" s="1147">
        <v>6.3949999999999996</v>
      </c>
      <c r="BE163" s="1147">
        <v>6.3949999999999996</v>
      </c>
      <c r="BF163" s="1147">
        <v>6.3949999999999996</v>
      </c>
      <c r="BG163" s="1147">
        <v>6.3949999999999996</v>
      </c>
      <c r="BH163" s="1147">
        <v>6.3949999999999996</v>
      </c>
      <c r="BI163" s="1147">
        <v>6.3949999999999996</v>
      </c>
      <c r="BJ163" s="1147">
        <v>6.3949999999999996</v>
      </c>
      <c r="BK163" s="1147">
        <v>6.3949999999999996</v>
      </c>
      <c r="BL163" s="1147">
        <v>6.3949999999999996</v>
      </c>
      <c r="BM163" s="1147">
        <v>6.3949999999999996</v>
      </c>
      <c r="BN163" s="1147">
        <v>6.3949999999999996</v>
      </c>
      <c r="BO163" s="1154">
        <v>6.3949999999999996</v>
      </c>
      <c r="BP163" s="1016"/>
      <c r="BQ163" s="333"/>
      <c r="BR163" s="333"/>
      <c r="BS163" s="333"/>
      <c r="BT163" s="333"/>
      <c r="BU163" s="333"/>
      <c r="BV163" s="333"/>
      <c r="BW163" s="333"/>
      <c r="BX163" s="333"/>
      <c r="BY163" s="333"/>
      <c r="BZ163" s="333"/>
      <c r="CA163" s="333"/>
      <c r="CB163" s="333"/>
      <c r="CC163" s="333"/>
      <c r="CD163" s="333"/>
      <c r="CE163" s="333"/>
      <c r="CF163" s="333"/>
      <c r="CG163" s="333"/>
      <c r="CH163" s="333"/>
      <c r="CI163" s="334"/>
      <c r="CJ163" s="1453"/>
      <c r="CK163" s="1473"/>
    </row>
    <row r="164" spans="2:89" ht="28" x14ac:dyDescent="0.3">
      <c r="B164" s="484" t="s">
        <v>625</v>
      </c>
      <c r="C164" s="485" t="s">
        <v>433</v>
      </c>
      <c r="D164" s="414" t="s">
        <v>67</v>
      </c>
      <c r="E164" s="469" t="s">
        <v>221</v>
      </c>
      <c r="F164" s="1015">
        <v>2</v>
      </c>
      <c r="G164" s="1137">
        <v>180.72300000000001</v>
      </c>
      <c r="H164" s="1138">
        <v>174.54499999999999</v>
      </c>
      <c r="I164" s="1014">
        <v>167.26499999999999</v>
      </c>
      <c r="J164" s="1014">
        <v>160.43899999999999</v>
      </c>
      <c r="K164" s="1014">
        <v>153.959</v>
      </c>
      <c r="L164" s="1014">
        <v>148.46000958218735</v>
      </c>
      <c r="M164" s="1147">
        <v>146.44522019725059</v>
      </c>
      <c r="N164" s="1147">
        <v>144.6368184575625</v>
      </c>
      <c r="O164" s="1147">
        <v>143.01125450425675</v>
      </c>
      <c r="P164" s="1147">
        <v>141.54806648841682</v>
      </c>
      <c r="Q164" s="1147">
        <v>140.22941115747832</v>
      </c>
      <c r="R164" s="1147">
        <v>139.03967591267724</v>
      </c>
      <c r="S164" s="1147">
        <v>137.96515658060409</v>
      </c>
      <c r="T164" s="1147">
        <v>136.99378846976063</v>
      </c>
      <c r="U164" s="1147">
        <v>136.11492085353186</v>
      </c>
      <c r="V164" s="1147">
        <v>135.3191270182611</v>
      </c>
      <c r="W164" s="1147">
        <v>134.59804357575942</v>
      </c>
      <c r="X164" s="1147">
        <v>133.94423396564352</v>
      </c>
      <c r="Y164" s="1147">
        <v>133.35107204110093</v>
      </c>
      <c r="Z164" s="1147">
        <v>132.81264240005444</v>
      </c>
      <c r="AA164" s="1147">
        <v>132.32365473639234</v>
      </c>
      <c r="AB164" s="1147">
        <v>131.87936997672219</v>
      </c>
      <c r="AC164" s="1147">
        <v>131.47553636298133</v>
      </c>
      <c r="AD164" s="1147">
        <v>131.10833396028607</v>
      </c>
      <c r="AE164" s="1147">
        <v>130.77432632824011</v>
      </c>
      <c r="AF164" s="1147">
        <v>130.47041830474242</v>
      </c>
      <c r="AG164" s="1147">
        <v>130.19381902370074</v>
      </c>
      <c r="AH164" s="1147">
        <v>129.94200942950508</v>
      </c>
      <c r="AI164" s="1147">
        <v>129.71271366761121</v>
      </c>
      <c r="AJ164" s="1147">
        <v>129.50387382686435</v>
      </c>
      <c r="AK164" s="1147">
        <v>129.3136275890401</v>
      </c>
      <c r="AL164" s="1147">
        <v>129.14028840751843</v>
      </c>
      <c r="AM164" s="1147">
        <v>128.98232789247186</v>
      </c>
      <c r="AN164" s="1147">
        <v>128.83836012640089</v>
      </c>
      <c r="AO164" s="1147">
        <v>128.70712767287813</v>
      </c>
      <c r="AP164" s="1147">
        <v>128.58748907425436</v>
      </c>
      <c r="AQ164" s="1147">
        <v>128.47840766188708</v>
      </c>
      <c r="AR164" s="1147">
        <v>128.3789415260305</v>
      </c>
      <c r="AS164" s="1147">
        <v>128.28823451258054</v>
      </c>
      <c r="AT164" s="1147">
        <v>128.20550813097361</v>
      </c>
      <c r="AU164" s="1147">
        <v>128.13005427217399</v>
      </c>
      <c r="AV164" s="1147">
        <v>128.06122864823976</v>
      </c>
      <c r="AW164" s="1147">
        <v>127.99844487576154</v>
      </c>
      <c r="AX164" s="1147">
        <v>127.94116913478975</v>
      </c>
      <c r="AY164" s="1147">
        <v>127.88891534293117</v>
      </c>
      <c r="AZ164" s="1147">
        <v>127.84124079129248</v>
      </c>
      <c r="BA164" s="1147">
        <v>127.79774219503427</v>
      </c>
      <c r="BB164" s="1147">
        <v>127.75805211660642</v>
      </c>
      <c r="BC164" s="1147">
        <v>127.72183572437582</v>
      </c>
      <c r="BD164" s="1147">
        <v>127.6887878534238</v>
      </c>
      <c r="BE164" s="1147">
        <v>127.65863033886315</v>
      </c>
      <c r="BF164" s="1147">
        <v>127.63110959516975</v>
      </c>
      <c r="BG164" s="1147">
        <v>127.60599441779985</v>
      </c>
      <c r="BH164" s="1147">
        <v>127.58307398581803</v>
      </c>
      <c r="BI164" s="1147">
        <v>127.56215604643627</v>
      </c>
      <c r="BJ164" s="1147">
        <v>127.54306526429538</v>
      </c>
      <c r="BK164" s="1147">
        <v>127.52564172003764</v>
      </c>
      <c r="BL164" s="1147">
        <v>127.50973954425011</v>
      </c>
      <c r="BM164" s="1147">
        <v>127.49522567422402</v>
      </c>
      <c r="BN164" s="1147">
        <v>127.48197872219691</v>
      </c>
      <c r="BO164" s="1154">
        <v>127.46988794483769</v>
      </c>
      <c r="BP164" s="1016"/>
      <c r="BQ164" s="333"/>
      <c r="BR164" s="333"/>
      <c r="BS164" s="333"/>
      <c r="BT164" s="333"/>
      <c r="BU164" s="333"/>
      <c r="BV164" s="333"/>
      <c r="BW164" s="333"/>
      <c r="BX164" s="333"/>
      <c r="BY164" s="333"/>
      <c r="BZ164" s="333"/>
      <c r="CA164" s="333"/>
      <c r="CB164" s="333"/>
      <c r="CC164" s="333"/>
      <c r="CD164" s="333"/>
      <c r="CE164" s="333"/>
      <c r="CF164" s="333"/>
      <c r="CG164" s="333"/>
      <c r="CH164" s="333"/>
      <c r="CI164" s="334"/>
      <c r="CJ164" s="1453"/>
      <c r="CK164" s="1473"/>
    </row>
    <row r="165" spans="2:89" x14ac:dyDescent="0.3">
      <c r="B165" s="484" t="s">
        <v>626</v>
      </c>
      <c r="C165" s="485" t="s">
        <v>435</v>
      </c>
      <c r="D165" s="414" t="s">
        <v>67</v>
      </c>
      <c r="E165" s="469" t="s">
        <v>221</v>
      </c>
      <c r="F165" s="1015">
        <v>2</v>
      </c>
      <c r="G165" s="1137">
        <v>4.92</v>
      </c>
      <c r="H165" s="1138">
        <v>4.1399999999999997</v>
      </c>
      <c r="I165" s="1014">
        <v>4.1399999999999997</v>
      </c>
      <c r="J165" s="1014">
        <v>4.1399999999999997</v>
      </c>
      <c r="K165" s="1014">
        <v>4.1399999999999997</v>
      </c>
      <c r="L165" s="1014">
        <v>4.1399999999999997</v>
      </c>
      <c r="M165" s="1147">
        <v>4.1399999999999997</v>
      </c>
      <c r="N165" s="1147">
        <v>4.1399999999999997</v>
      </c>
      <c r="O165" s="1147">
        <v>4.1399999999999997</v>
      </c>
      <c r="P165" s="1147">
        <v>4.1399999999999997</v>
      </c>
      <c r="Q165" s="1147">
        <v>4.1399999999999997</v>
      </c>
      <c r="R165" s="1147">
        <v>4.1399999999999997</v>
      </c>
      <c r="S165" s="1147">
        <v>4.1399999999999997</v>
      </c>
      <c r="T165" s="1147">
        <v>4.1399999999999997</v>
      </c>
      <c r="U165" s="1147">
        <v>4.1399999999999997</v>
      </c>
      <c r="V165" s="1147">
        <v>4.1399999999999997</v>
      </c>
      <c r="W165" s="1147">
        <v>4.1399999999999997</v>
      </c>
      <c r="X165" s="1147">
        <v>4.1399999999999997</v>
      </c>
      <c r="Y165" s="1147">
        <v>4.1399999999999997</v>
      </c>
      <c r="Z165" s="1147">
        <v>4.1399999999999997</v>
      </c>
      <c r="AA165" s="1147">
        <v>4.1399999999999997</v>
      </c>
      <c r="AB165" s="1147">
        <v>4.1399999999999997</v>
      </c>
      <c r="AC165" s="1147">
        <v>4.1399999999999997</v>
      </c>
      <c r="AD165" s="1147">
        <v>4.1399999999999997</v>
      </c>
      <c r="AE165" s="1147">
        <v>4.1399999999999997</v>
      </c>
      <c r="AF165" s="1147">
        <v>4.1399999999999997</v>
      </c>
      <c r="AG165" s="1147">
        <v>4.1399999999999997</v>
      </c>
      <c r="AH165" s="1147">
        <v>4.1399999999999997</v>
      </c>
      <c r="AI165" s="1147">
        <v>4.1399999999999997</v>
      </c>
      <c r="AJ165" s="1147">
        <v>4.1399999999999997</v>
      </c>
      <c r="AK165" s="1147">
        <v>4.1399999999999997</v>
      </c>
      <c r="AL165" s="1147">
        <v>4.1399999999999997</v>
      </c>
      <c r="AM165" s="1147">
        <v>4.1399999999999997</v>
      </c>
      <c r="AN165" s="1147">
        <v>4.1399999999999997</v>
      </c>
      <c r="AO165" s="1147">
        <v>4.1399999999999997</v>
      </c>
      <c r="AP165" s="1147">
        <v>4.1399999999999997</v>
      </c>
      <c r="AQ165" s="1147">
        <v>4.1399999999999997</v>
      </c>
      <c r="AR165" s="1147">
        <v>4.1399999999999997</v>
      </c>
      <c r="AS165" s="1147">
        <v>4.1399999999999997</v>
      </c>
      <c r="AT165" s="1147">
        <v>4.1399999999999997</v>
      </c>
      <c r="AU165" s="1147">
        <v>4.1399999999999997</v>
      </c>
      <c r="AV165" s="1147">
        <v>4.1399999999999997</v>
      </c>
      <c r="AW165" s="1147">
        <v>4.1399999999999997</v>
      </c>
      <c r="AX165" s="1147">
        <v>4.1399999999999997</v>
      </c>
      <c r="AY165" s="1147">
        <v>4.1399999999999997</v>
      </c>
      <c r="AZ165" s="1147">
        <v>4.1399999999999997</v>
      </c>
      <c r="BA165" s="1147">
        <v>4.1399999999999997</v>
      </c>
      <c r="BB165" s="1147">
        <v>4.1399999999999997</v>
      </c>
      <c r="BC165" s="1147">
        <v>4.1399999999999997</v>
      </c>
      <c r="BD165" s="1147">
        <v>4.1399999999999997</v>
      </c>
      <c r="BE165" s="1147">
        <v>4.1399999999999997</v>
      </c>
      <c r="BF165" s="1147">
        <v>4.1399999999999997</v>
      </c>
      <c r="BG165" s="1147">
        <v>4.1399999999999997</v>
      </c>
      <c r="BH165" s="1147">
        <v>4.1399999999999997</v>
      </c>
      <c r="BI165" s="1147">
        <v>4.1399999999999997</v>
      </c>
      <c r="BJ165" s="1147">
        <v>4.1399999999999997</v>
      </c>
      <c r="BK165" s="1147">
        <v>4.1399999999999997</v>
      </c>
      <c r="BL165" s="1147">
        <v>4.1399999999999997</v>
      </c>
      <c r="BM165" s="1147">
        <v>4.1399999999999997</v>
      </c>
      <c r="BN165" s="1147">
        <v>4.1399999999999997</v>
      </c>
      <c r="BO165" s="1154">
        <v>4.1399999999999997</v>
      </c>
      <c r="BP165" s="1016"/>
      <c r="BQ165" s="333"/>
      <c r="BR165" s="333"/>
      <c r="BS165" s="333"/>
      <c r="BT165" s="333"/>
      <c r="BU165" s="333"/>
      <c r="BV165" s="333"/>
      <c r="BW165" s="333"/>
      <c r="BX165" s="333"/>
      <c r="BY165" s="333"/>
      <c r="BZ165" s="333"/>
      <c r="CA165" s="333"/>
      <c r="CB165" s="333"/>
      <c r="CC165" s="333"/>
      <c r="CD165" s="333"/>
      <c r="CE165" s="333"/>
      <c r="CF165" s="333"/>
      <c r="CG165" s="333"/>
      <c r="CH165" s="333"/>
      <c r="CI165" s="334"/>
      <c r="CJ165" s="1453"/>
      <c r="CK165" s="1473"/>
    </row>
    <row r="166" spans="2:89" ht="14.5" thickBot="1" x14ac:dyDescent="0.4">
      <c r="B166" s="486" t="s">
        <v>627</v>
      </c>
      <c r="C166" s="487" t="s">
        <v>437</v>
      </c>
      <c r="D166" s="488" t="s">
        <v>628</v>
      </c>
      <c r="E166" s="489" t="s">
        <v>221</v>
      </c>
      <c r="F166" s="1018">
        <v>2</v>
      </c>
      <c r="G166" s="1139">
        <f>SUM(G153:G156)+G163+G164+G165</f>
        <v>623.07299999999998</v>
      </c>
      <c r="H166" s="452">
        <f t="shared" ref="H166:BO166" si="80">SUM(H153:H156)+H163+H164+H165</f>
        <v>625.44100000000003</v>
      </c>
      <c r="I166" s="452">
        <f t="shared" si="80"/>
        <v>631.61437030774562</v>
      </c>
      <c r="J166" s="452">
        <f t="shared" si="80"/>
        <v>636.48461265071273</v>
      </c>
      <c r="K166" s="452">
        <f t="shared" si="80"/>
        <v>640.53809662794902</v>
      </c>
      <c r="L166" s="452">
        <f t="shared" si="80"/>
        <v>643.85405288043114</v>
      </c>
      <c r="M166" s="452">
        <f t="shared" si="80"/>
        <v>644.97426088460247</v>
      </c>
      <c r="N166" s="452">
        <f t="shared" si="80"/>
        <v>646.73323216642029</v>
      </c>
      <c r="O166" s="452">
        <f t="shared" si="80"/>
        <v>649.08790080186077</v>
      </c>
      <c r="P166" s="452">
        <f t="shared" si="80"/>
        <v>651.48256600894251</v>
      </c>
      <c r="Q166" s="452">
        <f t="shared" si="80"/>
        <v>653.85879429910995</v>
      </c>
      <c r="R166" s="452">
        <f t="shared" si="80"/>
        <v>656.25055543681481</v>
      </c>
      <c r="S166" s="452">
        <f t="shared" si="80"/>
        <v>658.7881745273387</v>
      </c>
      <c r="T166" s="452">
        <f t="shared" si="80"/>
        <v>661.45838140512376</v>
      </c>
      <c r="U166" s="452">
        <f t="shared" si="80"/>
        <v>664.24010639366986</v>
      </c>
      <c r="V166" s="452">
        <f t="shared" si="80"/>
        <v>666.97566153972127</v>
      </c>
      <c r="W166" s="452">
        <f t="shared" si="80"/>
        <v>669.72289987935926</v>
      </c>
      <c r="X166" s="452">
        <f t="shared" si="80"/>
        <v>672.51189617918953</v>
      </c>
      <c r="Y166" s="452">
        <f t="shared" si="80"/>
        <v>675.23216065561189</v>
      </c>
      <c r="Z166" s="452">
        <f t="shared" si="80"/>
        <v>677.98254678785338</v>
      </c>
      <c r="AA166" s="452">
        <f t="shared" si="80"/>
        <v>680.66898196359091</v>
      </c>
      <c r="AB166" s="452">
        <f t="shared" si="80"/>
        <v>683.28738079999709</v>
      </c>
      <c r="AC166" s="452">
        <f t="shared" si="80"/>
        <v>686.15601545138611</v>
      </c>
      <c r="AD166" s="452">
        <f t="shared" si="80"/>
        <v>688.93808413662407</v>
      </c>
      <c r="AE166" s="452">
        <f t="shared" si="80"/>
        <v>692.06505749629684</v>
      </c>
      <c r="AF166" s="452">
        <f t="shared" si="80"/>
        <v>695.22335059480531</v>
      </c>
      <c r="AG166" s="452">
        <f t="shared" si="80"/>
        <v>698.43517205250669</v>
      </c>
      <c r="AH166" s="452">
        <f t="shared" si="80"/>
        <v>701.67200230143851</v>
      </c>
      <c r="AI166" s="452">
        <f t="shared" si="80"/>
        <v>704.93156497589621</v>
      </c>
      <c r="AJ166" s="452">
        <f t="shared" si="80"/>
        <v>708.21180165476073</v>
      </c>
      <c r="AK166" s="452">
        <f t="shared" si="80"/>
        <v>711.52884951103135</v>
      </c>
      <c r="AL166" s="452">
        <f t="shared" si="80"/>
        <v>714.86302149050005</v>
      </c>
      <c r="AM166" s="452">
        <f t="shared" si="80"/>
        <v>718.21278869693253</v>
      </c>
      <c r="AN166" s="452">
        <f t="shared" si="80"/>
        <v>721.57676470760714</v>
      </c>
      <c r="AO166" s="452">
        <f t="shared" si="80"/>
        <v>724.95369158205256</v>
      </c>
      <c r="AP166" s="452">
        <f t="shared" si="80"/>
        <v>728.34242735974851</v>
      </c>
      <c r="AQ166" s="452">
        <f t="shared" si="80"/>
        <v>731.74193487035814</v>
      </c>
      <c r="AR166" s="452">
        <f t="shared" si="80"/>
        <v>735.1512717036104</v>
      </c>
      <c r="AS166" s="452">
        <f t="shared" si="80"/>
        <v>738.56958120604429</v>
      </c>
      <c r="AT166" s="452">
        <f t="shared" si="80"/>
        <v>741.99608438890198</v>
      </c>
      <c r="AU166" s="452">
        <f t="shared" si="80"/>
        <v>745.43007264611833</v>
      </c>
      <c r="AV166" s="452">
        <f t="shared" si="80"/>
        <v>748.87090119388154</v>
      </c>
      <c r="AW166" s="452">
        <f t="shared" si="80"/>
        <v>752.31798315406638</v>
      </c>
      <c r="AX166" s="452">
        <f t="shared" si="80"/>
        <v>755.77078421316446</v>
      </c>
      <c r="AY166" s="452">
        <f t="shared" si="80"/>
        <v>759.22881779637407</v>
      </c>
      <c r="AZ166" s="452">
        <f t="shared" si="80"/>
        <v>762.69164070354338</v>
      </c>
      <c r="BA166" s="452">
        <f t="shared" si="80"/>
        <v>766.15884915971776</v>
      </c>
      <c r="BB166" s="452">
        <f t="shared" si="80"/>
        <v>769.63007523837734</v>
      </c>
      <c r="BC166" s="452">
        <f t="shared" si="80"/>
        <v>773.10498362006115</v>
      </c>
      <c r="BD166" s="452">
        <f t="shared" si="80"/>
        <v>776.58326865315701</v>
      </c>
      <c r="BE166" s="452">
        <f t="shared" si="80"/>
        <v>780.06465168722286</v>
      </c>
      <c r="BF166" s="452">
        <f t="shared" si="80"/>
        <v>783.5488786523116</v>
      </c>
      <c r="BG166" s="452">
        <f t="shared" si="80"/>
        <v>787.03571786058728</v>
      </c>
      <c r="BH166" s="452">
        <f t="shared" si="80"/>
        <v>790.52495800894735</v>
      </c>
      <c r="BI166" s="452">
        <f t="shared" si="80"/>
        <v>794.01640636356376</v>
      </c>
      <c r="BJ166" s="452">
        <f t="shared" si="80"/>
        <v>797.50988710915942</v>
      </c>
      <c r="BK166" s="452">
        <f t="shared" si="80"/>
        <v>801.00523984757854</v>
      </c>
      <c r="BL166" s="452">
        <f t="shared" si="80"/>
        <v>804.50231823172442</v>
      </c>
      <c r="BM166" s="452">
        <f t="shared" si="80"/>
        <v>808.00098872232218</v>
      </c>
      <c r="BN166" s="452">
        <f t="shared" si="80"/>
        <v>811.50112945615479</v>
      </c>
      <c r="BO166" s="1019">
        <f t="shared" si="80"/>
        <v>815.00262921554292</v>
      </c>
      <c r="BP166" s="452"/>
      <c r="BQ166" s="452"/>
      <c r="BR166" s="452"/>
      <c r="BS166" s="452"/>
      <c r="BT166" s="452"/>
      <c r="BU166" s="452"/>
      <c r="BV166" s="452"/>
      <c r="BW166" s="452"/>
      <c r="BX166" s="452"/>
      <c r="BY166" s="452"/>
      <c r="BZ166" s="452"/>
      <c r="CA166" s="452"/>
      <c r="CB166" s="452"/>
      <c r="CC166" s="452"/>
      <c r="CD166" s="452"/>
      <c r="CE166" s="452"/>
      <c r="CF166" s="452"/>
      <c r="CG166" s="452"/>
      <c r="CH166" s="452"/>
      <c r="CI166" s="1019"/>
      <c r="CJ166" s="1453"/>
      <c r="CK166" s="1473"/>
    </row>
    <row r="167" spans="2:89" x14ac:dyDescent="0.3">
      <c r="B167" s="432" t="s">
        <v>629</v>
      </c>
      <c r="C167" s="433" t="s">
        <v>440</v>
      </c>
      <c r="D167" s="434" t="s">
        <v>67</v>
      </c>
      <c r="E167" s="490" t="s">
        <v>221</v>
      </c>
      <c r="F167" s="1025">
        <v>2</v>
      </c>
      <c r="G167" s="1140">
        <v>21.389641426703648</v>
      </c>
      <c r="H167" s="1141">
        <v>22.262568427829539</v>
      </c>
      <c r="I167" s="1142">
        <v>23.13152793477833</v>
      </c>
      <c r="J167" s="1142">
        <v>23.970483860610798</v>
      </c>
      <c r="K167" s="1142">
        <v>24.780938659954501</v>
      </c>
      <c r="L167" s="1142">
        <v>25.570585336153318</v>
      </c>
      <c r="M167" s="1155">
        <v>26.340969231588307</v>
      </c>
      <c r="N167" s="1155">
        <v>27.09238254438997</v>
      </c>
      <c r="O167" s="1155">
        <v>27.825675955784515</v>
      </c>
      <c r="P167" s="1155">
        <v>28.542499777069271</v>
      </c>
      <c r="Q167" s="1155">
        <v>29.252645826460675</v>
      </c>
      <c r="R167" s="1155">
        <v>29.957309494844875</v>
      </c>
      <c r="S167" s="1155">
        <v>30.655197338145818</v>
      </c>
      <c r="T167" s="1155">
        <v>31.34370844485856</v>
      </c>
      <c r="U167" s="1155">
        <v>32.024636659023614</v>
      </c>
      <c r="V167" s="1155">
        <v>32.71080043116207</v>
      </c>
      <c r="W167" s="1155">
        <v>32.71080043116207</v>
      </c>
      <c r="X167" s="1155">
        <v>32.71080043116207</v>
      </c>
      <c r="Y167" s="1155">
        <v>32.71080043116207</v>
      </c>
      <c r="Z167" s="1155">
        <v>32.71080043116207</v>
      </c>
      <c r="AA167" s="1155">
        <v>32.71080043116207</v>
      </c>
      <c r="AB167" s="1155">
        <v>32.71080043116207</v>
      </c>
      <c r="AC167" s="1155">
        <v>32.71080043116207</v>
      </c>
      <c r="AD167" s="1155">
        <v>32.71080043116207</v>
      </c>
      <c r="AE167" s="1155">
        <v>32.71080043116207</v>
      </c>
      <c r="AF167" s="1155">
        <v>32.71080043116207</v>
      </c>
      <c r="AG167" s="1155">
        <v>32.71080043116207</v>
      </c>
      <c r="AH167" s="1155">
        <v>32.71080043116207</v>
      </c>
      <c r="AI167" s="1155">
        <v>32.71080043116207</v>
      </c>
      <c r="AJ167" s="1155">
        <v>32.71080043116207</v>
      </c>
      <c r="AK167" s="1155">
        <v>32.71080043116207</v>
      </c>
      <c r="AL167" s="1155">
        <v>32.71080043116207</v>
      </c>
      <c r="AM167" s="1155">
        <v>32.71080043116207</v>
      </c>
      <c r="AN167" s="1155">
        <v>32.71080043116207</v>
      </c>
      <c r="AO167" s="1155">
        <v>32.71080043116207</v>
      </c>
      <c r="AP167" s="1155">
        <v>32.71080043116207</v>
      </c>
      <c r="AQ167" s="1155">
        <v>32.71080043116207</v>
      </c>
      <c r="AR167" s="1155">
        <v>32.71080043116207</v>
      </c>
      <c r="AS167" s="1155">
        <v>32.71080043116207</v>
      </c>
      <c r="AT167" s="1155">
        <v>32.71080043116207</v>
      </c>
      <c r="AU167" s="1155">
        <v>32.71080043116207</v>
      </c>
      <c r="AV167" s="1155">
        <v>32.71080043116207</v>
      </c>
      <c r="AW167" s="1155">
        <v>32.71080043116207</v>
      </c>
      <c r="AX167" s="1155">
        <v>32.71080043116207</v>
      </c>
      <c r="AY167" s="1155">
        <v>32.71080043116207</v>
      </c>
      <c r="AZ167" s="1155">
        <v>32.71080043116207</v>
      </c>
      <c r="BA167" s="1155">
        <v>32.71080043116207</v>
      </c>
      <c r="BB167" s="1155">
        <v>32.71080043116207</v>
      </c>
      <c r="BC167" s="1155">
        <v>32.71080043116207</v>
      </c>
      <c r="BD167" s="1155">
        <v>32.71080043116207</v>
      </c>
      <c r="BE167" s="1155">
        <v>32.71080043116207</v>
      </c>
      <c r="BF167" s="1155">
        <v>32.71080043116207</v>
      </c>
      <c r="BG167" s="1155">
        <v>32.71080043116207</v>
      </c>
      <c r="BH167" s="1155">
        <v>32.71080043116207</v>
      </c>
      <c r="BI167" s="1155">
        <v>32.71080043116207</v>
      </c>
      <c r="BJ167" s="1155">
        <v>32.71080043116207</v>
      </c>
      <c r="BK167" s="1155">
        <v>32.71080043116207</v>
      </c>
      <c r="BL167" s="1155">
        <v>32.71080043116207</v>
      </c>
      <c r="BM167" s="1155">
        <v>32.71080043116207</v>
      </c>
      <c r="BN167" s="1155">
        <v>32.71080043116207</v>
      </c>
      <c r="BO167" s="1156">
        <v>32.71080043116207</v>
      </c>
      <c r="BP167" s="329"/>
      <c r="BQ167" s="329"/>
      <c r="BR167" s="329"/>
      <c r="BS167" s="329"/>
      <c r="BT167" s="329"/>
      <c r="BU167" s="329"/>
      <c r="BV167" s="329"/>
      <c r="BW167" s="329"/>
      <c r="BX167" s="329"/>
      <c r="BY167" s="329"/>
      <c r="BZ167" s="329"/>
      <c r="CA167" s="329"/>
      <c r="CB167" s="329"/>
      <c r="CC167" s="329"/>
      <c r="CD167" s="329"/>
      <c r="CE167" s="329"/>
      <c r="CF167" s="329"/>
      <c r="CG167" s="329"/>
      <c r="CH167" s="329"/>
      <c r="CI167" s="330"/>
      <c r="CJ167" s="1453"/>
      <c r="CK167" s="1473"/>
    </row>
    <row r="168" spans="2:89" x14ac:dyDescent="0.3">
      <c r="B168" s="444" t="s">
        <v>630</v>
      </c>
      <c r="C168" s="445" t="s">
        <v>442</v>
      </c>
      <c r="D168" s="440" t="s">
        <v>67</v>
      </c>
      <c r="E168" s="491" t="s">
        <v>221</v>
      </c>
      <c r="F168" s="1026">
        <v>2</v>
      </c>
      <c r="G168" s="1143">
        <v>19.198574511428774</v>
      </c>
      <c r="H168" s="1029">
        <v>18.184058344517609</v>
      </c>
      <c r="I168" s="1144">
        <v>17.556196096391258</v>
      </c>
      <c r="J168" s="1144">
        <v>16.95977457983976</v>
      </c>
      <c r="K168" s="1144">
        <v>16.524338725486686</v>
      </c>
      <c r="L168" s="1144">
        <v>16.121241082286904</v>
      </c>
      <c r="M168" s="1157">
        <v>15.724258048353374</v>
      </c>
      <c r="N168" s="1157">
        <v>15.345076577008534</v>
      </c>
      <c r="O168" s="1157">
        <v>15.000429921932191</v>
      </c>
      <c r="P168" s="1157">
        <v>14.860689240405538</v>
      </c>
      <c r="Q168" s="1157">
        <v>14.745963599792024</v>
      </c>
      <c r="R168" s="1157">
        <v>14.604171033325006</v>
      </c>
      <c r="S168" s="1157">
        <v>14.407951159052949</v>
      </c>
      <c r="T168" s="1157">
        <v>14.249269702201719</v>
      </c>
      <c r="U168" s="1157">
        <v>14.358830263877046</v>
      </c>
      <c r="V168" s="1157">
        <v>14.428134711388026</v>
      </c>
      <c r="W168" s="1157">
        <v>15.109293306857232</v>
      </c>
      <c r="X168" s="1157">
        <v>15.723100226570708</v>
      </c>
      <c r="Y168" s="1157">
        <v>16.388166627616926</v>
      </c>
      <c r="Z168" s="1157">
        <v>17.268273738653072</v>
      </c>
      <c r="AA168" s="1157">
        <v>17.967151369938406</v>
      </c>
      <c r="AB168" s="1157">
        <v>18.534352352447691</v>
      </c>
      <c r="AC168" s="1157">
        <v>19.024405680771061</v>
      </c>
      <c r="AD168" s="1157">
        <v>19.495399485397378</v>
      </c>
      <c r="AE168" s="1157">
        <v>20.003620213795863</v>
      </c>
      <c r="AF168" s="1157">
        <v>20.63671558599691</v>
      </c>
      <c r="AG168" s="1157">
        <v>21.269810958197958</v>
      </c>
      <c r="AH168" s="1157">
        <v>21.902906330414368</v>
      </c>
      <c r="AI168" s="1157">
        <v>22.536001702600423</v>
      </c>
      <c r="AJ168" s="1157">
        <v>23.169097074816818</v>
      </c>
      <c r="AK168" s="1157">
        <v>23.802192447017866</v>
      </c>
      <c r="AL168" s="1157">
        <v>24.435287819218914</v>
      </c>
      <c r="AM168" s="1157">
        <v>25.068383191419962</v>
      </c>
      <c r="AN168" s="1157">
        <v>25.701478563636371</v>
      </c>
      <c r="AO168" s="1157">
        <v>26.334573935852767</v>
      </c>
      <c r="AP168" s="1157">
        <v>26.967669308038467</v>
      </c>
      <c r="AQ168" s="1157">
        <v>27.600764680254862</v>
      </c>
      <c r="AR168" s="1157">
        <v>28.233860052456272</v>
      </c>
      <c r="AS168" s="1157">
        <v>28.866955424657334</v>
      </c>
      <c r="AT168" s="1157">
        <v>29.500050796858382</v>
      </c>
      <c r="AU168" s="1157">
        <v>30.133146169074777</v>
      </c>
      <c r="AV168" s="1157">
        <v>30.766241541260477</v>
      </c>
      <c r="AW168" s="1157">
        <v>31.399336913476873</v>
      </c>
      <c r="AX168" s="1157">
        <v>32.032432285693275</v>
      </c>
      <c r="AY168" s="1157">
        <v>32.66552765789433</v>
      </c>
      <c r="AZ168" s="1157">
        <v>33.298623030095385</v>
      </c>
      <c r="BA168" s="1157">
        <v>33.931718402296795</v>
      </c>
      <c r="BB168" s="1157">
        <v>34.564813774513553</v>
      </c>
      <c r="BC168" s="1157">
        <v>35.197909146699246</v>
      </c>
      <c r="BD168" s="1157">
        <v>35.831004518915648</v>
      </c>
      <c r="BE168" s="1157">
        <v>36.464099891116703</v>
      </c>
      <c r="BF168" s="1157">
        <v>37.097195263317758</v>
      </c>
      <c r="BG168" s="1157">
        <v>37.730290635534161</v>
      </c>
      <c r="BH168" s="1157">
        <v>38.363386007735215</v>
      </c>
      <c r="BI168" s="1157">
        <v>38.99648137993627</v>
      </c>
      <c r="BJ168" s="1157">
        <v>39.629576752137325</v>
      </c>
      <c r="BK168" s="1157">
        <v>40.262672124353728</v>
      </c>
      <c r="BL168" s="1157">
        <v>40.895767496555138</v>
      </c>
      <c r="BM168" s="1157">
        <v>41.528862868756192</v>
      </c>
      <c r="BN168" s="1157">
        <v>42.161958240957247</v>
      </c>
      <c r="BO168" s="1158">
        <v>42.79505361317365</v>
      </c>
      <c r="BP168" s="333"/>
      <c r="BQ168" s="333"/>
      <c r="BR168" s="333"/>
      <c r="BS168" s="333"/>
      <c r="BT168" s="333"/>
      <c r="BU168" s="333"/>
      <c r="BV168" s="333"/>
      <c r="BW168" s="333"/>
      <c r="BX168" s="333"/>
      <c r="BY168" s="333"/>
      <c r="BZ168" s="333"/>
      <c r="CA168" s="333"/>
      <c r="CB168" s="333"/>
      <c r="CC168" s="333"/>
      <c r="CD168" s="333"/>
      <c r="CE168" s="333"/>
      <c r="CF168" s="333"/>
      <c r="CG168" s="333"/>
      <c r="CH168" s="333"/>
      <c r="CI168" s="334"/>
      <c r="CJ168" s="1453"/>
      <c r="CK168" s="1473"/>
    </row>
    <row r="169" spans="2:89" x14ac:dyDescent="0.3">
      <c r="B169" s="438" t="s">
        <v>631</v>
      </c>
      <c r="C169" s="492" t="s">
        <v>444</v>
      </c>
      <c r="D169" s="440" t="s">
        <v>67</v>
      </c>
      <c r="E169" s="491" t="s">
        <v>221</v>
      </c>
      <c r="F169" s="1026">
        <v>2</v>
      </c>
      <c r="G169" s="1477">
        <v>811.70856804341702</v>
      </c>
      <c r="H169" s="1478">
        <v>824.25678651095927</v>
      </c>
      <c r="I169" s="1478">
        <v>851.60548215421875</v>
      </c>
      <c r="J169" s="1478">
        <v>875.0400482248474</v>
      </c>
      <c r="K169" s="1478">
        <v>896.74771086115231</v>
      </c>
      <c r="L169" s="1478">
        <v>914.98161034707709</v>
      </c>
      <c r="M169" s="1479">
        <v>923.31571231999487</v>
      </c>
      <c r="N169" s="1479">
        <v>932.11805064902353</v>
      </c>
      <c r="O169" s="1479">
        <v>941.07255328572467</v>
      </c>
      <c r="P169" s="1479">
        <v>949.36839996079868</v>
      </c>
      <c r="Q169" s="1479">
        <v>957.14279049030608</v>
      </c>
      <c r="R169" s="1479">
        <v>964.44880630626619</v>
      </c>
      <c r="S169" s="1479">
        <v>971.5349280633468</v>
      </c>
      <c r="T169" s="1479">
        <v>978.38274114476883</v>
      </c>
      <c r="U169" s="1479">
        <v>985.03293126869255</v>
      </c>
      <c r="V169" s="1479">
        <v>991.3692829880091</v>
      </c>
      <c r="W169" s="1479">
        <v>997.62060352719993</v>
      </c>
      <c r="X169" s="1479">
        <v>1003.6556936062425</v>
      </c>
      <c r="Y169" s="1479">
        <v>1009.4327248003983</v>
      </c>
      <c r="Z169" s="1479">
        <v>1015.0593622563388</v>
      </c>
      <c r="AA169" s="1479">
        <v>1020.6153959427215</v>
      </c>
      <c r="AB169" s="1479">
        <v>1025.9737696094053</v>
      </c>
      <c r="AC169" s="1479">
        <v>1031.642042783541</v>
      </c>
      <c r="AD169" s="1479">
        <v>1037.1557626563667</v>
      </c>
      <c r="AE169" s="1479">
        <v>1042.7472569150416</v>
      </c>
      <c r="AF169" s="1479">
        <v>1048.2662169507678</v>
      </c>
      <c r="AG169" s="1479">
        <v>1053.78091312263</v>
      </c>
      <c r="AH169" s="1479">
        <v>1059.2357725102602</v>
      </c>
      <c r="AI169" s="1479">
        <v>1064.6353864072339</v>
      </c>
      <c r="AJ169" s="1479">
        <v>1069.9839311477438</v>
      </c>
      <c r="AK169" s="1479">
        <v>1075.3271655136773</v>
      </c>
      <c r="AL169" s="1479">
        <v>1080.6266557088552</v>
      </c>
      <c r="AM169" s="1479">
        <v>1085.8855638637551</v>
      </c>
      <c r="AN169" s="1479">
        <v>1091.1067764227146</v>
      </c>
      <c r="AO169" s="1479">
        <v>1096.2929302042737</v>
      </c>
      <c r="AP169" s="1479">
        <v>1101.446435765765</v>
      </c>
      <c r="AQ169" s="1479">
        <v>1106.5694983853693</v>
      </c>
      <c r="AR169" s="1479">
        <v>1111.6641369336489</v>
      </c>
      <c r="AS169" s="1479">
        <v>1116.7322008710369</v>
      </c>
      <c r="AT169" s="1479">
        <v>1121.7753855778801</v>
      </c>
      <c r="AU169" s="1479">
        <v>1126.7952461978537</v>
      </c>
      <c r="AV169" s="1479">
        <v>1131.7932101531678</v>
      </c>
      <c r="AW169" s="1479">
        <v>1136.7705884711804</v>
      </c>
      <c r="AX169" s="1479">
        <v>1141.7285860455122</v>
      </c>
      <c r="AY169" s="1479">
        <v>1146.6683109402866</v>
      </c>
      <c r="AZ169" s="1479">
        <v>1151.5907828339787</v>
      </c>
      <c r="BA169" s="1479">
        <v>1156.4969406883636</v>
      </c>
      <c r="BB169" s="1479">
        <v>1161.3876497188332</v>
      </c>
      <c r="BC169" s="1479">
        <v>1166.2637077338154</v>
      </c>
      <c r="BD169" s="1479">
        <v>1171.1258509040172</v>
      </c>
      <c r="BE169" s="1479">
        <v>1175.9747590158322</v>
      </c>
      <c r="BF169" s="1479">
        <v>1180.8110602574175</v>
      </c>
      <c r="BG169" s="1479">
        <v>1185.6353355811859</v>
      </c>
      <c r="BH169" s="1479">
        <v>1190.4481226820542</v>
      </c>
      <c r="BI169" s="1479">
        <v>1195.249919626674</v>
      </c>
      <c r="BJ169" s="1479">
        <v>1200.0411881655907</v>
      </c>
      <c r="BK169" s="1479">
        <v>1204.8223567571747</v>
      </c>
      <c r="BL169" s="1479">
        <v>1209.5938233292036</v>
      </c>
      <c r="BM169" s="1479">
        <v>1214.3559578017284</v>
      </c>
      <c r="BN169" s="1479">
        <v>1219.1091043924523</v>
      </c>
      <c r="BO169" s="1480">
        <v>1242.4965147645651</v>
      </c>
      <c r="BP169" s="333"/>
      <c r="BQ169" s="333"/>
      <c r="BR169" s="333"/>
      <c r="BS169" s="333"/>
      <c r="BT169" s="333"/>
      <c r="BU169" s="333"/>
      <c r="BV169" s="333"/>
      <c r="BW169" s="333"/>
      <c r="BX169" s="333"/>
      <c r="BY169" s="333"/>
      <c r="BZ169" s="333"/>
      <c r="CA169" s="333"/>
      <c r="CB169" s="333"/>
      <c r="CC169" s="333"/>
      <c r="CD169" s="333"/>
      <c r="CE169" s="333"/>
      <c r="CF169" s="333"/>
      <c r="CG169" s="333"/>
      <c r="CH169" s="333"/>
      <c r="CI169" s="334"/>
      <c r="CJ169" s="1453"/>
      <c r="CK169" s="1473"/>
    </row>
    <row r="170" spans="2:89" x14ac:dyDescent="0.3">
      <c r="B170" s="438" t="s">
        <v>632</v>
      </c>
      <c r="C170" s="492" t="s">
        <v>446</v>
      </c>
      <c r="D170" s="440" t="s">
        <v>67</v>
      </c>
      <c r="E170" s="491" t="s">
        <v>221</v>
      </c>
      <c r="F170" s="1026">
        <v>2</v>
      </c>
      <c r="G170" s="1477">
        <v>498.37151341717617</v>
      </c>
      <c r="H170" s="1478">
        <v>492.22299463931358</v>
      </c>
      <c r="I170" s="1478">
        <v>472.23282111450908</v>
      </c>
      <c r="J170" s="1478">
        <v>455.49950794804408</v>
      </c>
      <c r="K170" s="1478">
        <v>438.82756376523747</v>
      </c>
      <c r="L170" s="1478">
        <v>424.00913454412193</v>
      </c>
      <c r="M170" s="1479">
        <v>418.96731111471183</v>
      </c>
      <c r="N170" s="1479">
        <v>414.26979337720354</v>
      </c>
      <c r="O170" s="1479">
        <v>409.73974271301165</v>
      </c>
      <c r="P170" s="1479">
        <v>405.50818964317625</v>
      </c>
      <c r="Q170" s="1479">
        <v>401.62582677800049</v>
      </c>
      <c r="R170" s="1479">
        <v>398.02377577063965</v>
      </c>
      <c r="S170" s="1479">
        <v>394.63432613160177</v>
      </c>
      <c r="T170" s="1479">
        <v>391.42054679274827</v>
      </c>
      <c r="U170" s="1479">
        <v>388.38151003866284</v>
      </c>
      <c r="V170" s="1479">
        <v>385.57642978742888</v>
      </c>
      <c r="W170" s="1479">
        <v>383.01268686862977</v>
      </c>
      <c r="X170" s="1479">
        <v>380.5861816299111</v>
      </c>
      <c r="Y170" s="1479">
        <v>378.34960971586605</v>
      </c>
      <c r="Z170" s="1479">
        <v>376.23958285892877</v>
      </c>
      <c r="AA170" s="1479">
        <v>374.34265384666833</v>
      </c>
      <c r="AB170" s="1479">
        <v>372.59600015004008</v>
      </c>
      <c r="AC170" s="1479">
        <v>370.9170640170791</v>
      </c>
      <c r="AD170" s="1479">
        <v>369.38895212374217</v>
      </c>
      <c r="AE170" s="1479">
        <v>367.74975861530834</v>
      </c>
      <c r="AF170" s="1479">
        <v>366.17930283313586</v>
      </c>
      <c r="AG170" s="1479">
        <v>364.6752082651625</v>
      </c>
      <c r="AH170" s="1479">
        <v>363.23082702402735</v>
      </c>
      <c r="AI170" s="1479">
        <v>361.84156816797747</v>
      </c>
      <c r="AJ170" s="1479">
        <v>360.50325571261254</v>
      </c>
      <c r="AK170" s="1479">
        <v>359.21333122388603</v>
      </c>
      <c r="AL170" s="1479">
        <v>357.96715090592608</v>
      </c>
      <c r="AM170" s="1479">
        <v>356.76155262823352</v>
      </c>
      <c r="AN170" s="1479">
        <v>355.59364994648092</v>
      </c>
      <c r="AO170" s="1479">
        <v>354.46080604212875</v>
      </c>
      <c r="AP170" s="1479">
        <v>353.36061035785531</v>
      </c>
      <c r="AQ170" s="1479">
        <v>352.29085761545764</v>
      </c>
      <c r="AR170" s="1479">
        <v>351.24952894438559</v>
      </c>
      <c r="AS170" s="1479">
        <v>350.23477488421594</v>
      </c>
      <c r="AT170" s="1479">
        <v>349.24490005457903</v>
      </c>
      <c r="AU170" s="1479">
        <v>348.27834931181252</v>
      </c>
      <c r="AV170" s="1479">
        <v>347.3336952337159</v>
      </c>
      <c r="AW170" s="1479">
        <v>346.4096267929113</v>
      </c>
      <c r="AX170" s="1479">
        <v>345.50493909578643</v>
      </c>
      <c r="AY170" s="1479">
        <v>344.6185240782192</v>
      </c>
      <c r="AZ170" s="1479">
        <v>343.7493620617447</v>
      </c>
      <c r="BA170" s="1479">
        <v>342.89651408456689</v>
      </c>
      <c r="BB170" s="1479">
        <v>342.05911493130446</v>
      </c>
      <c r="BC170" s="1479">
        <v>341.23636679353922</v>
      </c>
      <c r="BD170" s="1479">
        <v>340.42753350054511</v>
      </c>
      <c r="BE170" s="1479">
        <v>339.6319352659375</v>
      </c>
      <c r="BF170" s="1479">
        <v>338.84894390156961</v>
      </c>
      <c r="BG170" s="1479">
        <v>338.07797845500869</v>
      </c>
      <c r="BH170" s="1479">
        <v>337.31850123134762</v>
      </c>
      <c r="BI170" s="1479">
        <v>336.57001416394445</v>
      </c>
      <c r="BJ170" s="1479">
        <v>335.83205550223568</v>
      </c>
      <c r="BK170" s="1479">
        <v>335.10419678785854</v>
      </c>
      <c r="BL170" s="1479">
        <v>334.38604009303685</v>
      </c>
      <c r="BM170" s="1479">
        <v>333.67721549772881</v>
      </c>
      <c r="BN170" s="1479">
        <v>332.97737878421208</v>
      </c>
      <c r="BO170" s="1480">
        <v>337.34807828930735</v>
      </c>
      <c r="BP170" s="333"/>
      <c r="BQ170" s="333"/>
      <c r="BR170" s="333"/>
      <c r="BS170" s="333"/>
      <c r="BT170" s="333"/>
      <c r="BU170" s="333"/>
      <c r="BV170" s="333"/>
      <c r="BW170" s="333"/>
      <c r="BX170" s="333"/>
      <c r="BY170" s="333"/>
      <c r="BZ170" s="333"/>
      <c r="CA170" s="333"/>
      <c r="CB170" s="333"/>
      <c r="CC170" s="333"/>
      <c r="CD170" s="333"/>
      <c r="CE170" s="333"/>
      <c r="CF170" s="333"/>
      <c r="CG170" s="333"/>
      <c r="CH170" s="333"/>
      <c r="CI170" s="334"/>
      <c r="CJ170" s="1453"/>
      <c r="CK170" s="1473"/>
    </row>
    <row r="171" spans="2:89" x14ac:dyDescent="0.35">
      <c r="B171" s="493" t="s">
        <v>633</v>
      </c>
      <c r="C171" s="492" t="s">
        <v>448</v>
      </c>
      <c r="D171" s="494" t="s">
        <v>634</v>
      </c>
      <c r="E171" s="491" t="s">
        <v>221</v>
      </c>
      <c r="F171" s="1026">
        <v>2</v>
      </c>
      <c r="G171" s="898">
        <f>SUM(G167:G170)</f>
        <v>1350.6682973987256</v>
      </c>
      <c r="H171" s="309">
        <f t="shared" ref="H171:BO171" si="81">SUM(H167:H170)</f>
        <v>1356.92640792262</v>
      </c>
      <c r="I171" s="309">
        <f t="shared" si="81"/>
        <v>1364.5260272998976</v>
      </c>
      <c r="J171" s="309">
        <f t="shared" si="81"/>
        <v>1371.4698146133419</v>
      </c>
      <c r="K171" s="309">
        <f t="shared" si="81"/>
        <v>1376.880552011831</v>
      </c>
      <c r="L171" s="309">
        <f t="shared" si="81"/>
        <v>1380.6825713096391</v>
      </c>
      <c r="M171" s="442">
        <f t="shared" si="81"/>
        <v>1384.3482507146484</v>
      </c>
      <c r="N171" s="442">
        <f t="shared" si="81"/>
        <v>1388.8253031476256</v>
      </c>
      <c r="O171" s="442">
        <f t="shared" si="81"/>
        <v>1393.6384018764529</v>
      </c>
      <c r="P171" s="442">
        <f t="shared" si="81"/>
        <v>1398.2797786214496</v>
      </c>
      <c r="Q171" s="442">
        <f t="shared" si="81"/>
        <v>1402.7672266945592</v>
      </c>
      <c r="R171" s="442">
        <f t="shared" si="81"/>
        <v>1407.0340626050756</v>
      </c>
      <c r="S171" s="442">
        <f t="shared" si="81"/>
        <v>1411.2324026921474</v>
      </c>
      <c r="T171" s="442">
        <f t="shared" si="81"/>
        <v>1415.3962660845773</v>
      </c>
      <c r="U171" s="442">
        <f t="shared" si="81"/>
        <v>1419.7979082302561</v>
      </c>
      <c r="V171" s="442">
        <f t="shared" si="81"/>
        <v>1424.0846479179881</v>
      </c>
      <c r="W171" s="442">
        <f t="shared" si="81"/>
        <v>1428.4533841338491</v>
      </c>
      <c r="X171" s="442">
        <f t="shared" si="81"/>
        <v>1432.6757758938863</v>
      </c>
      <c r="Y171" s="442">
        <f t="shared" si="81"/>
        <v>1436.8813015750434</v>
      </c>
      <c r="Z171" s="442">
        <f t="shared" si="81"/>
        <v>1441.2780192850828</v>
      </c>
      <c r="AA171" s="442">
        <f t="shared" si="81"/>
        <v>1445.6360015904904</v>
      </c>
      <c r="AB171" s="442">
        <f t="shared" si="81"/>
        <v>1449.814922543055</v>
      </c>
      <c r="AC171" s="442">
        <f t="shared" si="81"/>
        <v>1454.2943129125533</v>
      </c>
      <c r="AD171" s="442">
        <f t="shared" si="81"/>
        <v>1458.7509146966684</v>
      </c>
      <c r="AE171" s="442">
        <f t="shared" si="81"/>
        <v>1463.2114361753079</v>
      </c>
      <c r="AF171" s="442">
        <f t="shared" si="81"/>
        <v>1467.7930358010626</v>
      </c>
      <c r="AG171" s="442">
        <f t="shared" si="81"/>
        <v>1472.4367327771524</v>
      </c>
      <c r="AH171" s="442">
        <f t="shared" si="81"/>
        <v>1477.0803062958639</v>
      </c>
      <c r="AI171" s="442">
        <f t="shared" si="81"/>
        <v>1481.7237567089737</v>
      </c>
      <c r="AJ171" s="442">
        <f t="shared" si="81"/>
        <v>1486.3670843663353</v>
      </c>
      <c r="AK171" s="442">
        <f t="shared" si="81"/>
        <v>1491.0534896157433</v>
      </c>
      <c r="AL171" s="442">
        <f t="shared" si="81"/>
        <v>1495.7398948651621</v>
      </c>
      <c r="AM171" s="442">
        <f t="shared" si="81"/>
        <v>1500.4263001145705</v>
      </c>
      <c r="AN171" s="442">
        <f t="shared" si="81"/>
        <v>1505.1127053639939</v>
      </c>
      <c r="AO171" s="442">
        <f t="shared" si="81"/>
        <v>1509.7991106134173</v>
      </c>
      <c r="AP171" s="442">
        <f t="shared" si="81"/>
        <v>1514.4855158628211</v>
      </c>
      <c r="AQ171" s="442">
        <f t="shared" si="81"/>
        <v>1519.171921112244</v>
      </c>
      <c r="AR171" s="442">
        <f t="shared" si="81"/>
        <v>1523.8583263616529</v>
      </c>
      <c r="AS171" s="442">
        <f t="shared" si="81"/>
        <v>1528.5447316110722</v>
      </c>
      <c r="AT171" s="442">
        <f t="shared" si="81"/>
        <v>1533.2311368604796</v>
      </c>
      <c r="AU171" s="442">
        <f t="shared" si="81"/>
        <v>1537.917542109903</v>
      </c>
      <c r="AV171" s="442">
        <f t="shared" si="81"/>
        <v>1542.6039473593062</v>
      </c>
      <c r="AW171" s="442">
        <f t="shared" si="81"/>
        <v>1547.2903526087307</v>
      </c>
      <c r="AX171" s="442">
        <f t="shared" si="81"/>
        <v>1551.9767578581541</v>
      </c>
      <c r="AY171" s="442">
        <f t="shared" si="81"/>
        <v>1556.6631631075622</v>
      </c>
      <c r="AZ171" s="442">
        <f t="shared" si="81"/>
        <v>1561.3495683569809</v>
      </c>
      <c r="BA171" s="442">
        <f t="shared" si="81"/>
        <v>1566.0359736063892</v>
      </c>
      <c r="BB171" s="442">
        <f t="shared" si="81"/>
        <v>1570.7223788558133</v>
      </c>
      <c r="BC171" s="442">
        <f t="shared" si="81"/>
        <v>1575.408784105216</v>
      </c>
      <c r="BD171" s="442">
        <f t="shared" si="81"/>
        <v>1580.0951893546398</v>
      </c>
      <c r="BE171" s="442">
        <f t="shared" si="81"/>
        <v>1584.7815946040485</v>
      </c>
      <c r="BF171" s="442">
        <f t="shared" si="81"/>
        <v>1589.4679998534668</v>
      </c>
      <c r="BG171" s="442">
        <f t="shared" si="81"/>
        <v>1594.1544051028909</v>
      </c>
      <c r="BH171" s="442">
        <f t="shared" si="81"/>
        <v>1598.8408103522991</v>
      </c>
      <c r="BI171" s="442">
        <f t="shared" si="81"/>
        <v>1603.5272156017168</v>
      </c>
      <c r="BJ171" s="442">
        <f t="shared" si="81"/>
        <v>1608.2136208511256</v>
      </c>
      <c r="BK171" s="442">
        <f t="shared" si="81"/>
        <v>1612.900026100549</v>
      </c>
      <c r="BL171" s="442">
        <f t="shared" si="81"/>
        <v>1617.5864313499576</v>
      </c>
      <c r="BM171" s="442">
        <f t="shared" si="81"/>
        <v>1622.2728365993755</v>
      </c>
      <c r="BN171" s="442">
        <f t="shared" si="81"/>
        <v>1626.9592418487837</v>
      </c>
      <c r="BO171" s="442">
        <f t="shared" si="81"/>
        <v>1655.3504470982082</v>
      </c>
      <c r="BP171" s="442"/>
      <c r="BQ171" s="442"/>
      <c r="BR171" s="442"/>
      <c r="BS171" s="442"/>
      <c r="BT171" s="442"/>
      <c r="BU171" s="442"/>
      <c r="BV171" s="442"/>
      <c r="BW171" s="442"/>
      <c r="BX171" s="442"/>
      <c r="BY171" s="442"/>
      <c r="BZ171" s="442"/>
      <c r="CA171" s="442"/>
      <c r="CB171" s="442"/>
      <c r="CC171" s="442"/>
      <c r="CD171" s="442"/>
      <c r="CE171" s="442"/>
      <c r="CF171" s="442"/>
      <c r="CG171" s="442"/>
      <c r="CH171" s="442"/>
      <c r="CI171" s="443"/>
      <c r="CJ171" s="1453"/>
      <c r="CK171" s="1473"/>
    </row>
    <row r="172" spans="2:89" ht="28" x14ac:dyDescent="0.35">
      <c r="B172" s="493" t="s">
        <v>635</v>
      </c>
      <c r="C172" s="492" t="s">
        <v>451</v>
      </c>
      <c r="D172" s="494" t="s">
        <v>636</v>
      </c>
      <c r="E172" s="491" t="s">
        <v>453</v>
      </c>
      <c r="F172" s="1026">
        <v>1</v>
      </c>
      <c r="G172" s="1190">
        <f>(G170+G169)/(G156+G164)</f>
        <v>2.3405990164021175</v>
      </c>
      <c r="H172" s="470">
        <f t="shared" ref="H172:BO172" si="82">(H170+H169)/(H156+H164)</f>
        <v>2.3210928806682043</v>
      </c>
      <c r="I172" s="470">
        <f t="shared" si="82"/>
        <v>2.3085505332090466</v>
      </c>
      <c r="J172" s="470">
        <f t="shared" si="82"/>
        <v>2.3003159597467766</v>
      </c>
      <c r="K172" s="470">
        <f t="shared" si="82"/>
        <v>2.2925758781212746</v>
      </c>
      <c r="L172" s="470">
        <f t="shared" si="82"/>
        <v>2.2850557673772189</v>
      </c>
      <c r="M172" s="470">
        <f t="shared" si="82"/>
        <v>2.2859295482654258</v>
      </c>
      <c r="N172" s="470">
        <f t="shared" si="82"/>
        <v>2.285699078944099</v>
      </c>
      <c r="O172" s="470">
        <f t="shared" si="82"/>
        <v>2.283708545671375</v>
      </c>
      <c r="P172" s="470">
        <f t="shared" si="82"/>
        <v>2.2809743173893886</v>
      </c>
      <c r="Q172" s="470">
        <f t="shared" si="82"/>
        <v>2.2780444398565782</v>
      </c>
      <c r="R172" s="470">
        <f t="shared" si="82"/>
        <v>2.2747657138406989</v>
      </c>
      <c r="S172" s="470">
        <f t="shared" si="82"/>
        <v>2.2709512435547845</v>
      </c>
      <c r="T172" s="470">
        <f t="shared" si="82"/>
        <v>2.2665690265869447</v>
      </c>
      <c r="U172" s="470">
        <f t="shared" si="82"/>
        <v>2.2617736794903585</v>
      </c>
      <c r="V172" s="470">
        <f t="shared" si="82"/>
        <v>2.257063553528154</v>
      </c>
      <c r="W172" s="470">
        <f t="shared" si="82"/>
        <v>2.2526091838766047</v>
      </c>
      <c r="X172" s="470">
        <f t="shared" si="82"/>
        <v>2.2479160375682907</v>
      </c>
      <c r="Y172" s="470">
        <f t="shared" si="82"/>
        <v>2.2434065881212399</v>
      </c>
      <c r="Z172" s="470">
        <f t="shared" si="82"/>
        <v>2.2387919149456623</v>
      </c>
      <c r="AA172" s="470">
        <f t="shared" si="82"/>
        <v>2.2346772715112757</v>
      </c>
      <c r="AB172" s="470">
        <f t="shared" si="82"/>
        <v>2.2307664119608885</v>
      </c>
      <c r="AC172" s="470">
        <f t="shared" si="82"/>
        <v>2.2266048739514126</v>
      </c>
      <c r="AD172" s="470">
        <f t="shared" si="82"/>
        <v>2.222781231083236</v>
      </c>
      <c r="AE172" s="470">
        <f t="shared" si="82"/>
        <v>2.2177372437841982</v>
      </c>
      <c r="AF172" s="470">
        <f t="shared" si="82"/>
        <v>2.2126305062622964</v>
      </c>
      <c r="AG172" s="470">
        <f t="shared" si="82"/>
        <v>2.2074889639582342</v>
      </c>
      <c r="AH172" s="470">
        <f t="shared" si="82"/>
        <v>2.2023153332572862</v>
      </c>
      <c r="AI172" s="470">
        <f t="shared" si="82"/>
        <v>2.1971184028147275</v>
      </c>
      <c r="AJ172" s="470">
        <f t="shared" si="82"/>
        <v>2.1919059818386897</v>
      </c>
      <c r="AK172" s="470">
        <f t="shared" si="82"/>
        <v>2.1866908579245488</v>
      </c>
      <c r="AL172" s="470">
        <f t="shared" si="82"/>
        <v>2.1814737411245884</v>
      </c>
      <c r="AM172" s="470">
        <f t="shared" si="82"/>
        <v>2.176260079110782</v>
      </c>
      <c r="AN172" s="470">
        <f t="shared" si="82"/>
        <v>2.1710546947468079</v>
      </c>
      <c r="AO172" s="470">
        <f t="shared" si="82"/>
        <v>2.1658618519803916</v>
      </c>
      <c r="AP172" s="470">
        <f t="shared" si="82"/>
        <v>2.1606853146149456</v>
      </c>
      <c r="AQ172" s="470">
        <f t="shared" si="82"/>
        <v>2.1555283987743445</v>
      </c>
      <c r="AR172" s="470">
        <f t="shared" si="82"/>
        <v>2.1503940197749629</v>
      </c>
      <c r="AS172" s="470">
        <f t="shared" si="82"/>
        <v>2.1452847340315686</v>
      </c>
      <c r="AT172" s="470">
        <f t="shared" si="82"/>
        <v>2.140202776548858</v>
      </c>
      <c r="AU172" s="470">
        <f t="shared" si="82"/>
        <v>2.1351500944847612</v>
      </c>
      <c r="AV172" s="470">
        <f t="shared" si="82"/>
        <v>2.1301283772141861</v>
      </c>
      <c r="AW172" s="470">
        <f t="shared" si="82"/>
        <v>2.1251390832724271</v>
      </c>
      <c r="AX172" s="470">
        <f t="shared" si="82"/>
        <v>2.1201834645137851</v>
      </c>
      <c r="AY172" s="470">
        <f t="shared" si="82"/>
        <v>2.1152625877824911</v>
      </c>
      <c r="AZ172" s="470">
        <f t="shared" si="82"/>
        <v>2.1103773543598683</v>
      </c>
      <c r="BA172" s="470">
        <f t="shared" si="82"/>
        <v>2.1055285174219311</v>
      </c>
      <c r="BB172" s="470">
        <f t="shared" si="82"/>
        <v>2.100716697716007</v>
      </c>
      <c r="BC172" s="470">
        <f t="shared" si="82"/>
        <v>2.0959423976416658</v>
      </c>
      <c r="BD172" s="470">
        <f t="shared" si="82"/>
        <v>2.091206013901433</v>
      </c>
      <c r="BE172" s="470">
        <f t="shared" si="82"/>
        <v>2.0865078488688482</v>
      </c>
      <c r="BF172" s="470">
        <f t="shared" si="82"/>
        <v>2.0818481208053794</v>
      </c>
      <c r="BG172" s="470">
        <f t="shared" si="82"/>
        <v>2.0772269730439308</v>
      </c>
      <c r="BH172" s="470">
        <f t="shared" si="82"/>
        <v>2.0726444822443315</v>
      </c>
      <c r="BI172" s="470">
        <f t="shared" si="82"/>
        <v>2.0681006658147014</v>
      </c>
      <c r="BJ172" s="470">
        <f t="shared" si="82"/>
        <v>2.0635954885832013</v>
      </c>
      <c r="BK172" s="470">
        <f t="shared" si="82"/>
        <v>2.0591288687958271</v>
      </c>
      <c r="BL172" s="470">
        <f t="shared" si="82"/>
        <v>2.0547006835078165</v>
      </c>
      <c r="BM172" s="470">
        <f t="shared" si="82"/>
        <v>2.0503107734296138</v>
      </c>
      <c r="BN172" s="470">
        <f t="shared" si="82"/>
        <v>2.045958947281894</v>
      </c>
      <c r="BO172" s="470">
        <f t="shared" si="82"/>
        <v>2.0727455245378454</v>
      </c>
      <c r="BP172" s="470"/>
      <c r="BQ172" s="470"/>
      <c r="BR172" s="470"/>
      <c r="BS172" s="470"/>
      <c r="BT172" s="470"/>
      <c r="BU172" s="470"/>
      <c r="BV172" s="470"/>
      <c r="BW172" s="470"/>
      <c r="BX172" s="470"/>
      <c r="BY172" s="470"/>
      <c r="BZ172" s="470"/>
      <c r="CA172" s="470"/>
      <c r="CB172" s="470"/>
      <c r="CC172" s="470"/>
      <c r="CD172" s="470"/>
      <c r="CE172" s="470"/>
      <c r="CF172" s="470"/>
      <c r="CG172" s="470"/>
      <c r="CH172" s="470"/>
      <c r="CI172" s="1191"/>
      <c r="CJ172" s="1453"/>
      <c r="CK172" s="1473"/>
    </row>
    <row r="173" spans="2:89" ht="28" x14ac:dyDescent="0.35">
      <c r="B173" s="493" t="s">
        <v>637</v>
      </c>
      <c r="C173" s="492" t="s">
        <v>455</v>
      </c>
      <c r="D173" s="494" t="s">
        <v>638</v>
      </c>
      <c r="E173" s="491" t="s">
        <v>252</v>
      </c>
      <c r="F173" s="1026">
        <v>1</v>
      </c>
      <c r="G173" s="1192">
        <f>G156/(G156+G164)</f>
        <v>0.67711891660115775</v>
      </c>
      <c r="H173" s="464">
        <f t="shared" ref="H173:BO173" si="83">H156/(H156+H164)</f>
        <v>0.69225873222128387</v>
      </c>
      <c r="I173" s="464">
        <f t="shared" si="83"/>
        <v>0.70831807481035836</v>
      </c>
      <c r="J173" s="464">
        <f t="shared" si="83"/>
        <v>0.72262350972310585</v>
      </c>
      <c r="K173" s="464">
        <f t="shared" si="83"/>
        <v>0.73572235401077613</v>
      </c>
      <c r="L173" s="464">
        <f t="shared" si="83"/>
        <v>0.74664544739013883</v>
      </c>
      <c r="M173" s="465">
        <f t="shared" si="83"/>
        <v>0.75060143784391986</v>
      </c>
      <c r="N173" s="465">
        <f t="shared" si="83"/>
        <v>0.7544569017043089</v>
      </c>
      <c r="O173" s="465">
        <f t="shared" si="83"/>
        <v>0.75822249693316346</v>
      </c>
      <c r="P173" s="465">
        <f t="shared" si="83"/>
        <v>0.76169969515040681</v>
      </c>
      <c r="Q173" s="465">
        <f t="shared" si="83"/>
        <v>0.76489828633672652</v>
      </c>
      <c r="R173" s="465">
        <f t="shared" si="83"/>
        <v>0.76786124595068894</v>
      </c>
      <c r="S173" s="465">
        <f t="shared" si="83"/>
        <v>0.77066374247414837</v>
      </c>
      <c r="T173" s="465">
        <f t="shared" si="83"/>
        <v>0.77332082605241437</v>
      </c>
      <c r="U173" s="465">
        <f t="shared" si="83"/>
        <v>0.77584250164183644</v>
      </c>
      <c r="V173" s="465">
        <f t="shared" si="83"/>
        <v>0.77818742826648035</v>
      </c>
      <c r="W173" s="465">
        <f t="shared" si="83"/>
        <v>0.78039296082477339</v>
      </c>
      <c r="X173" s="465">
        <f t="shared" si="83"/>
        <v>0.78248354058801883</v>
      </c>
      <c r="Y173" s="465">
        <f t="shared" si="83"/>
        <v>0.78443256834342578</v>
      </c>
      <c r="Z173" s="465">
        <f t="shared" si="83"/>
        <v>0.78628613853856033</v>
      </c>
      <c r="AA173" s="465">
        <f t="shared" si="83"/>
        <v>0.78802182347536109</v>
      </c>
      <c r="AB173" s="465">
        <f t="shared" si="83"/>
        <v>0.78964791365021691</v>
      </c>
      <c r="AC173" s="465">
        <f t="shared" si="83"/>
        <v>0.79127862159123585</v>
      </c>
      <c r="AD173" s="465">
        <f t="shared" si="83"/>
        <v>0.79280776437237077</v>
      </c>
      <c r="AE173" s="465">
        <f t="shared" si="83"/>
        <v>0.79438234123460572</v>
      </c>
      <c r="AF173" s="465">
        <f t="shared" si="83"/>
        <v>0.7959038904870791</v>
      </c>
      <c r="AG173" s="465">
        <f t="shared" si="83"/>
        <v>0.79738434320463403</v>
      </c>
      <c r="AH173" s="465">
        <f t="shared" si="83"/>
        <v>0.79881898113139915</v>
      </c>
      <c r="AI173" s="465">
        <f t="shared" si="83"/>
        <v>0.8002111500195852</v>
      </c>
      <c r="AJ173" s="465">
        <f t="shared" si="83"/>
        <v>0.80156388793988043</v>
      </c>
      <c r="AK173" s="465">
        <f t="shared" si="83"/>
        <v>0.80288536440965763</v>
      </c>
      <c r="AL173" s="465">
        <f t="shared" si="83"/>
        <v>0.80417255601483761</v>
      </c>
      <c r="AM173" s="465">
        <f t="shared" si="83"/>
        <v>0.80542775298665881</v>
      </c>
      <c r="AN173" s="465">
        <f t="shared" si="83"/>
        <v>0.80665304197227095</v>
      </c>
      <c r="AO173" s="465">
        <f t="shared" si="83"/>
        <v>0.80785032570316917</v>
      </c>
      <c r="AP173" s="465">
        <f t="shared" si="83"/>
        <v>0.80902134064702469</v>
      </c>
      <c r="AQ173" s="465">
        <f t="shared" si="83"/>
        <v>0.81016767286508673</v>
      </c>
      <c r="AR173" s="465">
        <f t="shared" si="83"/>
        <v>0.81129077227060931</v>
      </c>
      <c r="AS173" s="465">
        <f t="shared" si="83"/>
        <v>0.8123919654605658</v>
      </c>
      <c r="AT173" s="465">
        <f t="shared" si="83"/>
        <v>0.81347246727274336</v>
      </c>
      <c r="AU173" s="465">
        <f t="shared" si="83"/>
        <v>0.8145333912027326</v>
      </c>
      <c r="AV173" s="465">
        <f t="shared" si="83"/>
        <v>0.81557575879996647</v>
      </c>
      <c r="AW173" s="465">
        <f t="shared" si="83"/>
        <v>0.8166005081485409</v>
      </c>
      <c r="AX173" s="465">
        <f t="shared" si="83"/>
        <v>0.817608501526772</v>
      </c>
      <c r="AY173" s="465">
        <f t="shared" si="83"/>
        <v>0.81860053232909569</v>
      </c>
      <c r="AZ173" s="465">
        <f t="shared" si="83"/>
        <v>0.81957733132482413</v>
      </c>
      <c r="BA173" s="465">
        <f t="shared" si="83"/>
        <v>0.82053957232024155</v>
      </c>
      <c r="BB173" s="465">
        <f t="shared" si="83"/>
        <v>0.82148787728344896</v>
      </c>
      <c r="BC173" s="465">
        <f t="shared" si="83"/>
        <v>0.8224228209850839</v>
      </c>
      <c r="BD173" s="465">
        <f t="shared" si="83"/>
        <v>0.82334493520250274</v>
      </c>
      <c r="BE173" s="465">
        <f t="shared" si="83"/>
        <v>0.82425471253007987</v>
      </c>
      <c r="BF173" s="465">
        <f t="shared" si="83"/>
        <v>0.82515260983389604</v>
      </c>
      <c r="BG173" s="465">
        <f t="shared" si="83"/>
        <v>0.8260390513851934</v>
      </c>
      <c r="BH173" s="465">
        <f t="shared" si="83"/>
        <v>0.82691443170350021</v>
      </c>
      <c r="BI173" s="465">
        <f t="shared" si="83"/>
        <v>0.82777911813722782</v>
      </c>
      <c r="BJ173" s="465">
        <f t="shared" si="83"/>
        <v>0.82863345320676984</v>
      </c>
      <c r="BK173" s="465">
        <f t="shared" si="83"/>
        <v>0.82947775673265978</v>
      </c>
      <c r="BL173" s="465">
        <f t="shared" si="83"/>
        <v>0.83031232776911845</v>
      </c>
      <c r="BM173" s="465">
        <f t="shared" si="83"/>
        <v>0.83113744636134212</v>
      </c>
      <c r="BN173" s="465">
        <f t="shared" si="83"/>
        <v>0.8319533751430841</v>
      </c>
      <c r="BO173" s="465">
        <f t="shared" si="83"/>
        <v>0.83276036078949089</v>
      </c>
      <c r="BP173" s="465"/>
      <c r="BQ173" s="465"/>
      <c r="BR173" s="465"/>
      <c r="BS173" s="465"/>
      <c r="BT173" s="465"/>
      <c r="BU173" s="465"/>
      <c r="BV173" s="465"/>
      <c r="BW173" s="465"/>
      <c r="BX173" s="465"/>
      <c r="BY173" s="465"/>
      <c r="BZ173" s="465"/>
      <c r="CA173" s="465"/>
      <c r="CB173" s="465"/>
      <c r="CC173" s="465"/>
      <c r="CD173" s="465"/>
      <c r="CE173" s="465"/>
      <c r="CF173" s="465"/>
      <c r="CG173" s="465"/>
      <c r="CH173" s="465"/>
      <c r="CI173" s="466"/>
      <c r="CJ173" s="1453"/>
      <c r="CK173" s="1473"/>
    </row>
    <row r="174" spans="2:89" ht="28.5" thickBot="1" x14ac:dyDescent="0.4">
      <c r="B174" s="495" t="s">
        <v>639</v>
      </c>
      <c r="C174" s="496" t="s">
        <v>458</v>
      </c>
      <c r="D174" s="497" t="s">
        <v>640</v>
      </c>
      <c r="E174" s="498" t="s">
        <v>252</v>
      </c>
      <c r="F174" s="1224">
        <v>1</v>
      </c>
      <c r="G174" s="1193">
        <f>(G156)/(G156+G165+G164+G163)</f>
        <v>0.65866701425095575</v>
      </c>
      <c r="H174" s="499">
        <f t="shared" ref="H174:BO174" si="84">(H156)/(H156+H165+H164+H163)</f>
        <v>0.67963497635516412</v>
      </c>
      <c r="I174" s="499">
        <f t="shared" si="84"/>
        <v>0.69554012517444808</v>
      </c>
      <c r="J174" s="499">
        <f t="shared" si="84"/>
        <v>0.70969741115984186</v>
      </c>
      <c r="K174" s="499">
        <f t="shared" si="84"/>
        <v>0.72265401748641689</v>
      </c>
      <c r="L174" s="499">
        <f t="shared" si="84"/>
        <v>0.73345894619354468</v>
      </c>
      <c r="M174" s="499">
        <f t="shared" si="84"/>
        <v>0.73737204381105914</v>
      </c>
      <c r="N174" s="499">
        <f t="shared" si="84"/>
        <v>0.74120069614690443</v>
      </c>
      <c r="O174" s="499">
        <f t="shared" si="84"/>
        <v>0.74495436200911536</v>
      </c>
      <c r="P174" s="499">
        <f t="shared" si="84"/>
        <v>0.74842563290696529</v>
      </c>
      <c r="Q174" s="499">
        <f t="shared" si="84"/>
        <v>0.75162277807593236</v>
      </c>
      <c r="R174" s="499">
        <f t="shared" si="84"/>
        <v>0.75458871495563484</v>
      </c>
      <c r="S174" s="499">
        <f t="shared" si="84"/>
        <v>0.75740008816859283</v>
      </c>
      <c r="T174" s="499">
        <f t="shared" si="84"/>
        <v>0.76007132171142633</v>
      </c>
      <c r="U174" s="499">
        <f t="shared" si="84"/>
        <v>0.76261171851848997</v>
      </c>
      <c r="V174" s="499">
        <f t="shared" si="84"/>
        <v>0.76497720960082594</v>
      </c>
      <c r="W174" s="499">
        <f t="shared" si="84"/>
        <v>0.76720572166981382</v>
      </c>
      <c r="X174" s="499">
        <f t="shared" si="84"/>
        <v>0.76932187881510861</v>
      </c>
      <c r="Y174" s="499">
        <f t="shared" si="84"/>
        <v>0.77129717993005098</v>
      </c>
      <c r="Z174" s="499">
        <f t="shared" si="84"/>
        <v>0.77317900077308632</v>
      </c>
      <c r="AA174" s="499">
        <f t="shared" si="84"/>
        <v>0.77494331729518928</v>
      </c>
      <c r="AB174" s="499">
        <f t="shared" si="84"/>
        <v>0.77659820302540328</v>
      </c>
      <c r="AC174" s="499">
        <f t="shared" si="84"/>
        <v>0.77826246961491385</v>
      </c>
      <c r="AD174" s="499">
        <f t="shared" si="84"/>
        <v>0.7798247736834939</v>
      </c>
      <c r="AE174" s="499">
        <f t="shared" si="84"/>
        <v>0.78143838022706325</v>
      </c>
      <c r="AF174" s="499">
        <f t="shared" si="84"/>
        <v>0.78300004955012703</v>
      </c>
      <c r="AG174" s="499">
        <f t="shared" si="84"/>
        <v>0.78452193565129158</v>
      </c>
      <c r="AH174" s="499">
        <f t="shared" si="84"/>
        <v>0.78599880910366371</v>
      </c>
      <c r="AI174" s="499">
        <f t="shared" si="84"/>
        <v>0.78743390125521762</v>
      </c>
      <c r="AJ174" s="499">
        <f t="shared" si="84"/>
        <v>0.78883014759480841</v>
      </c>
      <c r="AK174" s="499">
        <f t="shared" si="84"/>
        <v>0.79019588284965858</v>
      </c>
      <c r="AL174" s="499">
        <f t="shared" si="84"/>
        <v>0.79152774090211886</v>
      </c>
      <c r="AM174" s="499">
        <f t="shared" si="84"/>
        <v>0.79282793797262541</v>
      </c>
      <c r="AN174" s="499">
        <f t="shared" si="84"/>
        <v>0.79409849436982805</v>
      </c>
      <c r="AO174" s="499">
        <f t="shared" si="84"/>
        <v>0.79534125337660222</v>
      </c>
      <c r="AP174" s="499">
        <f t="shared" si="84"/>
        <v>0.79655789820154543</v>
      </c>
      <c r="AQ174" s="499">
        <f t="shared" si="84"/>
        <v>0.79774996720913405</v>
      </c>
      <c r="AR174" s="499">
        <f t="shared" si="84"/>
        <v>0.79891886761604314</v>
      </c>
      <c r="AS174" s="499">
        <f t="shared" si="84"/>
        <v>0.80006588781885291</v>
      </c>
      <c r="AT174" s="499">
        <f t="shared" si="84"/>
        <v>0.80119220849899542</v>
      </c>
      <c r="AU174" s="499">
        <f t="shared" si="84"/>
        <v>0.80229891263392294</v>
      </c>
      <c r="AV174" s="499">
        <f t="shared" si="84"/>
        <v>0.80338699452873785</v>
      </c>
      <c r="AW174" s="499">
        <f t="shared" si="84"/>
        <v>0.80445736796965006</v>
      </c>
      <c r="AX174" s="499">
        <f t="shared" si="84"/>
        <v>0.80551087358932982</v>
      </c>
      <c r="AY174" s="499">
        <f t="shared" si="84"/>
        <v>0.80654828552430535</v>
      </c>
      <c r="AZ174" s="499">
        <f t="shared" si="84"/>
        <v>0.80757031743583108</v>
      </c>
      <c r="BA174" s="499">
        <f t="shared" si="84"/>
        <v>0.80857762795796617</v>
      </c>
      <c r="BB174" s="499">
        <f t="shared" si="84"/>
        <v>0.8095708256298092</v>
      </c>
      <c r="BC174" s="499">
        <f t="shared" si="84"/>
        <v>0.81055047336283115</v>
      </c>
      <c r="BD174" s="499">
        <f t="shared" si="84"/>
        <v>0.81151709248892612</v>
      </c>
      <c r="BE174" s="499">
        <f t="shared" si="84"/>
        <v>0.81247116643008588</v>
      </c>
      <c r="BF174" s="499">
        <f t="shared" si="84"/>
        <v>0.81341314402639664</v>
      </c>
      <c r="BG174" s="499">
        <f t="shared" si="84"/>
        <v>0.81434344255533186</v>
      </c>
      <c r="BH174" s="499">
        <f t="shared" si="84"/>
        <v>0.81526245047198276</v>
      </c>
      <c r="BI174" s="499">
        <f t="shared" si="84"/>
        <v>0.81617052989690053</v>
      </c>
      <c r="BJ174" s="499">
        <f t="shared" si="84"/>
        <v>0.81706801887556335</v>
      </c>
      <c r="BK174" s="499">
        <f t="shared" si="84"/>
        <v>0.81795523343111787</v>
      </c>
      <c r="BL174" s="499">
        <f t="shared" si="84"/>
        <v>0.81883246942990862</v>
      </c>
      <c r="BM174" s="499">
        <f t="shared" si="84"/>
        <v>0.81970000427740941</v>
      </c>
      <c r="BN174" s="499">
        <f t="shared" si="84"/>
        <v>0.82055809846045391</v>
      </c>
      <c r="BO174" s="499">
        <f t="shared" si="84"/>
        <v>0.82140699695013053</v>
      </c>
      <c r="BP174" s="499"/>
      <c r="BQ174" s="499"/>
      <c r="BR174" s="499"/>
      <c r="BS174" s="499"/>
      <c r="BT174" s="499"/>
      <c r="BU174" s="499"/>
      <c r="BV174" s="499"/>
      <c r="BW174" s="499"/>
      <c r="BX174" s="499"/>
      <c r="BY174" s="499"/>
      <c r="BZ174" s="499"/>
      <c r="CA174" s="499"/>
      <c r="CB174" s="499"/>
      <c r="CC174" s="499"/>
      <c r="CD174" s="499"/>
      <c r="CE174" s="499"/>
      <c r="CF174" s="499"/>
      <c r="CG174" s="499"/>
      <c r="CH174" s="499"/>
      <c r="CI174" s="1194"/>
      <c r="CJ174" s="1453"/>
      <c r="CK174" s="1473"/>
    </row>
    <row r="175" spans="2:89" ht="28.5" thickBot="1" x14ac:dyDescent="0.4">
      <c r="B175" s="500" t="s">
        <v>641</v>
      </c>
      <c r="C175" s="501" t="s">
        <v>120</v>
      </c>
      <c r="D175" s="501" t="s">
        <v>642</v>
      </c>
      <c r="E175" s="501" t="s">
        <v>111</v>
      </c>
      <c r="F175" s="1225">
        <v>2</v>
      </c>
      <c r="G175" s="960">
        <f>SUM(G135:G137)+G133+G144+G149+G150+G143</f>
        <v>344.48616951265666</v>
      </c>
      <c r="H175" s="359">
        <f>SUM(H135:H137)+H133+H144+H149+H150+H143</f>
        <v>333.49122139654958</v>
      </c>
      <c r="I175" s="359">
        <f t="shared" ref="I175:BN175" si="85">SUM(I135:I137)+I133+I144+I149+I150+I143</f>
        <v>339.95555258017328</v>
      </c>
      <c r="J175" s="359">
        <f t="shared" si="85"/>
        <v>351.83680003638443</v>
      </c>
      <c r="K175" s="359">
        <f t="shared" si="85"/>
        <v>344.66979659221909</v>
      </c>
      <c r="L175" s="359">
        <f t="shared" si="85"/>
        <v>345.29401797286175</v>
      </c>
      <c r="M175" s="359">
        <f t="shared" si="85"/>
        <v>343.27204070783256</v>
      </c>
      <c r="N175" s="359">
        <f t="shared" si="85"/>
        <v>339.3756743672414</v>
      </c>
      <c r="O175" s="359">
        <f t="shared" si="85"/>
        <v>335.54555029756045</v>
      </c>
      <c r="P175" s="359">
        <f t="shared" si="85"/>
        <v>331.85465250436101</v>
      </c>
      <c r="Q175" s="359">
        <f t="shared" si="85"/>
        <v>328.11427438690549</v>
      </c>
      <c r="R175" s="359">
        <f t="shared" si="85"/>
        <v>323.21999660582225</v>
      </c>
      <c r="S175" s="359">
        <f t="shared" si="85"/>
        <v>317.90906119170802</v>
      </c>
      <c r="T175" s="359">
        <f t="shared" si="85"/>
        <v>312.64406785467685</v>
      </c>
      <c r="U175" s="359">
        <f t="shared" si="85"/>
        <v>307.62520213521378</v>
      </c>
      <c r="V175" s="359">
        <f t="shared" si="85"/>
        <v>302.74904363987042</v>
      </c>
      <c r="W175" s="359">
        <f t="shared" si="85"/>
        <v>299.02555026757778</v>
      </c>
      <c r="X175" s="359">
        <f t="shared" si="85"/>
        <v>295.60603164701416</v>
      </c>
      <c r="Y175" s="359">
        <f t="shared" si="85"/>
        <v>292.42237970584864</v>
      </c>
      <c r="Z175" s="359">
        <f t="shared" si="85"/>
        <v>290.09279697351781</v>
      </c>
      <c r="AA175" s="359">
        <f t="shared" si="85"/>
        <v>288.33872196539141</v>
      </c>
      <c r="AB175" s="359">
        <f t="shared" si="85"/>
        <v>286.59579415359389</v>
      </c>
      <c r="AC175" s="359">
        <f t="shared" si="85"/>
        <v>284.95985310261182</v>
      </c>
      <c r="AD175" s="359">
        <f t="shared" si="85"/>
        <v>283.32763661213727</v>
      </c>
      <c r="AE175" s="359">
        <f t="shared" si="85"/>
        <v>281.81155646454823</v>
      </c>
      <c r="AF175" s="359">
        <f t="shared" si="85"/>
        <v>280.29561313818897</v>
      </c>
      <c r="AG175" s="359">
        <f t="shared" si="85"/>
        <v>278.80476495748485</v>
      </c>
      <c r="AH175" s="359">
        <f t="shared" si="85"/>
        <v>277.52287606525346</v>
      </c>
      <c r="AI175" s="359">
        <f t="shared" si="85"/>
        <v>276.23262230547374</v>
      </c>
      <c r="AJ175" s="359">
        <f t="shared" si="85"/>
        <v>274.93320588604428</v>
      </c>
      <c r="AK175" s="359">
        <f t="shared" si="85"/>
        <v>273.63067171603245</v>
      </c>
      <c r="AL175" s="359">
        <f t="shared" si="85"/>
        <v>274.19791331470771</v>
      </c>
      <c r="AM175" s="359">
        <f t="shared" si="85"/>
        <v>275.67707988752574</v>
      </c>
      <c r="AN175" s="359">
        <f t="shared" si="85"/>
        <v>277.00137087587308</v>
      </c>
      <c r="AO175" s="359">
        <f t="shared" si="85"/>
        <v>278.18187668813516</v>
      </c>
      <c r="AP175" s="359">
        <f t="shared" si="85"/>
        <v>279.26041201614163</v>
      </c>
      <c r="AQ175" s="359">
        <f t="shared" si="85"/>
        <v>280.27796247031944</v>
      </c>
      <c r="AR175" s="359">
        <f t="shared" si="85"/>
        <v>281.18128442000733</v>
      </c>
      <c r="AS175" s="359">
        <f t="shared" si="85"/>
        <v>281.97894418928672</v>
      </c>
      <c r="AT175" s="359">
        <f t="shared" si="85"/>
        <v>282.67727665343023</v>
      </c>
      <c r="AU175" s="359">
        <f t="shared" si="85"/>
        <v>283.28422041384658</v>
      </c>
      <c r="AV175" s="359">
        <f t="shared" si="85"/>
        <v>283.80498937074884</v>
      </c>
      <c r="AW175" s="359">
        <f t="shared" si="85"/>
        <v>284.24648333138958</v>
      </c>
      <c r="AX175" s="359">
        <f t="shared" si="85"/>
        <v>284.61300594449051</v>
      </c>
      <c r="AY175" s="359">
        <f t="shared" si="85"/>
        <v>284.91058125982266</v>
      </c>
      <c r="AZ175" s="359">
        <f t="shared" si="85"/>
        <v>285.14323222713949</v>
      </c>
      <c r="BA175" s="359">
        <f t="shared" si="85"/>
        <v>285.31517394455415</v>
      </c>
      <c r="BB175" s="359">
        <f>SUM(BB135:BB137)+BB133+BB144+BB149+BB150+BB143</f>
        <v>285.43030122971817</v>
      </c>
      <c r="BC175" s="359">
        <f t="shared" si="85"/>
        <v>285.49219749975208</v>
      </c>
      <c r="BD175" s="359">
        <f t="shared" si="85"/>
        <v>285.50417466547327</v>
      </c>
      <c r="BE175" s="359">
        <f t="shared" si="85"/>
        <v>285.46929915352831</v>
      </c>
      <c r="BF175" s="359">
        <f t="shared" si="85"/>
        <v>285.39037858094952</v>
      </c>
      <c r="BG175" s="359">
        <f t="shared" si="85"/>
        <v>285.27003506938644</v>
      </c>
      <c r="BH175" s="359">
        <f t="shared" si="85"/>
        <v>285.11118368381864</v>
      </c>
      <c r="BI175" s="359">
        <f t="shared" si="85"/>
        <v>284.91499986180196</v>
      </c>
      <c r="BJ175" s="359">
        <f t="shared" si="85"/>
        <v>284.68405679611789</v>
      </c>
      <c r="BK175" s="359">
        <f t="shared" si="85"/>
        <v>284.42077114478536</v>
      </c>
      <c r="BL175" s="359">
        <f t="shared" si="85"/>
        <v>284.12584065232784</v>
      </c>
      <c r="BM175" s="359">
        <f t="shared" si="85"/>
        <v>283.80192196593111</v>
      </c>
      <c r="BN175" s="359">
        <f t="shared" si="85"/>
        <v>283.44999558076466</v>
      </c>
      <c r="BO175" s="359">
        <f>SUM(BO135:BO137)+BO133+BO144+BO149+BO150+BO143</f>
        <v>285.6892444451579</v>
      </c>
      <c r="BP175" s="359"/>
      <c r="BQ175" s="359"/>
      <c r="BR175" s="359"/>
      <c r="BS175" s="359"/>
      <c r="BT175" s="359"/>
      <c r="BU175" s="359"/>
      <c r="BV175" s="359"/>
      <c r="BW175" s="359"/>
      <c r="BX175" s="359"/>
      <c r="BY175" s="359"/>
      <c r="BZ175" s="359"/>
      <c r="CA175" s="359"/>
      <c r="CB175" s="359"/>
      <c r="CC175" s="359"/>
      <c r="CD175" s="359"/>
      <c r="CE175" s="359"/>
      <c r="CF175" s="359"/>
      <c r="CG175" s="359"/>
      <c r="CH175" s="359"/>
      <c r="CI175" s="961"/>
      <c r="CJ175" s="1453"/>
      <c r="CK175" s="1473"/>
    </row>
    <row r="176" spans="2:89" x14ac:dyDescent="0.35">
      <c r="B176" s="502" t="s">
        <v>643</v>
      </c>
      <c r="C176" s="503" t="s">
        <v>463</v>
      </c>
      <c r="D176" s="434" t="s">
        <v>67</v>
      </c>
      <c r="E176" s="503" t="s">
        <v>111</v>
      </c>
      <c r="F176" s="1226">
        <v>2</v>
      </c>
      <c r="G176" s="1230">
        <v>0</v>
      </c>
      <c r="H176" s="332">
        <v>0</v>
      </c>
      <c r="I176" s="332">
        <v>0</v>
      </c>
      <c r="J176" s="332">
        <v>0</v>
      </c>
      <c r="K176" s="332">
        <v>0</v>
      </c>
      <c r="L176" s="332">
        <v>0</v>
      </c>
      <c r="M176" s="333">
        <v>0</v>
      </c>
      <c r="N176" s="333">
        <v>0</v>
      </c>
      <c r="O176" s="333">
        <v>0</v>
      </c>
      <c r="P176" s="333">
        <v>0</v>
      </c>
      <c r="Q176" s="333">
        <v>0</v>
      </c>
      <c r="R176" s="333">
        <v>0</v>
      </c>
      <c r="S176" s="333">
        <v>0</v>
      </c>
      <c r="T176" s="333">
        <v>0</v>
      </c>
      <c r="U176" s="333">
        <v>0</v>
      </c>
      <c r="V176" s="333">
        <v>0</v>
      </c>
      <c r="W176" s="333">
        <v>0</v>
      </c>
      <c r="X176" s="333">
        <v>0</v>
      </c>
      <c r="Y176" s="333">
        <v>0</v>
      </c>
      <c r="Z176" s="333">
        <v>0</v>
      </c>
      <c r="AA176" s="333">
        <v>0</v>
      </c>
      <c r="AB176" s="333">
        <v>0</v>
      </c>
      <c r="AC176" s="333">
        <v>0</v>
      </c>
      <c r="AD176" s="333">
        <v>0</v>
      </c>
      <c r="AE176" s="333">
        <v>0</v>
      </c>
      <c r="AF176" s="333">
        <v>0</v>
      </c>
      <c r="AG176" s="333">
        <v>0</v>
      </c>
      <c r="AH176" s="333">
        <v>0</v>
      </c>
      <c r="AI176" s="333">
        <v>0</v>
      </c>
      <c r="AJ176" s="333">
        <v>0</v>
      </c>
      <c r="AK176" s="333">
        <v>0</v>
      </c>
      <c r="AL176" s="333">
        <v>0</v>
      </c>
      <c r="AM176" s="333">
        <v>0</v>
      </c>
      <c r="AN176" s="333">
        <v>0</v>
      </c>
      <c r="AO176" s="333">
        <v>0</v>
      </c>
      <c r="AP176" s="333">
        <v>0</v>
      </c>
      <c r="AQ176" s="333">
        <v>0</v>
      </c>
      <c r="AR176" s="333">
        <v>0</v>
      </c>
      <c r="AS176" s="333">
        <v>0</v>
      </c>
      <c r="AT176" s="333">
        <v>0</v>
      </c>
      <c r="AU176" s="333">
        <v>0</v>
      </c>
      <c r="AV176" s="333">
        <v>0</v>
      </c>
      <c r="AW176" s="333">
        <v>0</v>
      </c>
      <c r="AX176" s="333">
        <v>0</v>
      </c>
      <c r="AY176" s="333">
        <v>0</v>
      </c>
      <c r="AZ176" s="333">
        <v>0</v>
      </c>
      <c r="BA176" s="333">
        <v>0</v>
      </c>
      <c r="BB176" s="333">
        <v>0</v>
      </c>
      <c r="BC176" s="333">
        <v>0</v>
      </c>
      <c r="BD176" s="333">
        <v>0</v>
      </c>
      <c r="BE176" s="333">
        <v>0</v>
      </c>
      <c r="BF176" s="333">
        <v>0</v>
      </c>
      <c r="BG176" s="333">
        <v>0</v>
      </c>
      <c r="BH176" s="333">
        <v>0</v>
      </c>
      <c r="BI176" s="333">
        <v>0</v>
      </c>
      <c r="BJ176" s="333">
        <v>0</v>
      </c>
      <c r="BK176" s="333">
        <v>0</v>
      </c>
      <c r="BL176" s="333">
        <v>0</v>
      </c>
      <c r="BM176" s="333">
        <v>0</v>
      </c>
      <c r="BN176" s="333">
        <v>0</v>
      </c>
      <c r="BO176" s="333">
        <v>0</v>
      </c>
      <c r="BP176" s="333"/>
      <c r="BQ176" s="333"/>
      <c r="BR176" s="333"/>
      <c r="BS176" s="333"/>
      <c r="BT176" s="333"/>
      <c r="BU176" s="333"/>
      <c r="BV176" s="333"/>
      <c r="BW176" s="333"/>
      <c r="BX176" s="333"/>
      <c r="BY176" s="333"/>
      <c r="BZ176" s="333"/>
      <c r="CA176" s="333"/>
      <c r="CB176" s="333"/>
      <c r="CC176" s="333"/>
      <c r="CD176" s="333"/>
      <c r="CE176" s="333"/>
      <c r="CF176" s="333"/>
      <c r="CG176" s="333"/>
      <c r="CH176" s="333"/>
      <c r="CI176" s="334"/>
      <c r="CJ176" s="1453"/>
      <c r="CK176" s="1453"/>
    </row>
    <row r="177" spans="2:87" x14ac:dyDescent="0.3">
      <c r="B177" s="504" t="s">
        <v>644</v>
      </c>
      <c r="C177" s="505" t="s">
        <v>465</v>
      </c>
      <c r="D177" s="440" t="s">
        <v>67</v>
      </c>
      <c r="E177" s="505" t="s">
        <v>111</v>
      </c>
      <c r="F177" s="1227">
        <v>2</v>
      </c>
      <c r="G177" s="1173">
        <v>14.41</v>
      </c>
      <c r="H177" s="1125">
        <v>13.951515409297683</v>
      </c>
      <c r="I177" s="1125">
        <v>14.220472538516015</v>
      </c>
      <c r="J177" s="1125">
        <v>14.416648238495014</v>
      </c>
      <c r="K177" s="1125">
        <v>14.417135729908209</v>
      </c>
      <c r="L177" s="1125">
        <v>14.443246182460813</v>
      </c>
      <c r="M177" s="1130">
        <v>14.457857754921283</v>
      </c>
      <c r="N177" s="1130">
        <v>14.477453753451234</v>
      </c>
      <c r="O177" s="1130">
        <v>14.501068395552831</v>
      </c>
      <c r="P177" s="1130">
        <v>14.529970300847134</v>
      </c>
      <c r="Q177" s="1130">
        <v>14.556716186732338</v>
      </c>
      <c r="R177" s="1130">
        <v>14.584263165223101</v>
      </c>
      <c r="S177" s="1130">
        <v>14.610693331574236</v>
      </c>
      <c r="T177" s="1130">
        <v>14.633240432451311</v>
      </c>
      <c r="U177" s="1130">
        <v>14.660238618557459</v>
      </c>
      <c r="V177" s="1130">
        <v>14.686924721712321</v>
      </c>
      <c r="W177" s="1130">
        <v>14.714806413346402</v>
      </c>
      <c r="X177" s="1130">
        <v>14.741879626731185</v>
      </c>
      <c r="Y177" s="1130">
        <v>14.770072376448283</v>
      </c>
      <c r="Z177" s="1130">
        <v>14.801218105633687</v>
      </c>
      <c r="AA177" s="1130">
        <v>14.826698411622287</v>
      </c>
      <c r="AB177" s="1130">
        <v>14.850814548511504</v>
      </c>
      <c r="AC177" s="1130">
        <v>14.876230368975564</v>
      </c>
      <c r="AD177" s="1130">
        <v>14.899342071551635</v>
      </c>
      <c r="AE177" s="1130">
        <v>14.927012759992294</v>
      </c>
      <c r="AF177" s="1130">
        <v>14.954485633339491</v>
      </c>
      <c r="AG177" s="1130">
        <v>14.983136004973911</v>
      </c>
      <c r="AH177" s="1130">
        <v>15.020770630097907</v>
      </c>
      <c r="AI177" s="1130">
        <v>15.058300218405185</v>
      </c>
      <c r="AJ177" s="1130">
        <v>15.095697836522227</v>
      </c>
      <c r="AK177" s="1130">
        <v>15.133222278572376</v>
      </c>
      <c r="AL177" s="1130">
        <v>15.170630778372376</v>
      </c>
      <c r="AM177" s="1130">
        <v>15.207920794182803</v>
      </c>
      <c r="AN177" s="1130">
        <v>15.245090271786891</v>
      </c>
      <c r="AO177" s="1130">
        <v>15.282136536072096</v>
      </c>
      <c r="AP177" s="1130">
        <v>15.320378548307861</v>
      </c>
      <c r="AQ177" s="1130">
        <v>15.361134203853048</v>
      </c>
      <c r="AR177" s="1130">
        <v>15.401810875160097</v>
      </c>
      <c r="AS177" s="1130">
        <v>15.442429905088629</v>
      </c>
      <c r="AT177" s="1130">
        <v>15.482945586721158</v>
      </c>
      <c r="AU177" s="1130">
        <v>15.523403528904621</v>
      </c>
      <c r="AV177" s="1130">
        <v>15.563757701704937</v>
      </c>
      <c r="AW177" s="1130">
        <v>15.604053175245404</v>
      </c>
      <c r="AX177" s="1130">
        <v>15.64424539204056</v>
      </c>
      <c r="AY177" s="1130">
        <v>15.684379236823007</v>
      </c>
      <c r="AZ177" s="1130">
        <v>15.724432000675412</v>
      </c>
      <c r="BA177" s="1130">
        <v>15.76440386001801</v>
      </c>
      <c r="BB177" s="1130">
        <v>15.804295279557204</v>
      </c>
      <c r="BC177" s="1130">
        <v>15.844106312426863</v>
      </c>
      <c r="BD177" s="1130">
        <v>15.883837281866958</v>
      </c>
      <c r="BE177" s="1130">
        <v>15.923488960252817</v>
      </c>
      <c r="BF177" s="1130">
        <v>15.963061173748731</v>
      </c>
      <c r="BG177" s="1130">
        <v>16.002555096851502</v>
      </c>
      <c r="BH177" s="1130">
        <v>16.04199255348259</v>
      </c>
      <c r="BI177" s="1130">
        <v>16.081330341366105</v>
      </c>
      <c r="BJ177" s="1130">
        <v>16.120590861011092</v>
      </c>
      <c r="BK177" s="1130">
        <v>16.159796544923591</v>
      </c>
      <c r="BL177" s="1130">
        <v>16.198903992166599</v>
      </c>
      <c r="BM177" s="1130">
        <v>16.237957334412634</v>
      </c>
      <c r="BN177" s="1130">
        <v>16.276935750216342</v>
      </c>
      <c r="BO177" s="1130">
        <v>16.317969256373551</v>
      </c>
      <c r="BP177" s="1159"/>
      <c r="BQ177" s="1159"/>
      <c r="BR177" s="1159"/>
      <c r="BS177" s="1159"/>
      <c r="BT177" s="1159"/>
      <c r="BU177" s="1159"/>
      <c r="BV177" s="1159"/>
      <c r="BW177" s="1159"/>
      <c r="BX177" s="1159"/>
      <c r="BY177" s="1159"/>
      <c r="BZ177" s="1159"/>
      <c r="CA177" s="1159"/>
      <c r="CB177" s="1159"/>
      <c r="CC177" s="1159"/>
      <c r="CD177" s="1159"/>
      <c r="CE177" s="1159"/>
      <c r="CF177" s="1159"/>
      <c r="CG177" s="1159"/>
      <c r="CH177" s="1159"/>
      <c r="CI177" s="1160"/>
    </row>
    <row r="178" spans="2:87" x14ac:dyDescent="0.35">
      <c r="B178" s="504" t="s">
        <v>645</v>
      </c>
      <c r="C178" s="505" t="s">
        <v>261</v>
      </c>
      <c r="D178" s="440" t="s">
        <v>646</v>
      </c>
      <c r="E178" s="505" t="s">
        <v>111</v>
      </c>
      <c r="F178" s="1227">
        <v>2</v>
      </c>
      <c r="G178" s="1185">
        <f t="shared" ref="G178:BO178" si="86">G176+G177</f>
        <v>14.41</v>
      </c>
      <c r="H178" s="506">
        <f t="shared" si="86"/>
        <v>13.951515409297683</v>
      </c>
      <c r="I178" s="506">
        <f t="shared" si="86"/>
        <v>14.220472538516015</v>
      </c>
      <c r="J178" s="506">
        <f t="shared" si="86"/>
        <v>14.416648238495014</v>
      </c>
      <c r="K178" s="506">
        <f t="shared" si="86"/>
        <v>14.417135729908209</v>
      </c>
      <c r="L178" s="506">
        <f t="shared" si="86"/>
        <v>14.443246182460813</v>
      </c>
      <c r="M178" s="507">
        <f t="shared" si="86"/>
        <v>14.457857754921283</v>
      </c>
      <c r="N178" s="507">
        <f t="shared" si="86"/>
        <v>14.477453753451234</v>
      </c>
      <c r="O178" s="507">
        <f t="shared" si="86"/>
        <v>14.501068395552831</v>
      </c>
      <c r="P178" s="507">
        <f t="shared" si="86"/>
        <v>14.529970300847134</v>
      </c>
      <c r="Q178" s="507">
        <f t="shared" si="86"/>
        <v>14.556716186732338</v>
      </c>
      <c r="R178" s="507">
        <f t="shared" si="86"/>
        <v>14.584263165223101</v>
      </c>
      <c r="S178" s="507">
        <f t="shared" si="86"/>
        <v>14.610693331574236</v>
      </c>
      <c r="T178" s="507">
        <f t="shared" si="86"/>
        <v>14.633240432451311</v>
      </c>
      <c r="U178" s="507">
        <f t="shared" si="86"/>
        <v>14.660238618557459</v>
      </c>
      <c r="V178" s="507">
        <f t="shared" si="86"/>
        <v>14.686924721712321</v>
      </c>
      <c r="W178" s="507">
        <f t="shared" si="86"/>
        <v>14.714806413346402</v>
      </c>
      <c r="X178" s="507">
        <f t="shared" si="86"/>
        <v>14.741879626731185</v>
      </c>
      <c r="Y178" s="507">
        <f t="shared" si="86"/>
        <v>14.770072376448283</v>
      </c>
      <c r="Z178" s="507">
        <f t="shared" si="86"/>
        <v>14.801218105633687</v>
      </c>
      <c r="AA178" s="507">
        <f t="shared" si="86"/>
        <v>14.826698411622287</v>
      </c>
      <c r="AB178" s="507">
        <f t="shared" si="86"/>
        <v>14.850814548511504</v>
      </c>
      <c r="AC178" s="507">
        <f t="shared" si="86"/>
        <v>14.876230368975564</v>
      </c>
      <c r="AD178" s="507">
        <f t="shared" si="86"/>
        <v>14.899342071551635</v>
      </c>
      <c r="AE178" s="507">
        <f t="shared" si="86"/>
        <v>14.927012759992294</v>
      </c>
      <c r="AF178" s="507">
        <f t="shared" si="86"/>
        <v>14.954485633339491</v>
      </c>
      <c r="AG178" s="507">
        <f t="shared" si="86"/>
        <v>14.983136004973911</v>
      </c>
      <c r="AH178" s="507">
        <f t="shared" si="86"/>
        <v>15.020770630097907</v>
      </c>
      <c r="AI178" s="507">
        <f t="shared" si="86"/>
        <v>15.058300218405185</v>
      </c>
      <c r="AJ178" s="507">
        <f t="shared" si="86"/>
        <v>15.095697836522227</v>
      </c>
      <c r="AK178" s="507">
        <f t="shared" si="86"/>
        <v>15.133222278572376</v>
      </c>
      <c r="AL178" s="507">
        <f t="shared" si="86"/>
        <v>15.170630778372376</v>
      </c>
      <c r="AM178" s="507">
        <f t="shared" si="86"/>
        <v>15.207920794182803</v>
      </c>
      <c r="AN178" s="507">
        <f t="shared" si="86"/>
        <v>15.245090271786891</v>
      </c>
      <c r="AO178" s="507">
        <f t="shared" si="86"/>
        <v>15.282136536072096</v>
      </c>
      <c r="AP178" s="507">
        <f t="shared" si="86"/>
        <v>15.320378548307861</v>
      </c>
      <c r="AQ178" s="507">
        <f t="shared" si="86"/>
        <v>15.361134203853048</v>
      </c>
      <c r="AR178" s="507">
        <f t="shared" si="86"/>
        <v>15.401810875160097</v>
      </c>
      <c r="AS178" s="507">
        <f t="shared" si="86"/>
        <v>15.442429905088629</v>
      </c>
      <c r="AT178" s="507">
        <f t="shared" si="86"/>
        <v>15.482945586721158</v>
      </c>
      <c r="AU178" s="507">
        <f t="shared" si="86"/>
        <v>15.523403528904621</v>
      </c>
      <c r="AV178" s="507">
        <f t="shared" si="86"/>
        <v>15.563757701704937</v>
      </c>
      <c r="AW178" s="507">
        <f t="shared" si="86"/>
        <v>15.604053175245404</v>
      </c>
      <c r="AX178" s="507">
        <f t="shared" si="86"/>
        <v>15.64424539204056</v>
      </c>
      <c r="AY178" s="507">
        <f t="shared" si="86"/>
        <v>15.684379236823007</v>
      </c>
      <c r="AZ178" s="507">
        <f t="shared" si="86"/>
        <v>15.724432000675412</v>
      </c>
      <c r="BA178" s="507">
        <f t="shared" si="86"/>
        <v>15.76440386001801</v>
      </c>
      <c r="BB178" s="507">
        <f t="shared" si="86"/>
        <v>15.804295279557204</v>
      </c>
      <c r="BC178" s="507">
        <f t="shared" si="86"/>
        <v>15.844106312426863</v>
      </c>
      <c r="BD178" s="507">
        <f t="shared" si="86"/>
        <v>15.883837281866958</v>
      </c>
      <c r="BE178" s="507">
        <f t="shared" si="86"/>
        <v>15.923488960252817</v>
      </c>
      <c r="BF178" s="507">
        <f t="shared" si="86"/>
        <v>15.963061173748731</v>
      </c>
      <c r="BG178" s="507">
        <f t="shared" si="86"/>
        <v>16.002555096851502</v>
      </c>
      <c r="BH178" s="507">
        <f t="shared" si="86"/>
        <v>16.04199255348259</v>
      </c>
      <c r="BI178" s="507">
        <f t="shared" si="86"/>
        <v>16.081330341366105</v>
      </c>
      <c r="BJ178" s="507">
        <f t="shared" si="86"/>
        <v>16.120590861011092</v>
      </c>
      <c r="BK178" s="507">
        <f t="shared" si="86"/>
        <v>16.159796544923591</v>
      </c>
      <c r="BL178" s="507">
        <f t="shared" si="86"/>
        <v>16.198903992166599</v>
      </c>
      <c r="BM178" s="507">
        <f t="shared" si="86"/>
        <v>16.237957334412634</v>
      </c>
      <c r="BN178" s="507">
        <f t="shared" si="86"/>
        <v>16.276935750216342</v>
      </c>
      <c r="BO178" s="507">
        <f t="shared" si="86"/>
        <v>16.317969256373551</v>
      </c>
      <c r="BP178" s="507"/>
      <c r="BQ178" s="507"/>
      <c r="BR178" s="507"/>
      <c r="BS178" s="507"/>
      <c r="BT178" s="507"/>
      <c r="BU178" s="507"/>
      <c r="BV178" s="507"/>
      <c r="BW178" s="507"/>
      <c r="BX178" s="507"/>
      <c r="BY178" s="507"/>
      <c r="BZ178" s="507"/>
      <c r="CA178" s="507"/>
      <c r="CB178" s="507"/>
      <c r="CC178" s="507"/>
      <c r="CD178" s="507"/>
      <c r="CE178" s="507"/>
      <c r="CF178" s="507"/>
      <c r="CG178" s="507"/>
      <c r="CH178" s="507"/>
      <c r="CI178" s="508"/>
    </row>
    <row r="179" spans="2:87" x14ac:dyDescent="0.35">
      <c r="B179" s="721" t="s">
        <v>647</v>
      </c>
      <c r="C179" s="722" t="s">
        <v>469</v>
      </c>
      <c r="D179" s="723" t="s">
        <v>648</v>
      </c>
      <c r="E179" s="722" t="s">
        <v>111</v>
      </c>
      <c r="F179" s="1228">
        <v>2</v>
      </c>
      <c r="G179" s="1186">
        <f>G132-G175</f>
        <v>39.732860487343316</v>
      </c>
      <c r="H179" s="509">
        <f t="shared" ref="H179:BN179" si="87">H132-H175</f>
        <v>50.615808603450432</v>
      </c>
      <c r="I179" s="509">
        <f t="shared" si="87"/>
        <v>44.101477419826722</v>
      </c>
      <c r="J179" s="509">
        <f t="shared" si="87"/>
        <v>32.055477208018146</v>
      </c>
      <c r="K179" s="509">
        <f t="shared" si="87"/>
        <v>38.838357005003274</v>
      </c>
      <c r="L179" s="509">
        <f t="shared" si="87"/>
        <v>37.607809976805072</v>
      </c>
      <c r="M179" s="510">
        <f>M132-M175</f>
        <v>51.406819622664443</v>
      </c>
      <c r="N179" s="510">
        <f t="shared" si="87"/>
        <v>54.913797226912095</v>
      </c>
      <c r="O179" s="510">
        <f t="shared" si="87"/>
        <v>58.449933253521351</v>
      </c>
      <c r="P179" s="510">
        <f t="shared" si="87"/>
        <v>61.859884470412453</v>
      </c>
      <c r="Q179" s="510">
        <f t="shared" si="87"/>
        <v>65.332287008167498</v>
      </c>
      <c r="R179" s="510">
        <f t="shared" si="87"/>
        <v>67.968081650188481</v>
      </c>
      <c r="S179" s="510">
        <f t="shared" si="87"/>
        <v>73.072333922523228</v>
      </c>
      <c r="T179" s="510">
        <f t="shared" si="87"/>
        <v>78.166233993257208</v>
      </c>
      <c r="U179" s="510">
        <f t="shared" si="87"/>
        <v>87.031324879585611</v>
      </c>
      <c r="V179" s="510">
        <f t="shared" si="87"/>
        <v>91.753758468131878</v>
      </c>
      <c r="W179" s="510">
        <f t="shared" si="87"/>
        <v>48.881299387837316</v>
      </c>
      <c r="X179" s="510">
        <f t="shared" si="87"/>
        <v>52.173062482982232</v>
      </c>
      <c r="Y179" s="510">
        <f t="shared" si="87"/>
        <v>55.22879487525222</v>
      </c>
      <c r="Z179" s="510">
        <f t="shared" si="87"/>
        <v>57.447388713105397</v>
      </c>
      <c r="AA179" s="510">
        <f t="shared" si="87"/>
        <v>59.091447734153917</v>
      </c>
      <c r="AB179" s="510">
        <f t="shared" si="87"/>
        <v>54.967789009102773</v>
      </c>
      <c r="AC179" s="510">
        <f t="shared" si="87"/>
        <v>56.53219457459312</v>
      </c>
      <c r="AD179" s="510">
        <f t="shared" si="87"/>
        <v>55.310794003537922</v>
      </c>
      <c r="AE179" s="510">
        <f t="shared" si="87"/>
        <v>56.754928506370447</v>
      </c>
      <c r="AF179" s="510">
        <f t="shared" si="87"/>
        <v>58.196679520941871</v>
      </c>
      <c r="AG179" s="510">
        <f t="shared" si="87"/>
        <v>59.625970658388212</v>
      </c>
      <c r="AH179" s="510">
        <f t="shared" si="87"/>
        <v>60.8460580370824</v>
      </c>
      <c r="AI179" s="510">
        <f t="shared" si="87"/>
        <v>62.074506161556428</v>
      </c>
      <c r="AJ179" s="510">
        <f t="shared" si="87"/>
        <v>63.312115350060481</v>
      </c>
      <c r="AK179" s="510">
        <f t="shared" si="87"/>
        <v>64.559637326399979</v>
      </c>
      <c r="AL179" s="510">
        <f t="shared" si="87"/>
        <v>61.985865319342736</v>
      </c>
      <c r="AM179" s="510">
        <f t="shared" si="87"/>
        <v>58.27116072639393</v>
      </c>
      <c r="AN179" s="510">
        <f t="shared" si="87"/>
        <v>56.891325035004911</v>
      </c>
      <c r="AO179" s="510">
        <f t="shared" si="87"/>
        <v>55.655268835726929</v>
      </c>
      <c r="AP179" s="510">
        <f t="shared" si="87"/>
        <v>54.52117461153415</v>
      </c>
      <c r="AQ179" s="510">
        <f t="shared" si="87"/>
        <v>53.448064785916017</v>
      </c>
      <c r="AR179" s="510">
        <f t="shared" si="87"/>
        <v>52.479180040272752</v>
      </c>
      <c r="AS179" s="510">
        <f t="shared" si="87"/>
        <v>51.625951303785996</v>
      </c>
      <c r="AT179" s="510">
        <f t="shared" si="87"/>
        <v>50.87205142336154</v>
      </c>
      <c r="AU179" s="510">
        <f t="shared" si="87"/>
        <v>50.209535196685351</v>
      </c>
      <c r="AV179" s="510">
        <f t="shared" si="87"/>
        <v>49.633196443857287</v>
      </c>
      <c r="AW179" s="510">
        <f t="shared" si="87"/>
        <v>49.136128791186081</v>
      </c>
      <c r="AX179" s="510">
        <f t="shared" si="87"/>
        <v>48.714036032297031</v>
      </c>
      <c r="AY179" s="510">
        <f t="shared" si="87"/>
        <v>51.2708875348726</v>
      </c>
      <c r="AZ179" s="510">
        <f t="shared" si="87"/>
        <v>50.982664328001533</v>
      </c>
      <c r="BA179" s="510">
        <f t="shared" si="87"/>
        <v>50.755151689613001</v>
      </c>
      <c r="BB179" s="510">
        <f t="shared" si="87"/>
        <v>50.584455114010666</v>
      </c>
      <c r="BC179" s="510">
        <f t="shared" si="87"/>
        <v>50.466991542428559</v>
      </c>
      <c r="BD179" s="510">
        <f t="shared" si="87"/>
        <v>50.389449362952575</v>
      </c>
      <c r="BE179" s="510">
        <f t="shared" si="87"/>
        <v>50.368762361189397</v>
      </c>
      <c r="BF179" s="510">
        <f t="shared" si="87"/>
        <v>50.392123264950158</v>
      </c>
      <c r="BG179" s="510">
        <f t="shared" si="87"/>
        <v>50.456910071540108</v>
      </c>
      <c r="BH179" s="510">
        <f t="shared" si="87"/>
        <v>50.560204588019076</v>
      </c>
      <c r="BI179" s="510">
        <f t="shared" si="87"/>
        <v>50.700838415832607</v>
      </c>
      <c r="BJ179" s="510">
        <f t="shared" si="87"/>
        <v>50.876235117802764</v>
      </c>
      <c r="BK179" s="510">
        <f t="shared" si="87"/>
        <v>51.083974774356875</v>
      </c>
      <c r="BL179" s="510">
        <f t="shared" si="87"/>
        <v>51.323366674603051</v>
      </c>
      <c r="BM179" s="510">
        <f t="shared" si="87"/>
        <v>51.591747490052683</v>
      </c>
      <c r="BN179" s="510">
        <f t="shared" si="87"/>
        <v>51.888140202680006</v>
      </c>
      <c r="BO179" s="510">
        <f>BO132-BO175</f>
        <v>49.593365438351611</v>
      </c>
      <c r="BP179" s="510"/>
      <c r="BQ179" s="510"/>
      <c r="BR179" s="510"/>
      <c r="BS179" s="510"/>
      <c r="BT179" s="510"/>
      <c r="BU179" s="510"/>
      <c r="BV179" s="510"/>
      <c r="BW179" s="510"/>
      <c r="BX179" s="510"/>
      <c r="BY179" s="510"/>
      <c r="BZ179" s="510"/>
      <c r="CA179" s="510"/>
      <c r="CB179" s="510"/>
      <c r="CC179" s="510"/>
      <c r="CD179" s="510"/>
      <c r="CE179" s="510"/>
      <c r="CF179" s="510"/>
      <c r="CG179" s="510"/>
      <c r="CH179" s="510"/>
      <c r="CI179" s="511"/>
    </row>
    <row r="180" spans="2:87" ht="14.5" thickBot="1" x14ac:dyDescent="0.4">
      <c r="B180" s="721" t="s">
        <v>649</v>
      </c>
      <c r="C180" s="722" t="s">
        <v>472</v>
      </c>
      <c r="D180" s="723" t="s">
        <v>650</v>
      </c>
      <c r="E180" s="722" t="s">
        <v>111</v>
      </c>
      <c r="F180" s="1228">
        <v>2</v>
      </c>
      <c r="G180" s="1186">
        <f t="shared" ref="G180:AL180" si="88">G123-G134</f>
        <v>0</v>
      </c>
      <c r="H180" s="509">
        <f t="shared" si="88"/>
        <v>0</v>
      </c>
      <c r="I180" s="509">
        <f t="shared" si="88"/>
        <v>0</v>
      </c>
      <c r="J180" s="509">
        <f t="shared" si="88"/>
        <v>0</v>
      </c>
      <c r="K180" s="509">
        <f t="shared" si="88"/>
        <v>0</v>
      </c>
      <c r="L180" s="509">
        <f t="shared" si="88"/>
        <v>0</v>
      </c>
      <c r="M180" s="509">
        <f t="shared" si="88"/>
        <v>0</v>
      </c>
      <c r="N180" s="509">
        <f t="shared" si="88"/>
        <v>0</v>
      </c>
      <c r="O180" s="509">
        <f t="shared" si="88"/>
        <v>0</v>
      </c>
      <c r="P180" s="509">
        <f t="shared" si="88"/>
        <v>0</v>
      </c>
      <c r="Q180" s="509">
        <f t="shared" si="88"/>
        <v>0</v>
      </c>
      <c r="R180" s="509">
        <f t="shared" si="88"/>
        <v>0</v>
      </c>
      <c r="S180" s="509">
        <f t="shared" si="88"/>
        <v>0</v>
      </c>
      <c r="T180" s="509">
        <f t="shared" si="88"/>
        <v>0</v>
      </c>
      <c r="U180" s="509">
        <f t="shared" si="88"/>
        <v>0</v>
      </c>
      <c r="V180" s="509">
        <f t="shared" si="88"/>
        <v>0</v>
      </c>
      <c r="W180" s="509">
        <f t="shared" si="88"/>
        <v>0</v>
      </c>
      <c r="X180" s="509">
        <f t="shared" si="88"/>
        <v>0</v>
      </c>
      <c r="Y180" s="509">
        <f t="shared" si="88"/>
        <v>0</v>
      </c>
      <c r="Z180" s="509">
        <f t="shared" si="88"/>
        <v>0</v>
      </c>
      <c r="AA180" s="509">
        <f t="shared" si="88"/>
        <v>0</v>
      </c>
      <c r="AB180" s="509">
        <f t="shared" si="88"/>
        <v>0</v>
      </c>
      <c r="AC180" s="509">
        <f t="shared" si="88"/>
        <v>0</v>
      </c>
      <c r="AD180" s="509">
        <f t="shared" si="88"/>
        <v>0</v>
      </c>
      <c r="AE180" s="509">
        <f t="shared" si="88"/>
        <v>0</v>
      </c>
      <c r="AF180" s="509">
        <f t="shared" si="88"/>
        <v>0</v>
      </c>
      <c r="AG180" s="509">
        <f t="shared" si="88"/>
        <v>0</v>
      </c>
      <c r="AH180" s="509">
        <f t="shared" si="88"/>
        <v>0</v>
      </c>
      <c r="AI180" s="509">
        <f t="shared" si="88"/>
        <v>0</v>
      </c>
      <c r="AJ180" s="509">
        <f t="shared" si="88"/>
        <v>0</v>
      </c>
      <c r="AK180" s="509">
        <f t="shared" si="88"/>
        <v>0</v>
      </c>
      <c r="AL180" s="509">
        <f t="shared" si="88"/>
        <v>0</v>
      </c>
      <c r="AM180" s="509">
        <f t="shared" ref="AM180:BO180" si="89">AM123-AM134</f>
        <v>0</v>
      </c>
      <c r="AN180" s="509">
        <f t="shared" si="89"/>
        <v>0</v>
      </c>
      <c r="AO180" s="509">
        <f t="shared" si="89"/>
        <v>0</v>
      </c>
      <c r="AP180" s="509">
        <f t="shared" si="89"/>
        <v>0</v>
      </c>
      <c r="AQ180" s="509">
        <f t="shared" si="89"/>
        <v>0</v>
      </c>
      <c r="AR180" s="509">
        <f t="shared" si="89"/>
        <v>0</v>
      </c>
      <c r="AS180" s="509">
        <f t="shared" si="89"/>
        <v>0</v>
      </c>
      <c r="AT180" s="509">
        <f t="shared" si="89"/>
        <v>0</v>
      </c>
      <c r="AU180" s="509">
        <f t="shared" si="89"/>
        <v>0</v>
      </c>
      <c r="AV180" s="509">
        <f t="shared" si="89"/>
        <v>0</v>
      </c>
      <c r="AW180" s="509">
        <f t="shared" si="89"/>
        <v>0</v>
      </c>
      <c r="AX180" s="509">
        <f t="shared" si="89"/>
        <v>0</v>
      </c>
      <c r="AY180" s="509">
        <f t="shared" si="89"/>
        <v>0</v>
      </c>
      <c r="AZ180" s="509">
        <f t="shared" si="89"/>
        <v>0</v>
      </c>
      <c r="BA180" s="509">
        <f t="shared" si="89"/>
        <v>0</v>
      </c>
      <c r="BB180" s="509">
        <f t="shared" si="89"/>
        <v>0</v>
      </c>
      <c r="BC180" s="509">
        <f t="shared" si="89"/>
        <v>0</v>
      </c>
      <c r="BD180" s="509">
        <f t="shared" si="89"/>
        <v>0</v>
      </c>
      <c r="BE180" s="509">
        <f t="shared" si="89"/>
        <v>0</v>
      </c>
      <c r="BF180" s="509">
        <f t="shared" si="89"/>
        <v>0</v>
      </c>
      <c r="BG180" s="509">
        <f t="shared" si="89"/>
        <v>0</v>
      </c>
      <c r="BH180" s="509">
        <f t="shared" si="89"/>
        <v>1</v>
      </c>
      <c r="BI180" s="509">
        <f t="shared" si="89"/>
        <v>2</v>
      </c>
      <c r="BJ180" s="509">
        <f t="shared" si="89"/>
        <v>3</v>
      </c>
      <c r="BK180" s="509">
        <f t="shared" si="89"/>
        <v>4</v>
      </c>
      <c r="BL180" s="509">
        <f t="shared" si="89"/>
        <v>5</v>
      </c>
      <c r="BM180" s="509">
        <f t="shared" si="89"/>
        <v>6</v>
      </c>
      <c r="BN180" s="509">
        <f t="shared" si="89"/>
        <v>7</v>
      </c>
      <c r="BO180" s="509">
        <f t="shared" si="89"/>
        <v>8</v>
      </c>
      <c r="BP180" s="509"/>
      <c r="BQ180" s="509"/>
      <c r="BR180" s="509"/>
      <c r="BS180" s="509"/>
      <c r="BT180" s="509"/>
      <c r="BU180" s="509"/>
      <c r="BV180" s="509"/>
      <c r="BW180" s="509"/>
      <c r="BX180" s="509"/>
      <c r="BY180" s="509"/>
      <c r="BZ180" s="509"/>
      <c r="CA180" s="509"/>
      <c r="CB180" s="509"/>
      <c r="CC180" s="509"/>
      <c r="CD180" s="509"/>
      <c r="CE180" s="509"/>
      <c r="CF180" s="509"/>
      <c r="CG180" s="509"/>
      <c r="CH180" s="509"/>
      <c r="CI180" s="1231"/>
    </row>
    <row r="181" spans="2:87" ht="14.5" thickBot="1" x14ac:dyDescent="0.4">
      <c r="B181" s="512" t="s">
        <v>651</v>
      </c>
      <c r="C181" s="513" t="s">
        <v>270</v>
      </c>
      <c r="D181" s="514" t="s">
        <v>652</v>
      </c>
      <c r="E181" s="513" t="s">
        <v>111</v>
      </c>
      <c r="F181" s="1229">
        <v>2</v>
      </c>
      <c r="G181" s="1212">
        <f>G179-G178</f>
        <v>25.322860487343316</v>
      </c>
      <c r="H181" s="1213">
        <f t="shared" ref="H181:BO181" si="90">H179-H178</f>
        <v>36.664293194152748</v>
      </c>
      <c r="I181" s="1213">
        <f t="shared" si="90"/>
        <v>29.881004881310709</v>
      </c>
      <c r="J181" s="1213">
        <f t="shared" si="90"/>
        <v>17.638828969523132</v>
      </c>
      <c r="K181" s="1213">
        <f t="shared" si="90"/>
        <v>24.421221275095064</v>
      </c>
      <c r="L181" s="1213">
        <f t="shared" si="90"/>
        <v>23.164563794344261</v>
      </c>
      <c r="M181" s="1214">
        <f>M179-M178</f>
        <v>36.948961867743158</v>
      </c>
      <c r="N181" s="1214">
        <f t="shared" si="90"/>
        <v>40.436343473460859</v>
      </c>
      <c r="O181" s="1214">
        <f t="shared" si="90"/>
        <v>43.948864857968516</v>
      </c>
      <c r="P181" s="1214">
        <f t="shared" si="90"/>
        <v>47.32991416956532</v>
      </c>
      <c r="Q181" s="1214">
        <f t="shared" si="90"/>
        <v>50.77557082143516</v>
      </c>
      <c r="R181" s="1214">
        <f t="shared" si="90"/>
        <v>53.383818484965381</v>
      </c>
      <c r="S181" s="1214">
        <f t="shared" si="90"/>
        <v>58.461640590948988</v>
      </c>
      <c r="T181" s="1214">
        <f t="shared" si="90"/>
        <v>63.532993560805899</v>
      </c>
      <c r="U181" s="1214">
        <f t="shared" si="90"/>
        <v>72.371086261028154</v>
      </c>
      <c r="V181" s="1214">
        <f t="shared" si="90"/>
        <v>77.066833746419562</v>
      </c>
      <c r="W181" s="1214">
        <f t="shared" si="90"/>
        <v>34.166492974490914</v>
      </c>
      <c r="X181" s="1214">
        <f t="shared" si="90"/>
        <v>37.431182856251048</v>
      </c>
      <c r="Y181" s="1214">
        <f t="shared" si="90"/>
        <v>40.458722498803937</v>
      </c>
      <c r="Z181" s="1214">
        <f t="shared" si="90"/>
        <v>42.64617060747171</v>
      </c>
      <c r="AA181" s="1214">
        <f t="shared" si="90"/>
        <v>44.264749322531628</v>
      </c>
      <c r="AB181" s="1214">
        <f t="shared" si="90"/>
        <v>40.116974460591265</v>
      </c>
      <c r="AC181" s="1214">
        <f t="shared" si="90"/>
        <v>41.655964205617558</v>
      </c>
      <c r="AD181" s="1214">
        <f t="shared" si="90"/>
        <v>40.411451931986285</v>
      </c>
      <c r="AE181" s="1214">
        <f t="shared" si="90"/>
        <v>41.827915746378153</v>
      </c>
      <c r="AF181" s="1214">
        <f t="shared" si="90"/>
        <v>43.242193887602383</v>
      </c>
      <c r="AG181" s="1214">
        <f t="shared" si="90"/>
        <v>44.642834653414297</v>
      </c>
      <c r="AH181" s="1214">
        <f t="shared" si="90"/>
        <v>45.825287406984494</v>
      </c>
      <c r="AI181" s="1214">
        <f t="shared" si="90"/>
        <v>47.016205943151242</v>
      </c>
      <c r="AJ181" s="1214">
        <f t="shared" si="90"/>
        <v>48.216417513538254</v>
      </c>
      <c r="AK181" s="1214">
        <f t="shared" si="90"/>
        <v>49.426415047827604</v>
      </c>
      <c r="AL181" s="1214">
        <f t="shared" si="90"/>
        <v>46.815234540970359</v>
      </c>
      <c r="AM181" s="1214">
        <f t="shared" si="90"/>
        <v>43.063239932211125</v>
      </c>
      <c r="AN181" s="1214">
        <f t="shared" si="90"/>
        <v>41.646234763218018</v>
      </c>
      <c r="AO181" s="1214">
        <f t="shared" si="90"/>
        <v>40.373132299654834</v>
      </c>
      <c r="AP181" s="1214">
        <f t="shared" si="90"/>
        <v>39.200796063226292</v>
      </c>
      <c r="AQ181" s="1214">
        <f t="shared" si="90"/>
        <v>38.086930582062969</v>
      </c>
      <c r="AR181" s="1214">
        <f t="shared" si="90"/>
        <v>37.077369165112657</v>
      </c>
      <c r="AS181" s="1214">
        <f t="shared" si="90"/>
        <v>36.183521398697366</v>
      </c>
      <c r="AT181" s="1214">
        <f t="shared" si="90"/>
        <v>35.389105836640383</v>
      </c>
      <c r="AU181" s="1214">
        <f t="shared" si="90"/>
        <v>34.686131667780728</v>
      </c>
      <c r="AV181" s="1214">
        <f t="shared" si="90"/>
        <v>34.06943874215235</v>
      </c>
      <c r="AW181" s="1214">
        <f t="shared" si="90"/>
        <v>33.532075615940677</v>
      </c>
      <c r="AX181" s="1214">
        <f t="shared" si="90"/>
        <v>33.069790640256471</v>
      </c>
      <c r="AY181" s="1214">
        <f t="shared" si="90"/>
        <v>35.586508298049594</v>
      </c>
      <c r="AZ181" s="1214">
        <f t="shared" si="90"/>
        <v>35.25823232732612</v>
      </c>
      <c r="BA181" s="1214">
        <f t="shared" si="90"/>
        <v>34.990747829594994</v>
      </c>
      <c r="BB181" s="1214">
        <f t="shared" si="90"/>
        <v>34.780159834453464</v>
      </c>
      <c r="BC181" s="1214">
        <f t="shared" si="90"/>
        <v>34.6228852300017</v>
      </c>
      <c r="BD181" s="1214">
        <f t="shared" si="90"/>
        <v>34.505612081085616</v>
      </c>
      <c r="BE181" s="1214">
        <f t="shared" si="90"/>
        <v>34.445273400936578</v>
      </c>
      <c r="BF181" s="1214">
        <f t="shared" si="90"/>
        <v>34.42906209120143</v>
      </c>
      <c r="BG181" s="1214">
        <f t="shared" si="90"/>
        <v>34.454354974688606</v>
      </c>
      <c r="BH181" s="1214">
        <f t="shared" si="90"/>
        <v>34.518212034536489</v>
      </c>
      <c r="BI181" s="1214">
        <f t="shared" si="90"/>
        <v>34.619508074466502</v>
      </c>
      <c r="BJ181" s="1214">
        <f t="shared" si="90"/>
        <v>34.755644256791669</v>
      </c>
      <c r="BK181" s="1214">
        <f t="shared" si="90"/>
        <v>34.924178229433281</v>
      </c>
      <c r="BL181" s="1214">
        <f t="shared" si="90"/>
        <v>35.124462682436452</v>
      </c>
      <c r="BM181" s="1214">
        <f t="shared" si="90"/>
        <v>35.353790155640048</v>
      </c>
      <c r="BN181" s="1214">
        <f t="shared" si="90"/>
        <v>35.611204452463667</v>
      </c>
      <c r="BO181" s="1214">
        <f t="shared" si="90"/>
        <v>33.27539618197806</v>
      </c>
      <c r="BP181" s="1214"/>
      <c r="BQ181" s="1214"/>
      <c r="BR181" s="1214"/>
      <c r="BS181" s="1214"/>
      <c r="BT181" s="1214"/>
      <c r="BU181" s="1214"/>
      <c r="BV181" s="1214"/>
      <c r="BW181" s="1214"/>
      <c r="BX181" s="1214"/>
      <c r="BY181" s="1214"/>
      <c r="BZ181" s="1214"/>
      <c r="CA181" s="1214"/>
      <c r="CB181" s="1214"/>
      <c r="CC181" s="1214"/>
      <c r="CD181" s="1214"/>
      <c r="CE181" s="1214"/>
      <c r="CF181" s="1214"/>
      <c r="CG181" s="1214"/>
      <c r="CH181" s="1214"/>
      <c r="CI181" s="1215"/>
    </row>
    <row r="182" spans="2:87" x14ac:dyDescent="0.35">
      <c r="B182" s="376"/>
      <c r="C182" s="376"/>
      <c r="D182" s="16"/>
      <c r="E182" s="376"/>
      <c r="F182" s="515"/>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516"/>
      <c r="AV182" s="516"/>
      <c r="AW182" s="516"/>
      <c r="AX182" s="516"/>
      <c r="AY182" s="516"/>
      <c r="AZ182" s="516"/>
      <c r="BA182" s="516"/>
      <c r="BB182" s="516"/>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6"/>
      <c r="CC182" s="516"/>
      <c r="CD182" s="516"/>
      <c r="CE182" s="516"/>
      <c r="CF182" s="516"/>
      <c r="CG182" s="516"/>
      <c r="CH182" s="516"/>
      <c r="CI182" s="516"/>
    </row>
    <row r="183" spans="2:87" ht="35.15" customHeight="1" thickBot="1" x14ac:dyDescent="0.4">
      <c r="B183" s="1453"/>
      <c r="C183" s="1453"/>
      <c r="D183" s="1453"/>
      <c r="E183" s="1453"/>
      <c r="F183" s="1453"/>
      <c r="G183" s="1460"/>
      <c r="H183" s="1460"/>
      <c r="I183" s="1460"/>
      <c r="J183" s="1460"/>
      <c r="K183" s="1460"/>
      <c r="L183" s="1460"/>
      <c r="M183" s="1460"/>
      <c r="N183" s="1460"/>
      <c r="O183" s="1460"/>
      <c r="P183" s="1460"/>
      <c r="Q183" s="1460"/>
      <c r="R183" s="1453"/>
      <c r="S183" s="1453"/>
      <c r="T183" s="1453"/>
      <c r="U183" s="1453"/>
      <c r="V183" s="1453"/>
      <c r="W183" s="1453"/>
      <c r="X183" s="1453"/>
      <c r="Y183" s="1453"/>
      <c r="Z183" s="1453"/>
      <c r="AA183" s="1453"/>
      <c r="AB183" s="1453"/>
      <c r="AC183" s="1453"/>
      <c r="AD183" s="1453"/>
      <c r="AE183" s="1453"/>
      <c r="AF183" s="1453"/>
      <c r="AG183" s="1453"/>
      <c r="AH183" s="1453"/>
      <c r="AI183" s="1453"/>
      <c r="AJ183" s="1453"/>
      <c r="AK183" s="1453"/>
      <c r="AL183" s="1453"/>
      <c r="AM183" s="1453"/>
      <c r="AN183" s="1453"/>
      <c r="AO183" s="1453"/>
      <c r="AP183" s="1453"/>
      <c r="AQ183" s="1453"/>
      <c r="AR183" s="1453"/>
      <c r="AS183" s="1453"/>
      <c r="AT183" s="1453"/>
      <c r="AU183" s="1453"/>
      <c r="AV183" s="1453"/>
      <c r="AW183" s="1453"/>
      <c r="AX183" s="1453"/>
      <c r="AY183" s="1453"/>
      <c r="AZ183" s="1453"/>
      <c r="BA183" s="1453"/>
      <c r="BB183" s="1453"/>
      <c r="BC183" s="1453"/>
      <c r="BD183" s="1453"/>
      <c r="BE183" s="1453"/>
      <c r="BF183" s="1453"/>
      <c r="BG183" s="1453"/>
      <c r="BH183" s="1453"/>
      <c r="BI183" s="1453"/>
      <c r="BJ183" s="1453"/>
      <c r="BK183" s="1453"/>
      <c r="BL183" s="1453"/>
      <c r="BM183" s="1453"/>
      <c r="BN183" s="1453"/>
      <c r="BO183" s="1453"/>
      <c r="BP183" s="1453"/>
      <c r="BQ183" s="1453"/>
      <c r="BR183" s="1453"/>
      <c r="BS183" s="1453"/>
      <c r="BT183" s="1453"/>
      <c r="BU183" s="1453"/>
      <c r="BV183" s="1453"/>
      <c r="BW183" s="1453"/>
      <c r="BX183" s="1453"/>
      <c r="BY183" s="1453"/>
      <c r="BZ183" s="1453"/>
      <c r="CA183" s="1453"/>
      <c r="CB183" s="1453"/>
      <c r="CC183" s="1453"/>
      <c r="CD183" s="1453"/>
      <c r="CE183" s="1453"/>
      <c r="CF183" s="1453"/>
      <c r="CG183" s="1453"/>
      <c r="CH183" s="1453"/>
      <c r="CI183" s="1453"/>
    </row>
    <row r="184" spans="2:87" x14ac:dyDescent="0.35">
      <c r="B184" s="1454" t="s">
        <v>62</v>
      </c>
      <c r="C184" s="1481" t="s">
        <v>17</v>
      </c>
      <c r="D184" s="1454" t="s">
        <v>2</v>
      </c>
      <c r="E184" s="1482">
        <v>1</v>
      </c>
      <c r="F184" s="1453"/>
      <c r="G184" s="1453"/>
      <c r="H184" s="1453"/>
      <c r="I184" s="1453"/>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AF184" s="1453"/>
      <c r="AG184" s="1453"/>
      <c r="AH184" s="1453"/>
      <c r="AI184" s="1453"/>
      <c r="AJ184" s="1453"/>
      <c r="AK184" s="1453"/>
      <c r="AL184" s="1453"/>
      <c r="AM184" s="1453"/>
      <c r="AN184" s="1453"/>
      <c r="AO184" s="1453"/>
      <c r="AP184" s="1453"/>
      <c r="AQ184" s="1453"/>
      <c r="AR184" s="1453"/>
      <c r="AS184" s="1453"/>
      <c r="AT184" s="1453"/>
      <c r="AU184" s="1453"/>
      <c r="AV184" s="1453"/>
      <c r="AW184" s="1453"/>
      <c r="AX184" s="1453"/>
      <c r="AY184" s="1453"/>
      <c r="AZ184" s="1453"/>
      <c r="BA184" s="1453"/>
      <c r="BB184" s="1453"/>
      <c r="BC184" s="1453"/>
      <c r="BD184" s="1453"/>
      <c r="BE184" s="1453"/>
      <c r="BF184" s="1453"/>
      <c r="BG184" s="1453"/>
      <c r="BH184" s="1453"/>
      <c r="BI184" s="1453"/>
      <c r="BJ184" s="1453"/>
      <c r="BK184" s="1453"/>
      <c r="BL184" s="1453"/>
      <c r="BM184" s="1453"/>
      <c r="BN184" s="1453"/>
      <c r="BO184" s="1453"/>
      <c r="BP184" s="1453"/>
      <c r="BQ184" s="1453"/>
      <c r="BR184" s="1453"/>
      <c r="BS184" s="1453"/>
      <c r="BT184" s="1453"/>
      <c r="BU184" s="1453"/>
      <c r="BV184" s="1453"/>
      <c r="BW184" s="1453"/>
      <c r="BX184" s="1453"/>
      <c r="BY184" s="1453"/>
      <c r="BZ184" s="1453"/>
      <c r="CA184" s="1453"/>
      <c r="CB184" s="1453"/>
      <c r="CC184" s="1453"/>
      <c r="CD184" s="1453"/>
      <c r="CE184" s="1453"/>
      <c r="CF184" s="1453"/>
      <c r="CG184" s="1453"/>
      <c r="CH184" s="1453"/>
      <c r="CI184" s="1453"/>
    </row>
    <row r="185" spans="2:87" ht="14.5" thickBot="1" x14ac:dyDescent="0.4">
      <c r="B185" s="1457" t="s">
        <v>316</v>
      </c>
      <c r="C185" s="1458" t="str">
        <f ca="1">MID(CELL("filename",A182),FIND("]",CELL("filename",A182))+1,255)</f>
        <v>WXWWSX</v>
      </c>
      <c r="D185" s="1459" t="s">
        <v>78</v>
      </c>
      <c r="E185" s="1458" t="s">
        <v>121</v>
      </c>
      <c r="F185" s="1453"/>
      <c r="G185" s="1453"/>
      <c r="H185" s="1453"/>
      <c r="I185" s="1453"/>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AF185" s="1453"/>
      <c r="AG185" s="1453"/>
      <c r="AH185" s="1453"/>
      <c r="AI185" s="1453"/>
      <c r="AJ185" s="1453"/>
      <c r="AK185" s="1453"/>
      <c r="AL185" s="1453"/>
      <c r="AM185" s="1453"/>
      <c r="AN185" s="1453"/>
      <c r="AO185" s="1453"/>
      <c r="AP185" s="1453"/>
      <c r="AQ185" s="1453"/>
      <c r="AR185" s="1453"/>
      <c r="AS185" s="1453"/>
      <c r="AT185" s="1453"/>
      <c r="AU185" s="1453"/>
      <c r="AV185" s="1453"/>
      <c r="AW185" s="1453"/>
      <c r="AX185" s="1453"/>
      <c r="AY185" s="1453"/>
      <c r="AZ185" s="1453"/>
      <c r="BA185" s="1453"/>
      <c r="BB185" s="1453"/>
      <c r="BC185" s="1453"/>
      <c r="BD185" s="1453"/>
      <c r="BE185" s="1453"/>
      <c r="BF185" s="1453"/>
      <c r="BG185" s="1453"/>
      <c r="BH185" s="1453"/>
      <c r="BI185" s="1453"/>
      <c r="BJ185" s="1453"/>
      <c r="BK185" s="1453"/>
      <c r="BL185" s="1453"/>
      <c r="BM185" s="1453"/>
      <c r="BN185" s="1453"/>
      <c r="BO185" s="1453"/>
      <c r="BP185" s="1453"/>
      <c r="BQ185" s="1453"/>
      <c r="BR185" s="1453"/>
      <c r="BS185" s="1453"/>
      <c r="BT185" s="1453"/>
      <c r="BU185" s="1453"/>
      <c r="BV185" s="1453"/>
      <c r="BW185" s="1453"/>
      <c r="BX185" s="1453"/>
      <c r="BY185" s="1453"/>
      <c r="BZ185" s="1453"/>
      <c r="CA185" s="1453"/>
      <c r="CB185" s="1453"/>
      <c r="CC185" s="1453"/>
      <c r="CD185" s="1453"/>
      <c r="CE185" s="1453"/>
      <c r="CF185" s="1453"/>
      <c r="CG185" s="1453"/>
      <c r="CH185" s="1453"/>
      <c r="CI185" s="1453"/>
    </row>
    <row r="186" spans="2:87" x14ac:dyDescent="0.35">
      <c r="B186" s="1473"/>
      <c r="C186" s="1453"/>
      <c r="D186" s="1453"/>
      <c r="E186" s="1453"/>
      <c r="F186" s="1453"/>
      <c r="G186" s="1453"/>
      <c r="H186" s="1453"/>
      <c r="I186" s="1453"/>
      <c r="J186" s="1453"/>
      <c r="K186" s="1453"/>
      <c r="L186" s="1453"/>
      <c r="M186" s="1453"/>
      <c r="N186" s="1453"/>
      <c r="O186" s="1453"/>
      <c r="P186" s="1453"/>
      <c r="Q186" s="1453"/>
      <c r="R186" s="1453"/>
      <c r="S186" s="1453"/>
      <c r="T186" s="1453"/>
      <c r="U186" s="1453"/>
      <c r="V186" s="1453"/>
      <c r="W186" s="1453"/>
      <c r="X186" s="1453"/>
      <c r="Y186" s="1453"/>
      <c r="Z186" s="1453"/>
      <c r="AA186" s="1453"/>
      <c r="AB186" s="1453"/>
      <c r="AC186" s="1453"/>
      <c r="AD186" s="1453"/>
      <c r="AE186" s="1453"/>
      <c r="AF186" s="1453"/>
      <c r="AG186" s="1453"/>
      <c r="AH186" s="1453"/>
      <c r="AI186" s="1453"/>
      <c r="AJ186" s="1453"/>
      <c r="AK186" s="1453"/>
      <c r="AL186" s="1453"/>
      <c r="AM186" s="1453"/>
      <c r="AN186" s="1453"/>
      <c r="AO186" s="1453"/>
      <c r="AP186" s="1453"/>
      <c r="AQ186" s="1453"/>
      <c r="AR186" s="1453"/>
      <c r="AS186" s="1453"/>
      <c r="AT186" s="1453"/>
      <c r="AU186" s="1453"/>
      <c r="AV186" s="1453"/>
      <c r="AW186" s="1453"/>
      <c r="AX186" s="1453"/>
      <c r="AY186" s="1453"/>
      <c r="AZ186" s="1453"/>
      <c r="BA186" s="1453"/>
      <c r="BB186" s="1453"/>
      <c r="BC186" s="1453"/>
      <c r="BD186" s="1453"/>
      <c r="BE186" s="1453"/>
      <c r="BF186" s="1453"/>
      <c r="BG186" s="1453"/>
      <c r="BH186" s="1453"/>
      <c r="BI186" s="1453"/>
      <c r="BJ186" s="1453"/>
      <c r="BK186" s="1453"/>
      <c r="BL186" s="1453"/>
      <c r="BM186" s="1453"/>
      <c r="BN186" s="1453"/>
      <c r="BO186" s="1453"/>
      <c r="BP186" s="1453"/>
      <c r="BQ186" s="1453"/>
      <c r="BR186" s="1453"/>
      <c r="BS186" s="1453"/>
      <c r="BT186" s="1453"/>
      <c r="BU186" s="1453"/>
      <c r="BV186" s="1453"/>
      <c r="BW186" s="1453"/>
      <c r="BX186" s="1453"/>
      <c r="BY186" s="1453"/>
      <c r="BZ186" s="1453"/>
      <c r="CA186" s="1453"/>
      <c r="CB186" s="1453"/>
      <c r="CC186" s="1453"/>
      <c r="CD186" s="1453"/>
      <c r="CE186" s="1453"/>
      <c r="CF186" s="1453"/>
      <c r="CG186" s="1453"/>
      <c r="CH186" s="1453"/>
      <c r="CI186" s="1453"/>
    </row>
    <row r="187" spans="2:87" x14ac:dyDescent="0.35">
      <c r="B187" s="1473"/>
      <c r="C187" s="1453"/>
      <c r="D187" s="1453"/>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AF187" s="1453"/>
      <c r="AG187" s="1453"/>
      <c r="AH187" s="1453"/>
      <c r="AI187" s="1453"/>
      <c r="AJ187" s="1453"/>
      <c r="AK187" s="1453"/>
      <c r="AL187" s="1453"/>
      <c r="AM187" s="1453"/>
      <c r="AN187" s="1453"/>
      <c r="AO187" s="1453"/>
      <c r="AP187" s="1453"/>
      <c r="AQ187" s="1453"/>
      <c r="AR187" s="1453"/>
      <c r="AS187" s="1453"/>
      <c r="AT187" s="1453"/>
      <c r="AU187" s="1453"/>
      <c r="AV187" s="1453"/>
      <c r="AW187" s="1453"/>
      <c r="AX187" s="1453"/>
      <c r="AY187" s="1453"/>
      <c r="AZ187" s="1453"/>
      <c r="BA187" s="1453"/>
      <c r="BB187" s="1453"/>
      <c r="BC187" s="1453"/>
      <c r="BD187" s="1453"/>
      <c r="BE187" s="1453"/>
      <c r="BF187" s="1453"/>
      <c r="BG187" s="1453"/>
      <c r="BH187" s="1453"/>
      <c r="BI187" s="1453"/>
      <c r="BJ187" s="1453"/>
      <c r="BK187" s="1453"/>
      <c r="BL187" s="1453"/>
      <c r="BM187" s="1453"/>
      <c r="BN187" s="1453"/>
      <c r="BO187" s="1453"/>
      <c r="BP187" s="1453"/>
      <c r="BQ187" s="1453"/>
      <c r="BR187" s="1453"/>
      <c r="BS187" s="1453"/>
      <c r="BT187" s="1453"/>
      <c r="BU187" s="1453"/>
      <c r="BV187" s="1453"/>
      <c r="BW187" s="1453"/>
      <c r="BX187" s="1453"/>
      <c r="BY187" s="1453"/>
      <c r="BZ187" s="1453"/>
      <c r="CA187" s="1453"/>
      <c r="CB187" s="1453"/>
      <c r="CC187" s="1453"/>
      <c r="CD187" s="1453"/>
      <c r="CE187" s="1453"/>
      <c r="CF187" s="1453"/>
      <c r="CG187" s="1453"/>
      <c r="CH187" s="1453"/>
      <c r="CI187" s="1453"/>
    </row>
    <row r="188" spans="2:87" x14ac:dyDescent="0.35">
      <c r="B188" s="1473"/>
      <c r="C188" s="1453"/>
      <c r="D188" s="1453"/>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AF188" s="1453"/>
      <c r="AG188" s="1453"/>
      <c r="AH188" s="1453"/>
      <c r="AI188" s="1453"/>
      <c r="AJ188" s="1453"/>
      <c r="AK188" s="1453"/>
      <c r="AL188" s="1453"/>
      <c r="AM188" s="1453"/>
      <c r="AN188" s="1453"/>
      <c r="AO188" s="1453"/>
      <c r="AP188" s="1453"/>
      <c r="AQ188" s="1453"/>
      <c r="AR188" s="1453"/>
      <c r="AS188" s="1453"/>
      <c r="AT188" s="1453"/>
      <c r="AU188" s="1453"/>
      <c r="AV188" s="1453"/>
      <c r="AW188" s="1453"/>
      <c r="AX188" s="1453"/>
      <c r="AY188" s="1453"/>
      <c r="AZ188" s="1453"/>
      <c r="BA188" s="1453"/>
      <c r="BB188" s="1453"/>
      <c r="BC188" s="1453"/>
      <c r="BD188" s="1453"/>
      <c r="BE188" s="1453"/>
      <c r="BF188" s="1453"/>
      <c r="BG188" s="1453"/>
      <c r="BH188" s="1453"/>
      <c r="BI188" s="1453"/>
      <c r="BJ188" s="1453"/>
      <c r="BK188" s="1453"/>
      <c r="BL188" s="1453"/>
      <c r="BM188" s="1453"/>
      <c r="BN188" s="1453"/>
      <c r="BO188" s="1453"/>
      <c r="BP188" s="1453"/>
      <c r="BQ188" s="1453"/>
      <c r="BR188" s="1453"/>
      <c r="BS188" s="1453"/>
      <c r="BT188" s="1453"/>
      <c r="BU188" s="1453"/>
      <c r="BV188" s="1453"/>
      <c r="BW188" s="1453"/>
      <c r="BX188" s="1453"/>
      <c r="BY188" s="1453"/>
      <c r="BZ188" s="1453"/>
      <c r="CA188" s="1453"/>
      <c r="CB188" s="1453"/>
      <c r="CC188" s="1453"/>
      <c r="CD188" s="1453"/>
      <c r="CE188" s="1453"/>
      <c r="CF188" s="1453"/>
      <c r="CG188" s="1453"/>
      <c r="CH188" s="1453"/>
      <c r="CI188" s="1453"/>
    </row>
    <row r="189" spans="2:87" x14ac:dyDescent="0.35">
      <c r="B189" s="1473"/>
      <c r="C189" s="1453"/>
      <c r="D189" s="1453"/>
      <c r="E189" s="1453"/>
      <c r="F189" s="1453"/>
      <c r="G189" s="1453"/>
      <c r="H189" s="1453"/>
      <c r="I189" s="1453"/>
      <c r="J189" s="1453"/>
      <c r="K189" s="1453"/>
      <c r="L189" s="1453"/>
      <c r="M189" s="1453"/>
      <c r="N189" s="1453"/>
      <c r="O189" s="1453"/>
      <c r="P189" s="1453"/>
      <c r="Q189" s="1453"/>
      <c r="R189" s="1453"/>
      <c r="S189" s="1453"/>
      <c r="T189" s="1453"/>
      <c r="U189" s="1453"/>
      <c r="V189" s="1453"/>
      <c r="W189" s="1453"/>
      <c r="X189" s="1453"/>
      <c r="Y189" s="1453"/>
      <c r="Z189" s="1453"/>
      <c r="AA189" s="1453"/>
      <c r="AB189" s="1453"/>
      <c r="AC189" s="1453"/>
      <c r="AD189" s="1453"/>
      <c r="AE189" s="1453"/>
      <c r="AF189" s="1453"/>
      <c r="AG189" s="1453"/>
      <c r="AH189" s="1453"/>
      <c r="AI189" s="1453"/>
      <c r="AJ189" s="1453"/>
      <c r="AK189" s="1453"/>
      <c r="AL189" s="1453"/>
      <c r="AM189" s="1453"/>
      <c r="AN189" s="1453"/>
      <c r="AO189" s="1453"/>
      <c r="AP189" s="1453"/>
      <c r="AQ189" s="1453"/>
      <c r="AR189" s="1453"/>
      <c r="AS189" s="1453"/>
      <c r="AT189" s="1453"/>
      <c r="AU189" s="1453"/>
      <c r="AV189" s="1453"/>
      <c r="AW189" s="1453"/>
      <c r="AX189" s="1453"/>
      <c r="AY189" s="1453"/>
      <c r="AZ189" s="1453"/>
      <c r="BA189" s="1453"/>
      <c r="BB189" s="1453"/>
      <c r="BC189" s="1453"/>
      <c r="BD189" s="1453"/>
      <c r="BE189" s="1453"/>
      <c r="BF189" s="1453"/>
      <c r="BG189" s="1453"/>
      <c r="BH189" s="1453"/>
      <c r="BI189" s="1453"/>
      <c r="BJ189" s="1453"/>
      <c r="BK189" s="1453"/>
      <c r="BL189" s="1453"/>
      <c r="BM189" s="1453"/>
      <c r="BN189" s="1453"/>
      <c r="BO189" s="1453"/>
      <c r="BP189" s="1453"/>
      <c r="BQ189" s="1453"/>
      <c r="BR189" s="1453"/>
      <c r="BS189" s="1453"/>
      <c r="BT189" s="1453"/>
      <c r="BU189" s="1453"/>
      <c r="BV189" s="1453"/>
      <c r="BW189" s="1453"/>
      <c r="BX189" s="1453"/>
      <c r="BY189" s="1453"/>
      <c r="BZ189" s="1453"/>
      <c r="CA189" s="1453"/>
      <c r="CB189" s="1453"/>
      <c r="CC189" s="1453"/>
      <c r="CD189" s="1453"/>
      <c r="CE189" s="1453"/>
      <c r="CF189" s="1453"/>
      <c r="CG189" s="1453"/>
      <c r="CH189" s="1453"/>
      <c r="CI189" s="1453"/>
    </row>
    <row r="190" spans="2:87" x14ac:dyDescent="0.35">
      <c r="B190" s="1473"/>
      <c r="C190" s="1453"/>
      <c r="D190" s="1453"/>
      <c r="E190" s="1453"/>
      <c r="F190" s="1453"/>
      <c r="G190" s="1453"/>
      <c r="H190" s="1453"/>
      <c r="I190" s="1453"/>
      <c r="J190" s="1453"/>
      <c r="K190" s="1453"/>
      <c r="L190" s="1453"/>
      <c r="M190" s="1453"/>
      <c r="N190" s="1453"/>
      <c r="O190" s="1453"/>
      <c r="P190" s="1453"/>
      <c r="Q190" s="1453"/>
      <c r="R190" s="1453"/>
      <c r="S190" s="1453"/>
      <c r="T190" s="1453"/>
      <c r="U190" s="1453"/>
      <c r="V190" s="1453"/>
      <c r="W190" s="1453"/>
      <c r="X190" s="1453"/>
      <c r="Y190" s="1453"/>
      <c r="Z190" s="1453"/>
      <c r="AA190" s="1453"/>
      <c r="AB190" s="1453"/>
      <c r="AC190" s="1453"/>
      <c r="AD190" s="1453"/>
      <c r="AE190" s="1453"/>
      <c r="AF190" s="1453"/>
      <c r="AG190" s="1453"/>
      <c r="AH190" s="1453"/>
      <c r="AI190" s="1453"/>
      <c r="AJ190" s="1453"/>
      <c r="AK190" s="1453"/>
      <c r="AL190" s="1453"/>
      <c r="AM190" s="1453"/>
      <c r="AN190" s="1453"/>
      <c r="AO190" s="1453"/>
      <c r="AP190" s="1453"/>
      <c r="AQ190" s="1453"/>
      <c r="AR190" s="1453"/>
      <c r="AS190" s="1453"/>
      <c r="AT190" s="1453"/>
      <c r="AU190" s="1453"/>
      <c r="AV190" s="1453"/>
      <c r="AW190" s="1453"/>
      <c r="AX190" s="1453"/>
      <c r="AY190" s="1453"/>
      <c r="AZ190" s="1453"/>
      <c r="BA190" s="1453"/>
      <c r="BB190" s="1453"/>
      <c r="BC190" s="1453"/>
      <c r="BD190" s="1453"/>
      <c r="BE190" s="1453"/>
      <c r="BF190" s="1453"/>
      <c r="BG190" s="1453"/>
      <c r="BH190" s="1453"/>
      <c r="BI190" s="1453"/>
      <c r="BJ190" s="1453"/>
      <c r="BK190" s="1453"/>
      <c r="BL190" s="1453"/>
      <c r="BM190" s="1453"/>
      <c r="BN190" s="1453"/>
      <c r="BO190" s="1453"/>
      <c r="BP190" s="1453"/>
      <c r="BQ190" s="1453"/>
      <c r="BR190" s="1453"/>
      <c r="BS190" s="1453"/>
      <c r="BT190" s="1453"/>
      <c r="BU190" s="1453"/>
      <c r="BV190" s="1453"/>
      <c r="BW190" s="1453"/>
      <c r="BX190" s="1453"/>
      <c r="BY190" s="1453"/>
      <c r="BZ190" s="1453"/>
      <c r="CA190" s="1453"/>
      <c r="CB190" s="1453"/>
      <c r="CC190" s="1453"/>
      <c r="CD190" s="1453"/>
      <c r="CE190" s="1453"/>
      <c r="CF190" s="1453"/>
      <c r="CG190" s="1453"/>
      <c r="CH190" s="1453"/>
      <c r="CI190" s="1453"/>
    </row>
    <row r="191" spans="2:87" x14ac:dyDescent="0.35">
      <c r="B191" s="1473"/>
      <c r="C191" s="1453"/>
      <c r="D191" s="1453"/>
      <c r="E191" s="1453"/>
      <c r="F191" s="1453"/>
      <c r="G191" s="1453"/>
      <c r="H191" s="1453"/>
      <c r="I191" s="1453"/>
      <c r="J191" s="1453"/>
      <c r="K191" s="1453"/>
      <c r="L191" s="1453"/>
      <c r="M191" s="1453"/>
      <c r="N191" s="1453"/>
      <c r="O191" s="1453"/>
      <c r="P191" s="1453"/>
      <c r="Q191" s="1453"/>
      <c r="R191" s="1453"/>
      <c r="S191" s="1453"/>
      <c r="T191" s="1453"/>
      <c r="U191" s="1453"/>
      <c r="V191" s="1453"/>
      <c r="W191" s="1453"/>
      <c r="X191" s="1453"/>
      <c r="Y191" s="1453"/>
      <c r="Z191" s="1453"/>
      <c r="AA191" s="1453"/>
      <c r="AB191" s="1453"/>
      <c r="AC191" s="1453"/>
      <c r="AD191" s="1453"/>
      <c r="AE191" s="1453"/>
      <c r="AF191" s="1453"/>
      <c r="AG191" s="1453"/>
      <c r="AH191" s="1453"/>
      <c r="AI191" s="1453"/>
      <c r="AJ191" s="1453"/>
      <c r="AK191" s="1453"/>
      <c r="AL191" s="1453"/>
      <c r="AM191" s="1453"/>
      <c r="AN191" s="1453"/>
      <c r="AO191" s="1453"/>
      <c r="AP191" s="1453"/>
      <c r="AQ191" s="1453"/>
      <c r="AR191" s="1453"/>
      <c r="AS191" s="1453"/>
      <c r="AT191" s="1453"/>
      <c r="AU191" s="1453"/>
      <c r="AV191" s="1453"/>
      <c r="AW191" s="1453"/>
      <c r="AX191" s="1453"/>
      <c r="AY191" s="1453"/>
      <c r="AZ191" s="1453"/>
      <c r="BA191" s="1453"/>
      <c r="BB191" s="1453"/>
      <c r="BC191" s="1453"/>
      <c r="BD191" s="1453"/>
      <c r="BE191" s="1453"/>
      <c r="BF191" s="1453"/>
      <c r="BG191" s="1453"/>
      <c r="BH191" s="1453"/>
      <c r="BI191" s="1453"/>
      <c r="BJ191" s="1453"/>
      <c r="BK191" s="1453"/>
      <c r="BL191" s="1453"/>
      <c r="BM191" s="1453"/>
      <c r="BN191" s="1453"/>
      <c r="BO191" s="1453"/>
      <c r="BP191" s="1453"/>
      <c r="BQ191" s="1453"/>
      <c r="BR191" s="1453"/>
      <c r="BS191" s="1453"/>
      <c r="BT191" s="1453"/>
      <c r="BU191" s="1453"/>
      <c r="BV191" s="1453"/>
      <c r="BW191" s="1453"/>
      <c r="BX191" s="1453"/>
      <c r="BY191" s="1453"/>
      <c r="BZ191" s="1453"/>
      <c r="CA191" s="1453"/>
      <c r="CB191" s="1453"/>
      <c r="CC191" s="1453"/>
      <c r="CD191" s="1453"/>
      <c r="CE191" s="1453"/>
      <c r="CF191" s="1453"/>
      <c r="CG191" s="1453"/>
      <c r="CH191" s="1453"/>
      <c r="CI191" s="1453"/>
    </row>
    <row r="192" spans="2:87" x14ac:dyDescent="0.35">
      <c r="B192" s="1473"/>
      <c r="C192" s="1453"/>
      <c r="D192" s="1453"/>
      <c r="E192" s="1453"/>
      <c r="F192" s="1453"/>
      <c r="G192" s="1453"/>
      <c r="H192" s="1453"/>
      <c r="I192" s="1453"/>
      <c r="J192" s="1453"/>
      <c r="K192" s="1453"/>
      <c r="L192" s="1453"/>
      <c r="M192" s="1453"/>
      <c r="N192" s="1453"/>
      <c r="O192" s="1453"/>
      <c r="P192" s="1453"/>
      <c r="Q192" s="1453"/>
      <c r="R192" s="1453"/>
      <c r="S192" s="1453"/>
      <c r="T192" s="1453"/>
      <c r="U192" s="1453"/>
      <c r="V192" s="1453"/>
      <c r="W192" s="1453"/>
      <c r="X192" s="1453"/>
      <c r="Y192" s="1453"/>
      <c r="Z192" s="1453"/>
      <c r="AA192" s="1453"/>
      <c r="AB192" s="1453"/>
      <c r="AC192" s="1453"/>
      <c r="AD192" s="1453"/>
      <c r="AE192" s="1453"/>
      <c r="AF192" s="1453"/>
      <c r="AG192" s="1453"/>
      <c r="AH192" s="1453"/>
      <c r="AI192" s="1453"/>
      <c r="AJ192" s="1453"/>
      <c r="AK192" s="1453"/>
      <c r="AL192" s="1453"/>
      <c r="AM192" s="1453"/>
      <c r="AN192" s="1453"/>
      <c r="AO192" s="1453"/>
      <c r="AP192" s="1453"/>
      <c r="AQ192" s="1453"/>
      <c r="AR192" s="1453"/>
      <c r="AS192" s="1453"/>
      <c r="AT192" s="1453"/>
      <c r="AU192" s="1453"/>
      <c r="AV192" s="1453"/>
      <c r="AW192" s="1453"/>
      <c r="AX192" s="1453"/>
      <c r="AY192" s="1453"/>
      <c r="AZ192" s="1453"/>
      <c r="BA192" s="1453"/>
      <c r="BB192" s="1453"/>
      <c r="BC192" s="1453"/>
      <c r="BD192" s="1453"/>
      <c r="BE192" s="1453"/>
      <c r="BF192" s="1453"/>
      <c r="BG192" s="1453"/>
      <c r="BH192" s="1453"/>
      <c r="BI192" s="1453"/>
      <c r="BJ192" s="1453"/>
      <c r="BK192" s="1453"/>
      <c r="BL192" s="1453"/>
      <c r="BM192" s="1453"/>
      <c r="BN192" s="1453"/>
      <c r="BO192" s="1453"/>
      <c r="BP192" s="1453"/>
      <c r="BQ192" s="1453"/>
      <c r="BR192" s="1453"/>
      <c r="BS192" s="1453"/>
      <c r="BT192" s="1453"/>
      <c r="BU192" s="1453"/>
      <c r="BV192" s="1453"/>
      <c r="BW192" s="1453"/>
      <c r="BX192" s="1453"/>
      <c r="BY192" s="1453"/>
      <c r="BZ192" s="1453"/>
      <c r="CA192" s="1453"/>
      <c r="CB192" s="1453"/>
      <c r="CC192" s="1453"/>
      <c r="CD192" s="1453"/>
      <c r="CE192" s="1453"/>
      <c r="CF192" s="1453"/>
      <c r="CG192" s="1453"/>
      <c r="CH192" s="1453"/>
      <c r="CI192" s="1453"/>
    </row>
    <row r="193" spans="1:89" x14ac:dyDescent="0.35">
      <c r="A193" s="1453"/>
      <c r="B193" s="1473"/>
      <c r="C193" s="1453"/>
      <c r="D193" s="1453"/>
      <c r="E193" s="1453"/>
      <c r="F193" s="1453"/>
      <c r="G193" s="1453"/>
      <c r="H193" s="1453"/>
      <c r="I193" s="1453"/>
      <c r="J193" s="1453"/>
      <c r="K193" s="1453"/>
      <c r="L193" s="1453"/>
      <c r="M193" s="1453"/>
      <c r="N193" s="1453"/>
      <c r="O193" s="1453"/>
      <c r="P193" s="1453"/>
      <c r="Q193" s="1453"/>
      <c r="R193" s="1453"/>
      <c r="S193" s="1453"/>
      <c r="T193" s="1453"/>
      <c r="U193" s="1453"/>
      <c r="V193" s="1453"/>
      <c r="W193" s="1453"/>
      <c r="X193" s="1453"/>
      <c r="Y193" s="1453"/>
      <c r="Z193" s="1453"/>
      <c r="AA193" s="1453"/>
      <c r="AB193" s="1453"/>
      <c r="AC193" s="1453"/>
      <c r="AD193" s="1453"/>
      <c r="AE193" s="1453"/>
      <c r="AF193" s="1453"/>
      <c r="AG193" s="1453"/>
      <c r="AH193" s="1453"/>
      <c r="AI193" s="1453"/>
      <c r="AJ193" s="1453"/>
      <c r="AK193" s="1453"/>
      <c r="AL193" s="1453"/>
      <c r="AM193" s="1453"/>
      <c r="AN193" s="1453"/>
      <c r="AO193" s="1453"/>
      <c r="AP193" s="1453"/>
      <c r="AQ193" s="1453"/>
      <c r="AR193" s="1453"/>
      <c r="AS193" s="1453"/>
      <c r="AT193" s="1453"/>
      <c r="AU193" s="1453"/>
      <c r="AV193" s="1453"/>
      <c r="AW193" s="1453"/>
      <c r="AX193" s="1453"/>
      <c r="AY193" s="1453"/>
      <c r="AZ193" s="1453"/>
      <c r="BA193" s="1453"/>
      <c r="BB193" s="1453"/>
      <c r="BC193" s="1453"/>
      <c r="BD193" s="1453"/>
      <c r="BE193" s="1453"/>
      <c r="BF193" s="1453"/>
      <c r="BG193" s="1453"/>
      <c r="BH193" s="1453"/>
      <c r="BI193" s="1453"/>
      <c r="BJ193" s="1453"/>
      <c r="BK193" s="1453"/>
      <c r="BL193" s="1453"/>
      <c r="BM193" s="1453"/>
      <c r="BN193" s="1453"/>
      <c r="BO193" s="1453"/>
      <c r="BP193" s="1453"/>
      <c r="BQ193" s="1453"/>
      <c r="BR193" s="1453"/>
      <c r="BS193" s="1453"/>
      <c r="BT193" s="1453"/>
      <c r="BU193" s="1453"/>
      <c r="BV193" s="1453"/>
      <c r="BW193" s="1453"/>
      <c r="BX193" s="1453"/>
      <c r="BY193" s="1453"/>
      <c r="BZ193" s="1453"/>
      <c r="CA193" s="1453"/>
      <c r="CB193" s="1453"/>
      <c r="CC193" s="1453"/>
      <c r="CD193" s="1453"/>
      <c r="CE193" s="1453"/>
      <c r="CF193" s="1453"/>
      <c r="CG193" s="1453"/>
      <c r="CH193" s="1453"/>
      <c r="CI193" s="1453"/>
      <c r="CJ193" s="1453"/>
      <c r="CK193" s="1453"/>
    </row>
    <row r="194" spans="1:89" x14ac:dyDescent="0.35">
      <c r="A194" s="1453"/>
      <c r="B194" s="1473"/>
      <c r="C194" s="1453"/>
      <c r="D194" s="1453"/>
      <c r="E194" s="1453"/>
      <c r="F194" s="1453"/>
      <c r="G194" s="1453"/>
      <c r="H194" s="1453"/>
      <c r="I194" s="1453"/>
      <c r="J194" s="1453"/>
      <c r="K194" s="1453"/>
      <c r="L194" s="1453"/>
      <c r="M194" s="1453"/>
      <c r="N194" s="1453"/>
      <c r="O194" s="1453"/>
      <c r="P194" s="1453"/>
      <c r="Q194" s="1453"/>
      <c r="R194" s="1453"/>
      <c r="S194" s="1453"/>
      <c r="T194" s="1453"/>
      <c r="U194" s="1453"/>
      <c r="V194" s="1453"/>
      <c r="W194" s="1453"/>
      <c r="X194" s="1453"/>
      <c r="Y194" s="1453"/>
      <c r="Z194" s="1453"/>
      <c r="AA194" s="1453"/>
      <c r="AB194" s="1453"/>
      <c r="AC194" s="1453"/>
      <c r="AD194" s="1453"/>
      <c r="AE194" s="1453"/>
      <c r="AF194" s="1453"/>
      <c r="AG194" s="1453"/>
      <c r="AH194" s="1453"/>
      <c r="AI194" s="1453"/>
      <c r="AJ194" s="1453"/>
      <c r="AK194" s="1453"/>
      <c r="AL194" s="1453"/>
      <c r="AM194" s="1453"/>
      <c r="AN194" s="1453"/>
      <c r="AO194" s="1453"/>
      <c r="AP194" s="1453"/>
      <c r="AQ194" s="1453"/>
      <c r="AR194" s="1453"/>
      <c r="AS194" s="1453"/>
      <c r="AT194" s="1453"/>
      <c r="AU194" s="1453"/>
      <c r="AV194" s="1453"/>
      <c r="AW194" s="1453"/>
      <c r="AX194" s="1453"/>
      <c r="AY194" s="1453"/>
      <c r="AZ194" s="1453"/>
      <c r="BA194" s="1453"/>
      <c r="BB194" s="1453"/>
      <c r="BC194" s="1453"/>
      <c r="BD194" s="1453"/>
      <c r="BE194" s="1453"/>
      <c r="BF194" s="1453"/>
      <c r="BG194" s="1453"/>
      <c r="BH194" s="1453"/>
      <c r="BI194" s="1453"/>
      <c r="BJ194" s="1453"/>
      <c r="BK194" s="1453"/>
      <c r="BL194" s="1453"/>
      <c r="BM194" s="1453"/>
      <c r="BN194" s="1453"/>
      <c r="BO194" s="1453"/>
      <c r="BP194" s="1453"/>
      <c r="BQ194" s="1453"/>
      <c r="BR194" s="1453"/>
      <c r="BS194" s="1453"/>
      <c r="BT194" s="1453"/>
      <c r="BU194" s="1453"/>
      <c r="BV194" s="1453"/>
      <c r="BW194" s="1453"/>
      <c r="BX194" s="1453"/>
      <c r="BY194" s="1453"/>
      <c r="BZ194" s="1453"/>
      <c r="CA194" s="1453"/>
      <c r="CB194" s="1453"/>
      <c r="CC194" s="1453"/>
      <c r="CD194" s="1453"/>
      <c r="CE194" s="1453"/>
      <c r="CF194" s="1453"/>
      <c r="CG194" s="1453"/>
      <c r="CH194" s="1453"/>
      <c r="CI194" s="1453"/>
      <c r="CJ194" s="1453"/>
      <c r="CK194" s="1453"/>
    </row>
    <row r="195" spans="1:89" x14ac:dyDescent="0.35">
      <c r="A195" s="1453"/>
      <c r="B195" s="1473"/>
      <c r="C195" s="1453"/>
      <c r="D195" s="1453"/>
      <c r="E195" s="1453"/>
      <c r="F195" s="1453"/>
      <c r="G195" s="1453"/>
      <c r="H195" s="1453"/>
      <c r="I195" s="1453"/>
      <c r="J195" s="1453"/>
      <c r="K195" s="1453"/>
      <c r="L195" s="1453"/>
      <c r="M195" s="1453"/>
      <c r="N195" s="1453"/>
      <c r="O195" s="1453"/>
      <c r="P195" s="1453"/>
      <c r="Q195" s="1453"/>
      <c r="R195" s="1453"/>
      <c r="S195" s="1453"/>
      <c r="T195" s="1453"/>
      <c r="U195" s="1453"/>
      <c r="V195" s="1453"/>
      <c r="W195" s="1453"/>
      <c r="X195" s="1453"/>
      <c r="Y195" s="1453"/>
      <c r="Z195" s="1453"/>
      <c r="AA195" s="1453"/>
      <c r="AB195" s="1453"/>
      <c r="AC195" s="1453"/>
      <c r="AD195" s="1453"/>
      <c r="AE195" s="1453"/>
      <c r="AF195" s="1453"/>
      <c r="AG195" s="1453"/>
      <c r="AH195" s="1453"/>
      <c r="AI195" s="1453"/>
      <c r="AJ195" s="1453"/>
      <c r="AK195" s="1453"/>
      <c r="AL195" s="1453"/>
      <c r="AM195" s="1453"/>
      <c r="AN195" s="1453"/>
      <c r="AO195" s="1453"/>
      <c r="AP195" s="1453"/>
      <c r="AQ195" s="1453"/>
      <c r="AR195" s="1453"/>
      <c r="AS195" s="1453"/>
      <c r="AT195" s="1453"/>
      <c r="AU195" s="1453"/>
      <c r="AV195" s="1453"/>
      <c r="AW195" s="1453"/>
      <c r="AX195" s="1453"/>
      <c r="AY195" s="1453"/>
      <c r="AZ195" s="1453"/>
      <c r="BA195" s="1453"/>
      <c r="BB195" s="1453"/>
      <c r="BC195" s="1453"/>
      <c r="BD195" s="1453"/>
      <c r="BE195" s="1453"/>
      <c r="BF195" s="1453"/>
      <c r="BG195" s="1453"/>
      <c r="BH195" s="1453"/>
      <c r="BI195" s="1453"/>
      <c r="BJ195" s="1453"/>
      <c r="BK195" s="1453"/>
      <c r="BL195" s="1453"/>
      <c r="BM195" s="1453"/>
      <c r="BN195" s="1453"/>
      <c r="BO195" s="1453"/>
      <c r="BP195" s="1453"/>
      <c r="BQ195" s="1453"/>
      <c r="BR195" s="1453"/>
      <c r="BS195" s="1453"/>
      <c r="BT195" s="1453"/>
      <c r="BU195" s="1453"/>
      <c r="BV195" s="1453"/>
      <c r="BW195" s="1453"/>
      <c r="BX195" s="1453"/>
      <c r="BY195" s="1453"/>
      <c r="BZ195" s="1453"/>
      <c r="CA195" s="1453"/>
      <c r="CB195" s="1453"/>
      <c r="CC195" s="1453"/>
      <c r="CD195" s="1453"/>
      <c r="CE195" s="1453"/>
      <c r="CF195" s="1453"/>
      <c r="CG195" s="1453"/>
      <c r="CH195" s="1453"/>
      <c r="CI195" s="1453"/>
      <c r="CJ195" s="1453"/>
      <c r="CK195" s="1453"/>
    </row>
    <row r="196" spans="1:89" x14ac:dyDescent="0.35">
      <c r="A196" s="1453"/>
      <c r="B196" s="1473"/>
      <c r="C196" s="1453"/>
      <c r="D196" s="1453"/>
      <c r="E196" s="1453"/>
      <c r="F196" s="1453"/>
      <c r="G196" s="1453"/>
      <c r="H196" s="1453"/>
      <c r="I196" s="1453"/>
      <c r="J196" s="1453"/>
      <c r="K196" s="1453"/>
      <c r="L196" s="1453"/>
      <c r="M196" s="1453"/>
      <c r="N196" s="1453"/>
      <c r="O196" s="1453"/>
      <c r="P196" s="1453"/>
      <c r="Q196" s="1453"/>
      <c r="R196" s="1453"/>
      <c r="S196" s="1453"/>
      <c r="T196" s="1453"/>
      <c r="U196" s="1453"/>
      <c r="V196" s="1453"/>
      <c r="W196" s="1453"/>
      <c r="X196" s="1453"/>
      <c r="Y196" s="1453"/>
      <c r="Z196" s="1453"/>
      <c r="AA196" s="1453"/>
      <c r="AB196" s="1453"/>
      <c r="AC196" s="1453"/>
      <c r="AD196" s="1453"/>
      <c r="AE196" s="1453"/>
      <c r="AF196" s="1453"/>
      <c r="AG196" s="1453"/>
      <c r="AH196" s="1453"/>
      <c r="AI196" s="1453"/>
      <c r="AJ196" s="1453"/>
      <c r="AK196" s="1453"/>
      <c r="AL196" s="1453"/>
      <c r="AM196" s="1453"/>
      <c r="AN196" s="1453"/>
      <c r="AO196" s="1453"/>
      <c r="AP196" s="1453"/>
      <c r="AQ196" s="1453"/>
      <c r="AR196" s="1453"/>
      <c r="AS196" s="1453"/>
      <c r="AT196" s="1453"/>
      <c r="AU196" s="1453"/>
      <c r="AV196" s="1453"/>
      <c r="AW196" s="1453"/>
      <c r="AX196" s="1453"/>
      <c r="AY196" s="1453"/>
      <c r="AZ196" s="1453"/>
      <c r="BA196" s="1453"/>
      <c r="BB196" s="1453"/>
      <c r="BC196" s="1453"/>
      <c r="BD196" s="1453"/>
      <c r="BE196" s="1453"/>
      <c r="BF196" s="1453"/>
      <c r="BG196" s="1453"/>
      <c r="BH196" s="1453"/>
      <c r="BI196" s="1453"/>
      <c r="BJ196" s="1453"/>
      <c r="BK196" s="1453"/>
      <c r="BL196" s="1453"/>
      <c r="BM196" s="1453"/>
      <c r="BN196" s="1453"/>
      <c r="BO196" s="1453"/>
      <c r="BP196" s="1453"/>
      <c r="BQ196" s="1453"/>
      <c r="BR196" s="1453"/>
      <c r="BS196" s="1453"/>
      <c r="BT196" s="1453"/>
      <c r="BU196" s="1453"/>
      <c r="BV196" s="1453"/>
      <c r="BW196" s="1453"/>
      <c r="BX196" s="1453"/>
      <c r="BY196" s="1453"/>
      <c r="BZ196" s="1453"/>
      <c r="CA196" s="1453"/>
      <c r="CB196" s="1453"/>
      <c r="CC196" s="1453"/>
      <c r="CD196" s="1453"/>
      <c r="CE196" s="1453"/>
      <c r="CF196" s="1453"/>
      <c r="CG196" s="1453"/>
      <c r="CH196" s="1453"/>
      <c r="CI196" s="1453"/>
      <c r="CJ196" s="1453"/>
      <c r="CK196" s="1453"/>
    </row>
    <row r="197" spans="1:89" x14ac:dyDescent="0.35">
      <c r="A197" s="1453"/>
      <c r="B197" s="1473"/>
      <c r="C197" s="1453"/>
      <c r="D197" s="1453"/>
      <c r="E197" s="1453"/>
      <c r="F197" s="1453"/>
      <c r="G197" s="1453"/>
      <c r="H197" s="1453"/>
      <c r="I197" s="1453"/>
      <c r="J197" s="1453"/>
      <c r="K197" s="1453"/>
      <c r="L197" s="1453"/>
      <c r="M197" s="1453"/>
      <c r="N197" s="1453"/>
      <c r="O197" s="1453"/>
      <c r="P197" s="1453"/>
      <c r="Q197" s="1453"/>
      <c r="R197" s="1453"/>
      <c r="S197" s="1453"/>
      <c r="T197" s="1453"/>
      <c r="U197" s="1453"/>
      <c r="V197" s="1453"/>
      <c r="W197" s="1453"/>
      <c r="X197" s="1453"/>
      <c r="Y197" s="1453"/>
      <c r="Z197" s="1453"/>
      <c r="AA197" s="1453"/>
      <c r="AB197" s="1453"/>
      <c r="AC197" s="1453"/>
      <c r="AD197" s="1453"/>
      <c r="AE197" s="1453"/>
      <c r="AF197" s="1453"/>
      <c r="AG197" s="1453"/>
      <c r="AH197" s="1453"/>
      <c r="AI197" s="1453"/>
      <c r="AJ197" s="1453"/>
      <c r="AK197" s="1453"/>
      <c r="AL197" s="1453"/>
      <c r="AM197" s="1453"/>
      <c r="AN197" s="1453"/>
      <c r="AO197" s="1453"/>
      <c r="AP197" s="1453"/>
      <c r="AQ197" s="1453"/>
      <c r="AR197" s="1453"/>
      <c r="AS197" s="1453"/>
      <c r="AT197" s="1453"/>
      <c r="AU197" s="1453"/>
      <c r="AV197" s="1453"/>
      <c r="AW197" s="1453"/>
      <c r="AX197" s="1453"/>
      <c r="AY197" s="1453"/>
      <c r="AZ197" s="1453"/>
      <c r="BA197" s="1453"/>
      <c r="BB197" s="1453"/>
      <c r="BC197" s="1453"/>
      <c r="BD197" s="1453"/>
      <c r="BE197" s="1453"/>
      <c r="BF197" s="1453"/>
      <c r="BG197" s="1453"/>
      <c r="BH197" s="1453"/>
      <c r="BI197" s="1453"/>
      <c r="BJ197" s="1453"/>
      <c r="BK197" s="1453"/>
      <c r="BL197" s="1453"/>
      <c r="BM197" s="1453"/>
      <c r="BN197" s="1453"/>
      <c r="BO197" s="1453"/>
      <c r="BP197" s="1453"/>
      <c r="BQ197" s="1453"/>
      <c r="BR197" s="1453"/>
      <c r="BS197" s="1453"/>
      <c r="BT197" s="1453"/>
      <c r="BU197" s="1453"/>
      <c r="BV197" s="1453"/>
      <c r="BW197" s="1453"/>
      <c r="BX197" s="1453"/>
      <c r="BY197" s="1453"/>
      <c r="BZ197" s="1453"/>
      <c r="CA197" s="1453"/>
      <c r="CB197" s="1453"/>
      <c r="CC197" s="1453"/>
      <c r="CD197" s="1453"/>
      <c r="CE197" s="1453"/>
      <c r="CF197" s="1453"/>
      <c r="CG197" s="1453"/>
      <c r="CH197" s="1453"/>
      <c r="CI197" s="1453"/>
      <c r="CJ197" s="1453"/>
      <c r="CK197" s="1453"/>
    </row>
    <row r="198" spans="1:89" x14ac:dyDescent="0.35">
      <c r="A198" s="1453"/>
      <c r="B198" s="1473"/>
      <c r="C198" s="1453"/>
      <c r="D198" s="1453"/>
      <c r="E198" s="1453"/>
      <c r="F198" s="1453"/>
      <c r="G198" s="1453"/>
      <c r="H198" s="1453"/>
      <c r="I198" s="1453"/>
      <c r="J198" s="1453"/>
      <c r="K198" s="1453"/>
      <c r="L198" s="1453"/>
      <c r="M198" s="1453"/>
      <c r="N198" s="1453"/>
      <c r="O198" s="1453"/>
      <c r="P198" s="1453"/>
      <c r="Q198" s="1453"/>
      <c r="R198" s="1453"/>
      <c r="S198" s="1453"/>
      <c r="T198" s="1453"/>
      <c r="U198" s="1453"/>
      <c r="V198" s="1453"/>
      <c r="W198" s="1453"/>
      <c r="X198" s="1453"/>
      <c r="Y198" s="1453"/>
      <c r="Z198" s="1453"/>
      <c r="AA198" s="1453"/>
      <c r="AB198" s="1453"/>
      <c r="AC198" s="1453"/>
      <c r="AD198" s="1453"/>
      <c r="AE198" s="1453"/>
      <c r="AF198" s="1453"/>
      <c r="AG198" s="1453"/>
      <c r="AH198" s="1453"/>
      <c r="AI198" s="1453"/>
      <c r="AJ198" s="1453"/>
      <c r="AK198" s="1453"/>
      <c r="AL198" s="1453"/>
      <c r="AM198" s="1453"/>
      <c r="AN198" s="1453"/>
      <c r="AO198" s="1453"/>
      <c r="AP198" s="1453"/>
      <c r="AQ198" s="1453"/>
      <c r="AR198" s="1453"/>
      <c r="AS198" s="1453"/>
      <c r="AT198" s="1453"/>
      <c r="AU198" s="1453"/>
      <c r="AV198" s="1453"/>
      <c r="AW198" s="1453"/>
      <c r="AX198" s="1453"/>
      <c r="AY198" s="1453"/>
      <c r="AZ198" s="1453"/>
      <c r="BA198" s="1453"/>
      <c r="BB198" s="1453"/>
      <c r="BC198" s="1453"/>
      <c r="BD198" s="1453"/>
      <c r="BE198" s="1453"/>
      <c r="BF198" s="1453"/>
      <c r="BG198" s="1453"/>
      <c r="BH198" s="1453"/>
      <c r="BI198" s="1453"/>
      <c r="BJ198" s="1453"/>
      <c r="BK198" s="1453"/>
      <c r="BL198" s="1453"/>
      <c r="BM198" s="1453"/>
      <c r="BN198" s="1453"/>
      <c r="BO198" s="1453"/>
      <c r="BP198" s="1453"/>
      <c r="BQ198" s="1453"/>
      <c r="BR198" s="1453"/>
      <c r="BS198" s="1453"/>
      <c r="BT198" s="1453"/>
      <c r="BU198" s="1453"/>
      <c r="BV198" s="1453"/>
      <c r="BW198" s="1453"/>
      <c r="BX198" s="1453"/>
      <c r="BY198" s="1453"/>
      <c r="BZ198" s="1453"/>
      <c r="CA198" s="1453"/>
      <c r="CB198" s="1453"/>
      <c r="CC198" s="1453"/>
      <c r="CD198" s="1453"/>
      <c r="CE198" s="1453"/>
      <c r="CF198" s="1453"/>
      <c r="CG198" s="1453"/>
      <c r="CH198" s="1453"/>
      <c r="CI198" s="1453"/>
      <c r="CJ198" s="1453"/>
      <c r="CK198" s="1453"/>
    </row>
    <row r="199" spans="1:89" x14ac:dyDescent="0.35">
      <c r="A199" s="1453"/>
      <c r="B199" s="1473"/>
      <c r="C199" s="1453"/>
      <c r="D199" s="1453"/>
      <c r="E199" s="1453"/>
      <c r="F199" s="1453"/>
      <c r="G199" s="1453"/>
      <c r="H199" s="1453"/>
      <c r="I199" s="1453"/>
      <c r="J199" s="1453"/>
      <c r="K199" s="1453"/>
      <c r="L199" s="1453"/>
      <c r="M199" s="1453"/>
      <c r="N199" s="1453"/>
      <c r="O199" s="1453"/>
      <c r="P199" s="1453"/>
      <c r="Q199" s="1453"/>
      <c r="R199" s="1453"/>
      <c r="S199" s="1453"/>
      <c r="T199" s="1453"/>
      <c r="U199" s="1453"/>
      <c r="V199" s="1453"/>
      <c r="W199" s="1453"/>
      <c r="X199" s="1453"/>
      <c r="Y199" s="1453"/>
      <c r="Z199" s="1453"/>
      <c r="AA199" s="1453"/>
      <c r="AB199" s="1453"/>
      <c r="AC199" s="1453"/>
      <c r="AD199" s="1453"/>
      <c r="AE199" s="1453"/>
      <c r="AF199" s="1453"/>
      <c r="AG199" s="1453"/>
      <c r="AH199" s="1453"/>
      <c r="AI199" s="1453"/>
      <c r="AJ199" s="1453"/>
      <c r="AK199" s="1453"/>
      <c r="AL199" s="1453"/>
      <c r="AM199" s="1453"/>
      <c r="AN199" s="1453"/>
      <c r="AO199" s="1453"/>
      <c r="AP199" s="1453"/>
      <c r="AQ199" s="1453"/>
      <c r="AR199" s="1453"/>
      <c r="AS199" s="1453"/>
      <c r="AT199" s="1453"/>
      <c r="AU199" s="1453"/>
      <c r="AV199" s="1453"/>
      <c r="AW199" s="1453"/>
      <c r="AX199" s="1453"/>
      <c r="AY199" s="1453"/>
      <c r="AZ199" s="1453"/>
      <c r="BA199" s="1453"/>
      <c r="BB199" s="1453"/>
      <c r="BC199" s="1453"/>
      <c r="BD199" s="1453"/>
      <c r="BE199" s="1453"/>
      <c r="BF199" s="1453"/>
      <c r="BG199" s="1453"/>
      <c r="BH199" s="1453"/>
      <c r="BI199" s="1453"/>
      <c r="BJ199" s="1453"/>
      <c r="BK199" s="1453"/>
      <c r="BL199" s="1453"/>
      <c r="BM199" s="1453"/>
      <c r="BN199" s="1453"/>
      <c r="BO199" s="1453"/>
      <c r="BP199" s="1453"/>
      <c r="BQ199" s="1453"/>
      <c r="BR199" s="1453"/>
      <c r="BS199" s="1453"/>
      <c r="BT199" s="1453"/>
      <c r="BU199" s="1453"/>
      <c r="BV199" s="1453"/>
      <c r="BW199" s="1453"/>
      <c r="BX199" s="1453"/>
      <c r="BY199" s="1453"/>
      <c r="BZ199" s="1453"/>
      <c r="CA199" s="1453"/>
      <c r="CB199" s="1453"/>
      <c r="CC199" s="1453"/>
      <c r="CD199" s="1453"/>
      <c r="CE199" s="1453"/>
      <c r="CF199" s="1453"/>
      <c r="CG199" s="1453"/>
      <c r="CH199" s="1453"/>
      <c r="CI199" s="1453"/>
      <c r="CJ199" s="1453"/>
      <c r="CK199" s="1453"/>
    </row>
    <row r="200" spans="1:89" x14ac:dyDescent="0.35">
      <c r="A200" s="1453"/>
      <c r="B200" s="1473"/>
      <c r="C200" s="1453"/>
      <c r="D200" s="1453"/>
      <c r="E200" s="1453"/>
      <c r="F200" s="1453"/>
      <c r="G200" s="1453"/>
      <c r="H200" s="1453"/>
      <c r="I200" s="1453"/>
      <c r="J200" s="1453"/>
      <c r="K200" s="1453"/>
      <c r="L200" s="1453"/>
      <c r="M200" s="1453"/>
      <c r="N200" s="1453"/>
      <c r="O200" s="1453"/>
      <c r="P200" s="1453"/>
      <c r="Q200" s="1453"/>
      <c r="R200" s="1453"/>
      <c r="S200" s="1453"/>
      <c r="T200" s="1453"/>
      <c r="U200" s="1453"/>
      <c r="V200" s="1453"/>
      <c r="W200" s="1453"/>
      <c r="X200" s="1453"/>
      <c r="Y200" s="1453"/>
      <c r="Z200" s="1453"/>
      <c r="AA200" s="1453"/>
      <c r="AB200" s="1453"/>
      <c r="AC200" s="1453"/>
      <c r="AD200" s="1453"/>
      <c r="AE200" s="1453"/>
      <c r="AF200" s="1453"/>
      <c r="AG200" s="1453"/>
      <c r="AH200" s="1453"/>
      <c r="AI200" s="1453"/>
      <c r="AJ200" s="1453"/>
      <c r="AK200" s="1453"/>
      <c r="AL200" s="1453"/>
      <c r="AM200" s="1453"/>
      <c r="AN200" s="1453"/>
      <c r="AO200" s="1453"/>
      <c r="AP200" s="1453"/>
      <c r="AQ200" s="1453"/>
      <c r="AR200" s="1453"/>
      <c r="AS200" s="1453"/>
      <c r="AT200" s="1453"/>
      <c r="AU200" s="1453"/>
      <c r="AV200" s="1453"/>
      <c r="AW200" s="1453"/>
      <c r="AX200" s="1453"/>
      <c r="AY200" s="1453"/>
      <c r="AZ200" s="1453"/>
      <c r="BA200" s="1453"/>
      <c r="BB200" s="1453"/>
      <c r="BC200" s="1453"/>
      <c r="BD200" s="1453"/>
      <c r="BE200" s="1453"/>
      <c r="BF200" s="1453"/>
      <c r="BG200" s="1453"/>
      <c r="BH200" s="1453"/>
      <c r="BI200" s="1453"/>
      <c r="BJ200" s="1453"/>
      <c r="BK200" s="1453"/>
      <c r="BL200" s="1453"/>
      <c r="BM200" s="1453"/>
      <c r="BN200" s="1453"/>
      <c r="BO200" s="1453"/>
      <c r="BP200" s="1453"/>
      <c r="BQ200" s="1453"/>
      <c r="BR200" s="1453"/>
      <c r="BS200" s="1453"/>
      <c r="BT200" s="1453"/>
      <c r="BU200" s="1453"/>
      <c r="BV200" s="1453"/>
      <c r="BW200" s="1453"/>
      <c r="BX200" s="1453"/>
      <c r="BY200" s="1453"/>
      <c r="BZ200" s="1453"/>
      <c r="CA200" s="1453"/>
      <c r="CB200" s="1453"/>
      <c r="CC200" s="1453"/>
      <c r="CD200" s="1453"/>
      <c r="CE200" s="1453"/>
      <c r="CF200" s="1453"/>
      <c r="CG200" s="1453"/>
      <c r="CH200" s="1453"/>
      <c r="CI200" s="1453"/>
      <c r="CJ200" s="1453"/>
      <c r="CK200" s="1453"/>
    </row>
    <row r="201" spans="1:89" x14ac:dyDescent="0.35">
      <c r="A201" s="1453"/>
      <c r="B201" s="1473"/>
      <c r="C201" s="1453"/>
      <c r="D201" s="1453"/>
      <c r="E201" s="1453"/>
      <c r="F201" s="1453"/>
      <c r="G201" s="1453"/>
      <c r="H201" s="1453"/>
      <c r="I201" s="1453"/>
      <c r="J201" s="1453"/>
      <c r="K201" s="1453"/>
      <c r="L201" s="1453"/>
      <c r="M201" s="1453"/>
      <c r="N201" s="1453"/>
      <c r="O201" s="1453"/>
      <c r="P201" s="1453"/>
      <c r="Q201" s="1453"/>
      <c r="R201" s="1453"/>
      <c r="S201" s="1453"/>
      <c r="T201" s="1453"/>
      <c r="U201" s="1453"/>
      <c r="V201" s="1453"/>
      <c r="W201" s="1453"/>
      <c r="X201" s="1453"/>
      <c r="Y201" s="1453"/>
      <c r="Z201" s="1453"/>
      <c r="AA201" s="1453"/>
      <c r="AB201" s="1453"/>
      <c r="AC201" s="1453"/>
      <c r="AD201" s="1453"/>
      <c r="AE201" s="1453"/>
      <c r="AF201" s="1453"/>
      <c r="AG201" s="1453"/>
      <c r="AH201" s="1453"/>
      <c r="AI201" s="1453"/>
      <c r="AJ201" s="1453"/>
      <c r="AK201" s="1453"/>
      <c r="AL201" s="1453"/>
      <c r="AM201" s="1453"/>
      <c r="AN201" s="1453"/>
      <c r="AO201" s="1453"/>
      <c r="AP201" s="1453"/>
      <c r="AQ201" s="1453"/>
      <c r="AR201" s="1453"/>
      <c r="AS201" s="1453"/>
      <c r="AT201" s="1453"/>
      <c r="AU201" s="1453"/>
      <c r="AV201" s="1453"/>
      <c r="AW201" s="1453"/>
      <c r="AX201" s="1453"/>
      <c r="AY201" s="1453"/>
      <c r="AZ201" s="1453"/>
      <c r="BA201" s="1453"/>
      <c r="BB201" s="1453"/>
      <c r="BC201" s="1453"/>
      <c r="BD201" s="1453"/>
      <c r="BE201" s="1453"/>
      <c r="BF201" s="1453"/>
      <c r="BG201" s="1453"/>
      <c r="BH201" s="1453"/>
      <c r="BI201" s="1453"/>
      <c r="BJ201" s="1453"/>
      <c r="BK201" s="1453"/>
      <c r="BL201" s="1453"/>
      <c r="BM201" s="1453"/>
      <c r="BN201" s="1453"/>
      <c r="BO201" s="1453"/>
      <c r="BP201" s="1453"/>
      <c r="BQ201" s="1453"/>
      <c r="BR201" s="1453"/>
      <c r="BS201" s="1453"/>
      <c r="BT201" s="1453"/>
      <c r="BU201" s="1453"/>
      <c r="BV201" s="1453"/>
      <c r="BW201" s="1453"/>
      <c r="BX201" s="1453"/>
      <c r="BY201" s="1453"/>
      <c r="BZ201" s="1453"/>
      <c r="CA201" s="1453"/>
      <c r="CB201" s="1453"/>
      <c r="CC201" s="1453"/>
      <c r="CD201" s="1453"/>
      <c r="CE201" s="1453"/>
      <c r="CF201" s="1453"/>
      <c r="CG201" s="1453"/>
      <c r="CH201" s="1453"/>
      <c r="CI201" s="1453"/>
      <c r="CJ201" s="1453"/>
      <c r="CK201" s="1453"/>
    </row>
    <row r="202" spans="1:89" ht="14.5" thickBot="1" x14ac:dyDescent="0.4">
      <c r="A202" s="1453"/>
      <c r="B202" s="1453"/>
      <c r="C202" s="1453"/>
      <c r="D202" s="1453"/>
      <c r="E202" s="1453"/>
      <c r="F202" s="1453"/>
      <c r="G202" s="1453"/>
      <c r="H202" s="1453"/>
      <c r="I202" s="1453"/>
      <c r="J202" s="1453"/>
      <c r="K202" s="1453"/>
      <c r="L202" s="1453"/>
      <c r="M202" s="1453"/>
      <c r="N202" s="1453"/>
      <c r="O202" s="1453"/>
      <c r="P202" s="1453"/>
      <c r="Q202" s="1453"/>
      <c r="R202" s="1453"/>
      <c r="S202" s="1453"/>
      <c r="T202" s="1453"/>
      <c r="U202" s="1453"/>
      <c r="V202" s="1453"/>
      <c r="W202" s="1453"/>
      <c r="X202" s="1453"/>
      <c r="Y202" s="1453"/>
      <c r="Z202" s="1453"/>
      <c r="AA202" s="1453"/>
      <c r="AB202" s="1453"/>
      <c r="AC202" s="1453"/>
      <c r="AD202" s="1453"/>
      <c r="AE202" s="1453"/>
      <c r="AF202" s="1453"/>
      <c r="AG202" s="1453"/>
      <c r="AH202" s="1453"/>
      <c r="AI202" s="1453"/>
      <c r="AJ202" s="1453"/>
      <c r="AK202" s="1453"/>
      <c r="AL202" s="1453"/>
      <c r="AM202" s="1453"/>
      <c r="AN202" s="1453"/>
      <c r="AO202" s="1453"/>
      <c r="AP202" s="1453"/>
      <c r="AQ202" s="1453"/>
      <c r="AR202" s="1453"/>
      <c r="AS202" s="1453"/>
      <c r="AT202" s="1453"/>
      <c r="AU202" s="1453"/>
      <c r="AV202" s="1453"/>
      <c r="AW202" s="1453"/>
      <c r="AX202" s="1453"/>
      <c r="AY202" s="1453"/>
      <c r="AZ202" s="1453"/>
      <c r="BA202" s="1453"/>
      <c r="BB202" s="1453"/>
      <c r="BC202" s="1453"/>
      <c r="BD202" s="1453"/>
      <c r="BE202" s="1453"/>
      <c r="BF202" s="1453"/>
      <c r="BG202" s="1453"/>
      <c r="BH202" s="1453"/>
      <c r="BI202" s="1453"/>
      <c r="BJ202" s="1453"/>
      <c r="BK202" s="1453"/>
      <c r="BL202" s="1453"/>
      <c r="BM202" s="1453"/>
      <c r="BN202" s="1453"/>
      <c r="BO202" s="1453"/>
      <c r="BP202" s="1453"/>
      <c r="BQ202" s="1453"/>
      <c r="BR202" s="1453"/>
      <c r="BS202" s="1453"/>
      <c r="BT202" s="1453"/>
      <c r="BU202" s="1453"/>
      <c r="BV202" s="1453"/>
      <c r="BW202" s="1453"/>
      <c r="BX202" s="1453"/>
      <c r="BY202" s="1453"/>
      <c r="BZ202" s="1453"/>
      <c r="CA202" s="1453"/>
      <c r="CB202" s="1453"/>
      <c r="CC202" s="1453"/>
      <c r="CD202" s="1453"/>
      <c r="CE202" s="1453"/>
      <c r="CF202" s="1453"/>
      <c r="CG202" s="1453"/>
      <c r="CH202" s="1453"/>
      <c r="CI202" s="1453"/>
      <c r="CJ202" s="271"/>
      <c r="CK202" s="1453"/>
    </row>
    <row r="203" spans="1:89" ht="14.5" thickBot="1" x14ac:dyDescent="0.4">
      <c r="A203" s="1453"/>
      <c r="B203" s="517" t="s">
        <v>653</v>
      </c>
      <c r="C203" s="270"/>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c r="CG203" s="271"/>
      <c r="CH203" s="271"/>
      <c r="CI203" s="271"/>
      <c r="CJ203" s="1453"/>
      <c r="CK203" s="1453"/>
    </row>
    <row r="204" spans="1:89" s="17" customFormat="1" ht="14.5" thickBot="1" x14ac:dyDescent="0.4">
      <c r="A204" s="1453"/>
      <c r="B204" s="518" t="s">
        <v>318</v>
      </c>
      <c r="C204" s="519" t="s">
        <v>81</v>
      </c>
      <c r="D204" s="519" t="s">
        <v>66</v>
      </c>
      <c r="E204" s="519" t="s">
        <v>82</v>
      </c>
      <c r="F204" s="520" t="s">
        <v>83</v>
      </c>
      <c r="G204" s="518" t="s">
        <v>19</v>
      </c>
      <c r="H204" s="518" t="s">
        <v>84</v>
      </c>
      <c r="I204" s="518" t="s">
        <v>85</v>
      </c>
      <c r="J204" s="518" t="s">
        <v>86</v>
      </c>
      <c r="K204" s="518" t="s">
        <v>87</v>
      </c>
      <c r="L204" s="518" t="s">
        <v>88</v>
      </c>
      <c r="M204" s="519" t="s">
        <v>89</v>
      </c>
      <c r="N204" s="519" t="s">
        <v>90</v>
      </c>
      <c r="O204" s="519" t="s">
        <v>91</v>
      </c>
      <c r="P204" s="519" t="s">
        <v>92</v>
      </c>
      <c r="Q204" s="519" t="s">
        <v>93</v>
      </c>
      <c r="R204" s="519" t="s">
        <v>123</v>
      </c>
      <c r="S204" s="519" t="s">
        <v>124</v>
      </c>
      <c r="T204" s="519" t="s">
        <v>125</v>
      </c>
      <c r="U204" s="519" t="s">
        <v>126</v>
      </c>
      <c r="V204" s="519" t="s">
        <v>94</v>
      </c>
      <c r="W204" s="519" t="s">
        <v>127</v>
      </c>
      <c r="X204" s="519" t="s">
        <v>128</v>
      </c>
      <c r="Y204" s="519" t="s">
        <v>129</v>
      </c>
      <c r="Z204" s="519" t="s">
        <v>130</v>
      </c>
      <c r="AA204" s="519" t="s">
        <v>95</v>
      </c>
      <c r="AB204" s="519" t="s">
        <v>131</v>
      </c>
      <c r="AC204" s="519" t="s">
        <v>132</v>
      </c>
      <c r="AD204" s="519" t="s">
        <v>133</v>
      </c>
      <c r="AE204" s="519" t="s">
        <v>134</v>
      </c>
      <c r="AF204" s="519" t="s">
        <v>96</v>
      </c>
      <c r="AG204" s="519" t="s">
        <v>135</v>
      </c>
      <c r="AH204" s="519" t="s">
        <v>136</v>
      </c>
      <c r="AI204" s="519" t="s">
        <v>137</v>
      </c>
      <c r="AJ204" s="519" t="s">
        <v>138</v>
      </c>
      <c r="AK204" s="519" t="s">
        <v>97</v>
      </c>
      <c r="AL204" s="519" t="s">
        <v>139</v>
      </c>
      <c r="AM204" s="519" t="s">
        <v>140</v>
      </c>
      <c r="AN204" s="519" t="s">
        <v>141</v>
      </c>
      <c r="AO204" s="519" t="s">
        <v>142</v>
      </c>
      <c r="AP204" s="519" t="s">
        <v>98</v>
      </c>
      <c r="AQ204" s="519" t="s">
        <v>143</v>
      </c>
      <c r="AR204" s="519" t="s">
        <v>144</v>
      </c>
      <c r="AS204" s="519" t="s">
        <v>145</v>
      </c>
      <c r="AT204" s="519" t="s">
        <v>146</v>
      </c>
      <c r="AU204" s="519" t="s">
        <v>99</v>
      </c>
      <c r="AV204" s="519" t="s">
        <v>147</v>
      </c>
      <c r="AW204" s="519" t="s">
        <v>148</v>
      </c>
      <c r="AX204" s="519" t="s">
        <v>149</v>
      </c>
      <c r="AY204" s="519" t="s">
        <v>150</v>
      </c>
      <c r="AZ204" s="519" t="s">
        <v>100</v>
      </c>
      <c r="BA204" s="519" t="s">
        <v>151</v>
      </c>
      <c r="BB204" s="519" t="s">
        <v>152</v>
      </c>
      <c r="BC204" s="519" t="s">
        <v>153</v>
      </c>
      <c r="BD204" s="519" t="s">
        <v>154</v>
      </c>
      <c r="BE204" s="519" t="s">
        <v>101</v>
      </c>
      <c r="BF204" s="519" t="s">
        <v>155</v>
      </c>
      <c r="BG204" s="519" t="s">
        <v>156</v>
      </c>
      <c r="BH204" s="519" t="s">
        <v>157</v>
      </c>
      <c r="BI204" s="519" t="s">
        <v>158</v>
      </c>
      <c r="BJ204" s="519" t="s">
        <v>102</v>
      </c>
      <c r="BK204" s="519" t="s">
        <v>159</v>
      </c>
      <c r="BL204" s="519" t="s">
        <v>160</v>
      </c>
      <c r="BM204" s="519" t="s">
        <v>161</v>
      </c>
      <c r="BN204" s="519" t="s">
        <v>162</v>
      </c>
      <c r="BO204" s="519" t="s">
        <v>103</v>
      </c>
      <c r="BP204" s="519" t="s">
        <v>163</v>
      </c>
      <c r="BQ204" s="519" t="s">
        <v>164</v>
      </c>
      <c r="BR204" s="519" t="s">
        <v>165</v>
      </c>
      <c r="BS204" s="519" t="s">
        <v>166</v>
      </c>
      <c r="BT204" s="519" t="s">
        <v>104</v>
      </c>
      <c r="BU204" s="519" t="s">
        <v>167</v>
      </c>
      <c r="BV204" s="519" t="s">
        <v>168</v>
      </c>
      <c r="BW204" s="519" t="s">
        <v>169</v>
      </c>
      <c r="BX204" s="519" t="s">
        <v>170</v>
      </c>
      <c r="BY204" s="519" t="s">
        <v>105</v>
      </c>
      <c r="BZ204" s="519" t="s">
        <v>171</v>
      </c>
      <c r="CA204" s="519" t="s">
        <v>172</v>
      </c>
      <c r="CB204" s="519" t="s">
        <v>173</v>
      </c>
      <c r="CC204" s="519" t="s">
        <v>174</v>
      </c>
      <c r="CD204" s="519" t="s">
        <v>106</v>
      </c>
      <c r="CE204" s="519" t="s">
        <v>175</v>
      </c>
      <c r="CF204" s="519" t="s">
        <v>176</v>
      </c>
      <c r="CG204" s="519" t="s">
        <v>177</v>
      </c>
      <c r="CH204" s="519" t="s">
        <v>178</v>
      </c>
      <c r="CI204" s="520" t="s">
        <v>107</v>
      </c>
      <c r="CJ204" s="1460"/>
      <c r="CK204" s="1461"/>
    </row>
    <row r="205" spans="1:89" s="17" customFormat="1" x14ac:dyDescent="0.3">
      <c r="A205" s="1453"/>
      <c r="B205" s="521" t="s">
        <v>319</v>
      </c>
      <c r="C205" s="522" t="s">
        <v>320</v>
      </c>
      <c r="D205" s="523" t="s">
        <v>67</v>
      </c>
      <c r="E205" s="524" t="s">
        <v>111</v>
      </c>
      <c r="F205" s="917">
        <v>2</v>
      </c>
      <c r="G205" s="1165">
        <v>395.55424609003558</v>
      </c>
      <c r="H205" s="1166">
        <v>382.83520568385831</v>
      </c>
      <c r="I205" s="1166">
        <v>389.76137097356076</v>
      </c>
      <c r="J205" s="1166">
        <v>394.16245178721289</v>
      </c>
      <c r="K205" s="1166">
        <v>393.11206654679665</v>
      </c>
      <c r="L205" s="1166">
        <v>392.5568322178496</v>
      </c>
      <c r="M205" s="1167">
        <v>392.42338822325581</v>
      </c>
      <c r="N205" s="1167">
        <v>392.55320932570419</v>
      </c>
      <c r="O205" s="1167">
        <v>392.85666835884439</v>
      </c>
      <c r="P205" s="1167">
        <v>393.34108033146879</v>
      </c>
      <c r="Q205" s="1167">
        <v>393.78469930528979</v>
      </c>
      <c r="R205" s="1167">
        <v>394.25978940097048</v>
      </c>
      <c r="S205" s="1167">
        <v>394.87315526385538</v>
      </c>
      <c r="T205" s="1167">
        <v>395.3733720327923</v>
      </c>
      <c r="U205" s="1167">
        <v>396.0274609082532</v>
      </c>
      <c r="V205" s="1167">
        <v>396.67803250710233</v>
      </c>
      <c r="W205" s="1167">
        <v>394.94274478719012</v>
      </c>
      <c r="X205" s="1167">
        <v>395.47260788704608</v>
      </c>
      <c r="Y205" s="1167">
        <v>396.04102233096467</v>
      </c>
      <c r="Z205" s="1167">
        <v>396.6868238417174</v>
      </c>
      <c r="AA205" s="1167">
        <v>397.24682684683819</v>
      </c>
      <c r="AB205" s="1167">
        <v>397.79359643830594</v>
      </c>
      <c r="AC205" s="1167">
        <v>398.33434876802704</v>
      </c>
      <c r="AD205" s="1167">
        <v>398.82901182227442</v>
      </c>
      <c r="AE205" s="1167">
        <v>399.45991133683566</v>
      </c>
      <c r="AF205" s="1167">
        <v>400.09509120741666</v>
      </c>
      <c r="AG205" s="1167">
        <v>400.76611589348227</v>
      </c>
      <c r="AH205" s="1167">
        <v>401.69193938435501</v>
      </c>
      <c r="AI205" s="1167">
        <v>402.62014354081276</v>
      </c>
      <c r="AJ205" s="1167">
        <v>403.54962603854239</v>
      </c>
      <c r="AK205" s="1167">
        <v>404.48122355899795</v>
      </c>
      <c r="AL205" s="1167">
        <v>405.41338064317642</v>
      </c>
      <c r="AM205" s="1167">
        <v>406.34624390759097</v>
      </c>
      <c r="AN205" s="1167">
        <v>407.27948431759205</v>
      </c>
      <c r="AO205" s="1167">
        <v>408.21277480588662</v>
      </c>
      <c r="AP205" s="1167">
        <v>409.19045304602054</v>
      </c>
      <c r="AQ205" s="1167">
        <v>410.25728717742612</v>
      </c>
      <c r="AR205" s="1167">
        <v>411.325024378975</v>
      </c>
      <c r="AS205" s="1167">
        <v>412.39406369530673</v>
      </c>
      <c r="AT205" s="1167">
        <v>413.46298219775616</v>
      </c>
      <c r="AU205" s="1167">
        <v>414.53286631874283</v>
      </c>
      <c r="AV205" s="1167">
        <v>415.60230613944617</v>
      </c>
      <c r="AW205" s="1167">
        <v>416.67239361728826</v>
      </c>
      <c r="AX205" s="1167">
        <v>417.74177791896017</v>
      </c>
      <c r="AY205" s="1167">
        <v>418.81156339459721</v>
      </c>
      <c r="AZ205" s="1167">
        <v>419.88101312706789</v>
      </c>
      <c r="BA205" s="1167">
        <v>420.95002352013114</v>
      </c>
      <c r="BB205" s="1167">
        <v>422.0185056314167</v>
      </c>
      <c r="BC205" s="1167">
        <v>423.08636556150532</v>
      </c>
      <c r="BD205" s="1167">
        <v>424.15352267156425</v>
      </c>
      <c r="BE205" s="1167">
        <v>425.21991408296356</v>
      </c>
      <c r="BF205" s="1167">
        <v>426.28545613815618</v>
      </c>
      <c r="BG205" s="1167">
        <v>427.35010682914134</v>
      </c>
      <c r="BH205" s="1167">
        <v>428.41439348053228</v>
      </c>
      <c r="BI205" s="1167">
        <v>429.47706872271283</v>
      </c>
      <c r="BJ205" s="1167">
        <v>430.53868369433923</v>
      </c>
      <c r="BK205" s="1167">
        <v>431.59979404217927</v>
      </c>
      <c r="BL205" s="1167">
        <v>432.65915787847462</v>
      </c>
      <c r="BM205" s="1167">
        <v>433.7179310307007</v>
      </c>
      <c r="BN205" s="1167">
        <v>434.77549545450631</v>
      </c>
      <c r="BO205" s="1167">
        <v>435.87651310885269</v>
      </c>
      <c r="BP205" s="279"/>
      <c r="BQ205" s="279"/>
      <c r="BR205" s="279"/>
      <c r="BS205" s="279"/>
      <c r="BT205" s="279"/>
      <c r="BU205" s="279"/>
      <c r="BV205" s="279"/>
      <c r="BW205" s="279"/>
      <c r="BX205" s="279"/>
      <c r="BY205" s="279"/>
      <c r="BZ205" s="279"/>
      <c r="CA205" s="279"/>
      <c r="CB205" s="279"/>
      <c r="CC205" s="279"/>
      <c r="CD205" s="279"/>
      <c r="CE205" s="279"/>
      <c r="CF205" s="279"/>
      <c r="CG205" s="279"/>
      <c r="CH205" s="279"/>
      <c r="CI205" s="896"/>
      <c r="CJ205" s="1460"/>
      <c r="CK205" s="1461"/>
    </row>
    <row r="206" spans="1:89" s="17" customFormat="1" x14ac:dyDescent="0.3">
      <c r="A206" s="1453"/>
      <c r="B206" s="525" t="s">
        <v>321</v>
      </c>
      <c r="C206" s="526" t="s">
        <v>554</v>
      </c>
      <c r="D206" s="527" t="s">
        <v>67</v>
      </c>
      <c r="E206" s="528" t="s">
        <v>111</v>
      </c>
      <c r="F206" s="918">
        <v>2</v>
      </c>
      <c r="G206" s="932">
        <v>0</v>
      </c>
      <c r="H206" s="924">
        <v>0</v>
      </c>
      <c r="I206" s="924">
        <v>0</v>
      </c>
      <c r="J206" s="924">
        <v>0</v>
      </c>
      <c r="K206" s="924">
        <v>0</v>
      </c>
      <c r="L206" s="924">
        <v>0</v>
      </c>
      <c r="M206" s="1145">
        <v>0</v>
      </c>
      <c r="N206" s="1145">
        <v>0</v>
      </c>
      <c r="O206" s="1145">
        <v>0</v>
      </c>
      <c r="P206" s="1145">
        <v>0</v>
      </c>
      <c r="Q206" s="1145">
        <v>0</v>
      </c>
      <c r="R206" s="1145">
        <v>0</v>
      </c>
      <c r="S206" s="1145">
        <v>0</v>
      </c>
      <c r="T206" s="1145">
        <v>0</v>
      </c>
      <c r="U206" s="1145">
        <v>0</v>
      </c>
      <c r="V206" s="1145">
        <v>0</v>
      </c>
      <c r="W206" s="1145">
        <v>0</v>
      </c>
      <c r="X206" s="1145">
        <v>0</v>
      </c>
      <c r="Y206" s="1145">
        <v>0</v>
      </c>
      <c r="Z206" s="1145">
        <v>0</v>
      </c>
      <c r="AA206" s="1145">
        <v>0</v>
      </c>
      <c r="AB206" s="1145">
        <v>0</v>
      </c>
      <c r="AC206" s="1145">
        <v>0</v>
      </c>
      <c r="AD206" s="1145">
        <v>0</v>
      </c>
      <c r="AE206" s="1145">
        <v>0</v>
      </c>
      <c r="AF206" s="1145">
        <v>0</v>
      </c>
      <c r="AG206" s="1145">
        <v>0</v>
      </c>
      <c r="AH206" s="1145">
        <v>0</v>
      </c>
      <c r="AI206" s="1145">
        <v>0</v>
      </c>
      <c r="AJ206" s="1145">
        <v>0</v>
      </c>
      <c r="AK206" s="1145">
        <v>0</v>
      </c>
      <c r="AL206" s="1145">
        <v>0</v>
      </c>
      <c r="AM206" s="1145">
        <v>0</v>
      </c>
      <c r="AN206" s="1145">
        <v>0</v>
      </c>
      <c r="AO206" s="1145">
        <v>0</v>
      </c>
      <c r="AP206" s="1145">
        <v>0</v>
      </c>
      <c r="AQ206" s="1145">
        <v>0</v>
      </c>
      <c r="AR206" s="1145">
        <v>0</v>
      </c>
      <c r="AS206" s="1145">
        <v>0</v>
      </c>
      <c r="AT206" s="1145">
        <v>0</v>
      </c>
      <c r="AU206" s="1145">
        <v>0</v>
      </c>
      <c r="AV206" s="1145">
        <v>0</v>
      </c>
      <c r="AW206" s="1145">
        <v>0</v>
      </c>
      <c r="AX206" s="1145">
        <v>0</v>
      </c>
      <c r="AY206" s="1145">
        <v>0</v>
      </c>
      <c r="AZ206" s="1145">
        <v>0</v>
      </c>
      <c r="BA206" s="1145">
        <v>0</v>
      </c>
      <c r="BB206" s="1145">
        <v>0</v>
      </c>
      <c r="BC206" s="1145">
        <v>0</v>
      </c>
      <c r="BD206" s="1145">
        <v>0</v>
      </c>
      <c r="BE206" s="1145">
        <v>0</v>
      </c>
      <c r="BF206" s="1145">
        <v>0</v>
      </c>
      <c r="BG206" s="1145">
        <v>0</v>
      </c>
      <c r="BH206" s="1145">
        <v>1</v>
      </c>
      <c r="BI206" s="1145">
        <v>2</v>
      </c>
      <c r="BJ206" s="1145">
        <v>3</v>
      </c>
      <c r="BK206" s="1145">
        <v>4</v>
      </c>
      <c r="BL206" s="1145">
        <v>5</v>
      </c>
      <c r="BM206" s="1145">
        <v>6</v>
      </c>
      <c r="BN206" s="1145">
        <v>7</v>
      </c>
      <c r="BO206" s="1145">
        <v>8</v>
      </c>
      <c r="BP206" s="683"/>
      <c r="BQ206" s="683"/>
      <c r="BR206" s="683"/>
      <c r="BS206" s="683"/>
      <c r="BT206" s="683"/>
      <c r="BU206" s="683"/>
      <c r="BV206" s="683"/>
      <c r="BW206" s="683"/>
      <c r="BX206" s="683"/>
      <c r="BY206" s="683"/>
      <c r="BZ206" s="683"/>
      <c r="CA206" s="683"/>
      <c r="CB206" s="683"/>
      <c r="CC206" s="683"/>
      <c r="CD206" s="683"/>
      <c r="CE206" s="683"/>
      <c r="CF206" s="683"/>
      <c r="CG206" s="683"/>
      <c r="CH206" s="683"/>
      <c r="CI206" s="925"/>
      <c r="CJ206" s="1460"/>
      <c r="CK206" s="1461"/>
    </row>
    <row r="207" spans="1:89" s="17" customFormat="1" x14ac:dyDescent="0.3">
      <c r="A207" s="1453"/>
      <c r="B207" s="525" t="s">
        <v>323</v>
      </c>
      <c r="C207" s="526" t="s">
        <v>324</v>
      </c>
      <c r="D207" s="527" t="s">
        <v>67</v>
      </c>
      <c r="E207" s="528" t="s">
        <v>111</v>
      </c>
      <c r="F207" s="918">
        <v>2</v>
      </c>
      <c r="G207" s="932">
        <v>0</v>
      </c>
      <c r="H207" s="924">
        <v>0</v>
      </c>
      <c r="I207" s="924">
        <v>0</v>
      </c>
      <c r="J207" s="924">
        <v>0</v>
      </c>
      <c r="K207" s="924">
        <v>0</v>
      </c>
      <c r="L207" s="924">
        <v>0</v>
      </c>
      <c r="M207" s="1145">
        <v>0</v>
      </c>
      <c r="N207" s="1145">
        <v>0</v>
      </c>
      <c r="O207" s="1145">
        <v>0</v>
      </c>
      <c r="P207" s="1145">
        <v>0</v>
      </c>
      <c r="Q207" s="1145">
        <v>0</v>
      </c>
      <c r="R207" s="1145">
        <v>0</v>
      </c>
      <c r="S207" s="1145">
        <v>0</v>
      </c>
      <c r="T207" s="1145">
        <v>0</v>
      </c>
      <c r="U207" s="1145">
        <v>0</v>
      </c>
      <c r="V207" s="1145">
        <v>0</v>
      </c>
      <c r="W207" s="1145">
        <v>0</v>
      </c>
      <c r="X207" s="1145">
        <v>0</v>
      </c>
      <c r="Y207" s="1145">
        <v>0</v>
      </c>
      <c r="Z207" s="1145">
        <v>0</v>
      </c>
      <c r="AA207" s="1145">
        <v>0</v>
      </c>
      <c r="AB207" s="1145">
        <v>0</v>
      </c>
      <c r="AC207" s="1145">
        <v>0</v>
      </c>
      <c r="AD207" s="1145">
        <v>0</v>
      </c>
      <c r="AE207" s="1145">
        <v>0</v>
      </c>
      <c r="AF207" s="1145">
        <v>0</v>
      </c>
      <c r="AG207" s="1145">
        <v>0</v>
      </c>
      <c r="AH207" s="1145">
        <v>0</v>
      </c>
      <c r="AI207" s="1145">
        <v>0</v>
      </c>
      <c r="AJ207" s="1145">
        <v>0</v>
      </c>
      <c r="AK207" s="1145">
        <v>0</v>
      </c>
      <c r="AL207" s="1145">
        <v>0</v>
      </c>
      <c r="AM207" s="1145">
        <v>0</v>
      </c>
      <c r="AN207" s="1145">
        <v>0</v>
      </c>
      <c r="AO207" s="1145">
        <v>0</v>
      </c>
      <c r="AP207" s="1145">
        <v>0</v>
      </c>
      <c r="AQ207" s="1145">
        <v>0</v>
      </c>
      <c r="AR207" s="1145">
        <v>0</v>
      </c>
      <c r="AS207" s="1145">
        <v>0</v>
      </c>
      <c r="AT207" s="1145">
        <v>0</v>
      </c>
      <c r="AU207" s="1145">
        <v>0</v>
      </c>
      <c r="AV207" s="1145">
        <v>0</v>
      </c>
      <c r="AW207" s="1145">
        <v>0</v>
      </c>
      <c r="AX207" s="1145">
        <v>0</v>
      </c>
      <c r="AY207" s="1145">
        <v>0</v>
      </c>
      <c r="AZ207" s="1145">
        <v>0</v>
      </c>
      <c r="BA207" s="1145">
        <v>0</v>
      </c>
      <c r="BB207" s="1145">
        <v>0</v>
      </c>
      <c r="BC207" s="1145">
        <v>0</v>
      </c>
      <c r="BD207" s="1145">
        <v>0</v>
      </c>
      <c r="BE207" s="1145">
        <v>0</v>
      </c>
      <c r="BF207" s="1145">
        <v>0</v>
      </c>
      <c r="BG207" s="1145">
        <v>0</v>
      </c>
      <c r="BH207" s="1145">
        <v>0</v>
      </c>
      <c r="BI207" s="1145">
        <v>0</v>
      </c>
      <c r="BJ207" s="1145">
        <v>0</v>
      </c>
      <c r="BK207" s="1145">
        <v>0</v>
      </c>
      <c r="BL207" s="1145">
        <v>0</v>
      </c>
      <c r="BM207" s="1145">
        <v>0</v>
      </c>
      <c r="BN207" s="1145">
        <v>0</v>
      </c>
      <c r="BO207" s="1145">
        <v>0</v>
      </c>
      <c r="BP207" s="284"/>
      <c r="BQ207" s="284"/>
      <c r="BR207" s="284"/>
      <c r="BS207" s="284"/>
      <c r="BT207" s="284"/>
      <c r="BU207" s="284"/>
      <c r="BV207" s="284"/>
      <c r="BW207" s="284"/>
      <c r="BX207" s="284"/>
      <c r="BY207" s="284"/>
      <c r="BZ207" s="284"/>
      <c r="CA207" s="284"/>
      <c r="CB207" s="284"/>
      <c r="CC207" s="284"/>
      <c r="CD207" s="284"/>
      <c r="CE207" s="284"/>
      <c r="CF207" s="284"/>
      <c r="CG207" s="284"/>
      <c r="CH207" s="284"/>
      <c r="CI207" s="897"/>
      <c r="CJ207" s="1460"/>
      <c r="CK207" s="1461"/>
    </row>
    <row r="208" spans="1:89" s="17" customFormat="1" x14ac:dyDescent="0.3">
      <c r="A208" s="1453"/>
      <c r="B208" s="525" t="s">
        <v>325</v>
      </c>
      <c r="C208" s="526" t="s">
        <v>326</v>
      </c>
      <c r="D208" s="527" t="s">
        <v>67</v>
      </c>
      <c r="E208" s="528" t="s">
        <v>111</v>
      </c>
      <c r="F208" s="918">
        <v>2</v>
      </c>
      <c r="G208" s="932">
        <v>15.479999999999999</v>
      </c>
      <c r="H208" s="924">
        <v>15.479999999999999</v>
      </c>
      <c r="I208" s="924">
        <v>15.479999999999999</v>
      </c>
      <c r="J208" s="924">
        <v>15.479999999999999</v>
      </c>
      <c r="K208" s="924">
        <v>15.479999999999999</v>
      </c>
      <c r="L208" s="924">
        <v>15.479999999999999</v>
      </c>
      <c r="M208" s="1145">
        <v>15.479999999999999</v>
      </c>
      <c r="N208" s="1145">
        <v>15.479999999999999</v>
      </c>
      <c r="O208" s="1145">
        <v>15.479999999999999</v>
      </c>
      <c r="P208" s="1145">
        <v>15.479999999999999</v>
      </c>
      <c r="Q208" s="1145">
        <v>15.479999999999999</v>
      </c>
      <c r="R208" s="1145">
        <v>15.479999999999999</v>
      </c>
      <c r="S208" s="1145">
        <v>15.479999999999999</v>
      </c>
      <c r="T208" s="1145">
        <v>15.479999999999999</v>
      </c>
      <c r="U208" s="1145">
        <v>15.479999999999999</v>
      </c>
      <c r="V208" s="1145">
        <v>15.479999999999999</v>
      </c>
      <c r="W208" s="1145">
        <v>15.479999999999999</v>
      </c>
      <c r="X208" s="1145">
        <v>15.479999999999999</v>
      </c>
      <c r="Y208" s="1145">
        <v>15.479999999999999</v>
      </c>
      <c r="Z208" s="1145">
        <v>15.479999999999999</v>
      </c>
      <c r="AA208" s="1145">
        <v>15.479999999999999</v>
      </c>
      <c r="AB208" s="1145">
        <v>15.479999999999999</v>
      </c>
      <c r="AC208" s="1145">
        <v>15.479999999999999</v>
      </c>
      <c r="AD208" s="1145">
        <v>15.479999999999999</v>
      </c>
      <c r="AE208" s="1145">
        <v>15.479999999999999</v>
      </c>
      <c r="AF208" s="1145">
        <v>15.479999999999999</v>
      </c>
      <c r="AG208" s="1145">
        <v>15.479999999999999</v>
      </c>
      <c r="AH208" s="1145">
        <v>15.479999999999999</v>
      </c>
      <c r="AI208" s="1145">
        <v>15.479999999999999</v>
      </c>
      <c r="AJ208" s="1145">
        <v>15.479999999999999</v>
      </c>
      <c r="AK208" s="1145">
        <v>15.479999999999999</v>
      </c>
      <c r="AL208" s="1145">
        <v>15.479999999999999</v>
      </c>
      <c r="AM208" s="1145">
        <v>15.479999999999999</v>
      </c>
      <c r="AN208" s="1145">
        <v>15.479999999999999</v>
      </c>
      <c r="AO208" s="1145">
        <v>15.479999999999999</v>
      </c>
      <c r="AP208" s="1145">
        <v>15.479999999999999</v>
      </c>
      <c r="AQ208" s="1145">
        <v>15.479999999999999</v>
      </c>
      <c r="AR208" s="1145">
        <v>15.479999999999999</v>
      </c>
      <c r="AS208" s="1145">
        <v>15.479999999999999</v>
      </c>
      <c r="AT208" s="1145">
        <v>15.479999999999999</v>
      </c>
      <c r="AU208" s="1145">
        <v>15.479999999999999</v>
      </c>
      <c r="AV208" s="1145">
        <v>15.479999999999999</v>
      </c>
      <c r="AW208" s="1145">
        <v>15.479999999999999</v>
      </c>
      <c r="AX208" s="1145">
        <v>15.479999999999999</v>
      </c>
      <c r="AY208" s="1145">
        <v>15.479999999999999</v>
      </c>
      <c r="AZ208" s="1145">
        <v>15.479999999999999</v>
      </c>
      <c r="BA208" s="1145">
        <v>15.479999999999999</v>
      </c>
      <c r="BB208" s="1145">
        <v>15.479999999999999</v>
      </c>
      <c r="BC208" s="1145">
        <v>15.479999999999999</v>
      </c>
      <c r="BD208" s="1145">
        <v>15.479999999999999</v>
      </c>
      <c r="BE208" s="1145">
        <v>15.479999999999999</v>
      </c>
      <c r="BF208" s="1145">
        <v>15.479999999999999</v>
      </c>
      <c r="BG208" s="1145">
        <v>15.479999999999999</v>
      </c>
      <c r="BH208" s="1145">
        <v>15.479999999999999</v>
      </c>
      <c r="BI208" s="1145">
        <v>15.479999999999999</v>
      </c>
      <c r="BJ208" s="1145">
        <v>15.479999999999999</v>
      </c>
      <c r="BK208" s="1145">
        <v>15.479999999999999</v>
      </c>
      <c r="BL208" s="1145">
        <v>15.479999999999999</v>
      </c>
      <c r="BM208" s="1145">
        <v>15.479999999999999</v>
      </c>
      <c r="BN208" s="1145">
        <v>15.479999999999999</v>
      </c>
      <c r="BO208" s="1145">
        <v>15.479999999999999</v>
      </c>
      <c r="BP208" s="284"/>
      <c r="BQ208" s="284"/>
      <c r="BR208" s="284"/>
      <c r="BS208" s="284"/>
      <c r="BT208" s="284"/>
      <c r="BU208" s="284"/>
      <c r="BV208" s="284"/>
      <c r="BW208" s="284"/>
      <c r="BX208" s="284"/>
      <c r="BY208" s="284"/>
      <c r="BZ208" s="284"/>
      <c r="CA208" s="284"/>
      <c r="CB208" s="284"/>
      <c r="CC208" s="284"/>
      <c r="CD208" s="284"/>
      <c r="CE208" s="284"/>
      <c r="CF208" s="284"/>
      <c r="CG208" s="284"/>
      <c r="CH208" s="284"/>
      <c r="CI208" s="897"/>
      <c r="CJ208" s="1460"/>
      <c r="CK208" s="1461"/>
    </row>
    <row r="209" spans="1:89" s="17" customFormat="1" x14ac:dyDescent="0.3">
      <c r="A209" s="1453"/>
      <c r="B209" s="529" t="s">
        <v>327</v>
      </c>
      <c r="C209" s="526" t="s">
        <v>328</v>
      </c>
      <c r="D209" s="527" t="s">
        <v>67</v>
      </c>
      <c r="E209" s="528" t="s">
        <v>111</v>
      </c>
      <c r="F209" s="918">
        <v>2</v>
      </c>
      <c r="G209" s="932">
        <v>-1.5</v>
      </c>
      <c r="H209" s="924">
        <v>-1.5</v>
      </c>
      <c r="I209" s="924">
        <v>-1.5</v>
      </c>
      <c r="J209" s="924">
        <v>-1.5</v>
      </c>
      <c r="K209" s="924">
        <v>-1.5</v>
      </c>
      <c r="L209" s="924">
        <v>-1.5</v>
      </c>
      <c r="M209" s="1145">
        <v>-1.5</v>
      </c>
      <c r="N209" s="1145">
        <v>-1.5</v>
      </c>
      <c r="O209" s="1145">
        <v>-1.5</v>
      </c>
      <c r="P209" s="1145">
        <v>-1.5</v>
      </c>
      <c r="Q209" s="1145">
        <v>-1.5</v>
      </c>
      <c r="R209" s="1145">
        <v>-1.5</v>
      </c>
      <c r="S209" s="1145">
        <v>-1.5</v>
      </c>
      <c r="T209" s="1145">
        <v>-1.5</v>
      </c>
      <c r="U209" s="1145">
        <v>-1.5</v>
      </c>
      <c r="V209" s="1145">
        <v>-1.5</v>
      </c>
      <c r="W209" s="1145">
        <v>-1.5</v>
      </c>
      <c r="X209" s="1145">
        <v>-1.5</v>
      </c>
      <c r="Y209" s="1145">
        <v>-1.5</v>
      </c>
      <c r="Z209" s="1145">
        <v>-1.5</v>
      </c>
      <c r="AA209" s="1145">
        <v>-1.5</v>
      </c>
      <c r="AB209" s="1145">
        <v>-1.5</v>
      </c>
      <c r="AC209" s="1145">
        <v>-1.5</v>
      </c>
      <c r="AD209" s="1145">
        <v>-1.5</v>
      </c>
      <c r="AE209" s="1145">
        <v>-1.5</v>
      </c>
      <c r="AF209" s="1145">
        <v>-1.5</v>
      </c>
      <c r="AG209" s="1145">
        <v>-1.5</v>
      </c>
      <c r="AH209" s="1145">
        <v>-1.5</v>
      </c>
      <c r="AI209" s="1145">
        <v>-1.5</v>
      </c>
      <c r="AJ209" s="1145">
        <v>-1.5</v>
      </c>
      <c r="AK209" s="1145">
        <v>-1.5</v>
      </c>
      <c r="AL209" s="1145">
        <v>-1.5</v>
      </c>
      <c r="AM209" s="1145">
        <v>-1.5</v>
      </c>
      <c r="AN209" s="1145">
        <v>-1.5</v>
      </c>
      <c r="AO209" s="1145">
        <v>-1.5</v>
      </c>
      <c r="AP209" s="1145">
        <v>-1.5</v>
      </c>
      <c r="AQ209" s="1145">
        <v>-1.5</v>
      </c>
      <c r="AR209" s="1145">
        <v>-1.5</v>
      </c>
      <c r="AS209" s="1145">
        <v>-1.5</v>
      </c>
      <c r="AT209" s="1145">
        <v>-1.5</v>
      </c>
      <c r="AU209" s="1145">
        <v>-1.5</v>
      </c>
      <c r="AV209" s="1145">
        <v>-1.5</v>
      </c>
      <c r="AW209" s="1145">
        <v>-1.5</v>
      </c>
      <c r="AX209" s="1145">
        <v>-1.5</v>
      </c>
      <c r="AY209" s="1145">
        <v>-1.5</v>
      </c>
      <c r="AZ209" s="1145">
        <v>-1.5</v>
      </c>
      <c r="BA209" s="1145">
        <v>-1.5</v>
      </c>
      <c r="BB209" s="1145">
        <v>-1.5</v>
      </c>
      <c r="BC209" s="1145">
        <v>-1.5</v>
      </c>
      <c r="BD209" s="1145">
        <v>-1.5</v>
      </c>
      <c r="BE209" s="1145">
        <v>-1.5</v>
      </c>
      <c r="BF209" s="1145">
        <v>-1.5</v>
      </c>
      <c r="BG209" s="1145">
        <v>-1.5</v>
      </c>
      <c r="BH209" s="1145">
        <v>-1.5</v>
      </c>
      <c r="BI209" s="1145">
        <v>-1.5</v>
      </c>
      <c r="BJ209" s="1145">
        <v>-1.5</v>
      </c>
      <c r="BK209" s="1145">
        <v>-1.5</v>
      </c>
      <c r="BL209" s="1145">
        <v>-1.5</v>
      </c>
      <c r="BM209" s="1145">
        <v>-1.5</v>
      </c>
      <c r="BN209" s="1145">
        <v>-1.5</v>
      </c>
      <c r="BO209" s="1145">
        <v>-1.5</v>
      </c>
      <c r="BP209" s="284"/>
      <c r="BQ209" s="284"/>
      <c r="BR209" s="284"/>
      <c r="BS209" s="284"/>
      <c r="BT209" s="284"/>
      <c r="BU209" s="284"/>
      <c r="BV209" s="284"/>
      <c r="BW209" s="284"/>
      <c r="BX209" s="284"/>
      <c r="BY209" s="284"/>
      <c r="BZ209" s="284"/>
      <c r="CA209" s="284"/>
      <c r="CB209" s="284"/>
      <c r="CC209" s="284"/>
      <c r="CD209" s="284"/>
      <c r="CE209" s="284"/>
      <c r="CF209" s="284"/>
      <c r="CG209" s="284"/>
      <c r="CH209" s="284"/>
      <c r="CI209" s="897"/>
      <c r="CJ209" s="1460"/>
      <c r="CK209" s="1461"/>
    </row>
    <row r="210" spans="1:89" s="17" customFormat="1" x14ac:dyDescent="0.3">
      <c r="A210" s="1453"/>
      <c r="B210" s="529" t="s">
        <v>329</v>
      </c>
      <c r="C210" s="526" t="s">
        <v>330</v>
      </c>
      <c r="D210" s="527" t="s">
        <v>67</v>
      </c>
      <c r="E210" s="528" t="s">
        <v>111</v>
      </c>
      <c r="F210" s="918">
        <v>2</v>
      </c>
      <c r="G210" s="1182">
        <v>-1.1499999999999999</v>
      </c>
      <c r="H210" s="1163">
        <v>-1.1499999999999999</v>
      </c>
      <c r="I210" s="1163">
        <v>-1.1499999999999999</v>
      </c>
      <c r="J210" s="1163">
        <v>-1.2869267864952929</v>
      </c>
      <c r="K210" s="1163">
        <v>-1.6743193494084039</v>
      </c>
      <c r="L210" s="1163">
        <v>-2.3121087954375814</v>
      </c>
      <c r="M210" s="1164">
        <v>-2.8761568046410781</v>
      </c>
      <c r="N210" s="1164">
        <v>-3.2243444797105658</v>
      </c>
      <c r="O210" s="1164">
        <v>-3.4934123621977329</v>
      </c>
      <c r="P210" s="1164">
        <v>-3.759253137553622</v>
      </c>
      <c r="Q210" s="1164">
        <v>-4.0165341844506939</v>
      </c>
      <c r="R210" s="1164">
        <v>-4.2244785322653309</v>
      </c>
      <c r="S210" s="1164">
        <v>-4.3855868002470606</v>
      </c>
      <c r="T210" s="1164">
        <v>-4.515630102430678</v>
      </c>
      <c r="U210" s="1164">
        <v>-4.6370426764400028</v>
      </c>
      <c r="V210" s="1164">
        <v>-4.7583132722562507</v>
      </c>
      <c r="W210" s="1164">
        <v>-7.1234547282210752</v>
      </c>
      <c r="X210" s="1164">
        <v>-7.2134241528881065</v>
      </c>
      <c r="Y210" s="1164">
        <v>-7.3035373775842531</v>
      </c>
      <c r="Z210" s="1164">
        <v>-7.3734032950606103</v>
      </c>
      <c r="AA210" s="1164">
        <v>-7.4426209059319701</v>
      </c>
      <c r="AB210" s="1164">
        <v>-7.5295892395704973</v>
      </c>
      <c r="AC210" s="1164">
        <v>-7.5416979051961555</v>
      </c>
      <c r="AD210" s="1164">
        <v>-7.5535924854735548</v>
      </c>
      <c r="AE210" s="1164">
        <v>-7.5659921371458099</v>
      </c>
      <c r="AF210" s="1164">
        <v>-7.5782143644582947</v>
      </c>
      <c r="AG210" s="1164">
        <v>-7.5902934568379656</v>
      </c>
      <c r="AH210" s="1164">
        <v>-7.6025205631349069</v>
      </c>
      <c r="AI210" s="1164">
        <v>-7.614748143969754</v>
      </c>
      <c r="AJ210" s="1164">
        <v>-7.6271149392608262</v>
      </c>
      <c r="AK210" s="1164">
        <v>-7.6321271329332081</v>
      </c>
      <c r="AL210" s="1164">
        <v>-7.6376575413151393</v>
      </c>
      <c r="AM210" s="1164">
        <v>-7.6431955614459035</v>
      </c>
      <c r="AN210" s="1164">
        <v>-7.6487402644876443</v>
      </c>
      <c r="AO210" s="1164">
        <v>-7.654290651503505</v>
      </c>
      <c r="AP210" s="1164">
        <v>-7.6598495476898378</v>
      </c>
      <c r="AQ210" s="1164">
        <v>-7.665408919130126</v>
      </c>
      <c r="AR210" s="1164">
        <v>-7.6709717150855088</v>
      </c>
      <c r="AS210" s="1164">
        <v>-7.6765406822929361</v>
      </c>
      <c r="AT210" s="1164">
        <v>-7.6821080985738721</v>
      </c>
      <c r="AU210" s="1164">
        <v>-7.6876805648336433</v>
      </c>
      <c r="AV210" s="1164">
        <v>-7.6932503607594622</v>
      </c>
      <c r="AW210" s="1164">
        <v>-7.6988240527899379</v>
      </c>
      <c r="AX210" s="1164">
        <v>-7.7043941985781164</v>
      </c>
      <c r="AY210" s="1164">
        <v>-7.7099673806704025</v>
      </c>
      <c r="AZ210" s="1164">
        <v>-7.7155396202245843</v>
      </c>
      <c r="BA210" s="1164">
        <v>-7.721110541198497</v>
      </c>
      <c r="BB210" s="1164">
        <v>-7.7266798316367833</v>
      </c>
      <c r="BC210" s="1164">
        <v>-7.7322471331850107</v>
      </c>
      <c r="BD210" s="1164">
        <v>-7.7378121469397456</v>
      </c>
      <c r="BE210" s="1164">
        <v>-7.7433746606479197</v>
      </c>
      <c r="BF210" s="1164">
        <v>-7.7489343294659303</v>
      </c>
      <c r="BG210" s="1164">
        <v>-7.7544910344390594</v>
      </c>
      <c r="BH210" s="1164">
        <v>-7.7600479035279122</v>
      </c>
      <c r="BI210" s="1164">
        <v>-7.7655978977310127</v>
      </c>
      <c r="BJ210" s="1164">
        <v>-7.7711442614450146</v>
      </c>
      <c r="BK210" s="1164">
        <v>-7.7766902562233753</v>
      </c>
      <c r="BL210" s="1164">
        <v>-7.7822288484347268</v>
      </c>
      <c r="BM210" s="1164">
        <v>-7.7877667193818105</v>
      </c>
      <c r="BN210" s="1164">
        <v>-7.7933003919209227</v>
      </c>
      <c r="BO210" s="1164">
        <v>-7.79882629185615</v>
      </c>
      <c r="BP210" s="284"/>
      <c r="BQ210" s="284"/>
      <c r="BR210" s="284"/>
      <c r="BS210" s="284"/>
      <c r="BT210" s="284"/>
      <c r="BU210" s="284"/>
      <c r="BV210" s="284"/>
      <c r="BW210" s="284"/>
      <c r="BX210" s="284"/>
      <c r="BY210" s="284"/>
      <c r="BZ210" s="284"/>
      <c r="CA210" s="284"/>
      <c r="CB210" s="284"/>
      <c r="CC210" s="284"/>
      <c r="CD210" s="284"/>
      <c r="CE210" s="284"/>
      <c r="CF210" s="284"/>
      <c r="CG210" s="284"/>
      <c r="CH210" s="284"/>
      <c r="CI210" s="897"/>
      <c r="CJ210" s="1460"/>
      <c r="CK210" s="1461"/>
    </row>
    <row r="211" spans="1:89" s="17" customFormat="1" x14ac:dyDescent="0.3">
      <c r="A211" s="1453"/>
      <c r="B211" s="529" t="s">
        <v>331</v>
      </c>
      <c r="C211" s="526" t="s">
        <v>332</v>
      </c>
      <c r="D211" s="527" t="s">
        <v>67</v>
      </c>
      <c r="E211" s="528" t="s">
        <v>111</v>
      </c>
      <c r="F211" s="918">
        <v>2</v>
      </c>
      <c r="G211" s="932">
        <v>440.61</v>
      </c>
      <c r="H211" s="924">
        <v>440.61</v>
      </c>
      <c r="I211" s="924">
        <v>440.61</v>
      </c>
      <c r="J211" s="924">
        <v>440.61</v>
      </c>
      <c r="K211" s="924">
        <v>440.61</v>
      </c>
      <c r="L211" s="924">
        <v>440.61</v>
      </c>
      <c r="M211" s="1145">
        <v>440.61</v>
      </c>
      <c r="N211" s="1145">
        <v>440.61</v>
      </c>
      <c r="O211" s="1145">
        <v>440.61</v>
      </c>
      <c r="P211" s="1145">
        <v>440.61</v>
      </c>
      <c r="Q211" s="1145">
        <v>440.61</v>
      </c>
      <c r="R211" s="1145">
        <v>440.61</v>
      </c>
      <c r="S211" s="1145">
        <v>440.61</v>
      </c>
      <c r="T211" s="1145">
        <v>440.61</v>
      </c>
      <c r="U211" s="1145">
        <v>440.61</v>
      </c>
      <c r="V211" s="1145">
        <v>440.61</v>
      </c>
      <c r="W211" s="1145">
        <v>440.61</v>
      </c>
      <c r="X211" s="1145">
        <v>440.61</v>
      </c>
      <c r="Y211" s="1145">
        <v>440.61</v>
      </c>
      <c r="Z211" s="1145">
        <v>440.61</v>
      </c>
      <c r="AA211" s="1145">
        <v>440.61</v>
      </c>
      <c r="AB211" s="1145">
        <v>440.61</v>
      </c>
      <c r="AC211" s="1145">
        <v>440.61</v>
      </c>
      <c r="AD211" s="1145">
        <v>440.61</v>
      </c>
      <c r="AE211" s="1145">
        <v>440.61</v>
      </c>
      <c r="AF211" s="1145">
        <v>440.61</v>
      </c>
      <c r="AG211" s="1145">
        <v>440.61</v>
      </c>
      <c r="AH211" s="1145">
        <v>440.61</v>
      </c>
      <c r="AI211" s="1145">
        <v>440.61</v>
      </c>
      <c r="AJ211" s="1145">
        <v>440.61</v>
      </c>
      <c r="AK211" s="1145">
        <v>440.61</v>
      </c>
      <c r="AL211" s="1145">
        <v>440.61</v>
      </c>
      <c r="AM211" s="1145">
        <v>440.61</v>
      </c>
      <c r="AN211" s="1145">
        <v>440.61</v>
      </c>
      <c r="AO211" s="1145">
        <v>440.61</v>
      </c>
      <c r="AP211" s="1145">
        <v>440.61</v>
      </c>
      <c r="AQ211" s="1145">
        <v>440.61</v>
      </c>
      <c r="AR211" s="1145">
        <v>440.61</v>
      </c>
      <c r="AS211" s="1145">
        <v>440.61</v>
      </c>
      <c r="AT211" s="1145">
        <v>440.61</v>
      </c>
      <c r="AU211" s="1145">
        <v>440.61</v>
      </c>
      <c r="AV211" s="1145">
        <v>440.61</v>
      </c>
      <c r="AW211" s="1145">
        <v>440.61</v>
      </c>
      <c r="AX211" s="1145">
        <v>440.61</v>
      </c>
      <c r="AY211" s="1145">
        <v>440.61</v>
      </c>
      <c r="AZ211" s="1145">
        <v>440.61</v>
      </c>
      <c r="BA211" s="1145">
        <v>440.61</v>
      </c>
      <c r="BB211" s="1145">
        <v>440.61</v>
      </c>
      <c r="BC211" s="1145">
        <v>440.61</v>
      </c>
      <c r="BD211" s="1145">
        <v>440.61</v>
      </c>
      <c r="BE211" s="1145">
        <v>440.61</v>
      </c>
      <c r="BF211" s="1145">
        <v>440.61</v>
      </c>
      <c r="BG211" s="1145">
        <v>440.61</v>
      </c>
      <c r="BH211" s="1145">
        <v>440.61</v>
      </c>
      <c r="BI211" s="1145">
        <v>440.61</v>
      </c>
      <c r="BJ211" s="1145">
        <v>440.61</v>
      </c>
      <c r="BK211" s="1145">
        <v>440.61</v>
      </c>
      <c r="BL211" s="1145">
        <v>440.61</v>
      </c>
      <c r="BM211" s="1145">
        <v>440.61</v>
      </c>
      <c r="BN211" s="1145">
        <v>440.61</v>
      </c>
      <c r="BO211" s="1145">
        <v>440.61</v>
      </c>
      <c r="BP211" s="284"/>
      <c r="BQ211" s="284"/>
      <c r="BR211" s="284"/>
      <c r="BS211" s="284"/>
      <c r="BT211" s="284"/>
      <c r="BU211" s="284"/>
      <c r="BV211" s="284"/>
      <c r="BW211" s="284"/>
      <c r="BX211" s="284"/>
      <c r="BY211" s="284"/>
      <c r="BZ211" s="284"/>
      <c r="CA211" s="284"/>
      <c r="CB211" s="284"/>
      <c r="CC211" s="284"/>
      <c r="CD211" s="284"/>
      <c r="CE211" s="284"/>
      <c r="CF211" s="284"/>
      <c r="CG211" s="284"/>
      <c r="CH211" s="284"/>
      <c r="CI211" s="897"/>
      <c r="CJ211" s="1460"/>
      <c r="CK211" s="1461"/>
    </row>
    <row r="212" spans="1:89" s="17" customFormat="1" x14ac:dyDescent="0.35">
      <c r="A212" s="1453"/>
      <c r="B212" s="529" t="s">
        <v>333</v>
      </c>
      <c r="C212" s="530" t="s">
        <v>334</v>
      </c>
      <c r="D212" s="527" t="s">
        <v>335</v>
      </c>
      <c r="E212" s="528" t="s">
        <v>111</v>
      </c>
      <c r="F212" s="918">
        <v>2</v>
      </c>
      <c r="G212" s="910">
        <f>G211+G213</f>
        <v>440.66</v>
      </c>
      <c r="H212" s="289">
        <f t="shared" ref="H212:BO212" si="91">H211+H213</f>
        <v>440.66</v>
      </c>
      <c r="I212" s="289">
        <f t="shared" si="91"/>
        <v>440.66</v>
      </c>
      <c r="J212" s="289">
        <f t="shared" si="91"/>
        <v>440.66</v>
      </c>
      <c r="K212" s="289">
        <f t="shared" si="91"/>
        <v>440.66</v>
      </c>
      <c r="L212" s="289">
        <f t="shared" si="91"/>
        <v>440.67</v>
      </c>
      <c r="M212" s="294">
        <f t="shared" si="91"/>
        <v>440.67</v>
      </c>
      <c r="N212" s="294">
        <f t="shared" si="91"/>
        <v>440.67</v>
      </c>
      <c r="O212" s="294">
        <f t="shared" si="91"/>
        <v>440.67</v>
      </c>
      <c r="P212" s="294">
        <f t="shared" si="91"/>
        <v>440.67</v>
      </c>
      <c r="Q212" s="294">
        <f t="shared" si="91"/>
        <v>440.67</v>
      </c>
      <c r="R212" s="294">
        <f t="shared" si="91"/>
        <v>433.68</v>
      </c>
      <c r="S212" s="294">
        <f t="shared" si="91"/>
        <v>433.68</v>
      </c>
      <c r="T212" s="294">
        <f t="shared" si="91"/>
        <v>433.68</v>
      </c>
      <c r="U212" s="294">
        <f t="shared" si="91"/>
        <v>433.68</v>
      </c>
      <c r="V212" s="294">
        <f>V211+V213</f>
        <v>433.68</v>
      </c>
      <c r="W212" s="294">
        <f t="shared" si="91"/>
        <v>369.77018270985377</v>
      </c>
      <c r="X212" s="294">
        <f t="shared" si="91"/>
        <v>369.78018270985376</v>
      </c>
      <c r="Y212" s="294">
        <f t="shared" si="91"/>
        <v>369.78018270985376</v>
      </c>
      <c r="Z212" s="294">
        <f t="shared" si="91"/>
        <v>369.78018270985376</v>
      </c>
      <c r="AA212" s="294">
        <f t="shared" si="91"/>
        <v>369.78018270985376</v>
      </c>
      <c r="AB212" s="294">
        <f t="shared" si="91"/>
        <v>366.57266966790928</v>
      </c>
      <c r="AC212" s="294">
        <f t="shared" si="91"/>
        <v>366.57266966790928</v>
      </c>
      <c r="AD212" s="294">
        <f t="shared" si="91"/>
        <v>363.86448784972742</v>
      </c>
      <c r="AE212" s="294">
        <f t="shared" si="91"/>
        <v>363.86448784972742</v>
      </c>
      <c r="AF212" s="294">
        <f t="shared" si="91"/>
        <v>363.86448784972742</v>
      </c>
      <c r="AG212" s="294">
        <f t="shared" si="91"/>
        <v>363.86448784972742</v>
      </c>
      <c r="AH212" s="294">
        <f t="shared" si="91"/>
        <v>363.86448784972742</v>
      </c>
      <c r="AI212" s="294">
        <f t="shared" si="91"/>
        <v>363.86448784972742</v>
      </c>
      <c r="AJ212" s="294">
        <f t="shared" si="91"/>
        <v>363.86448784972742</v>
      </c>
      <c r="AK212" s="294">
        <f t="shared" si="91"/>
        <v>363.87448784972742</v>
      </c>
      <c r="AL212" s="294">
        <f t="shared" si="91"/>
        <v>363.87448784972742</v>
      </c>
      <c r="AM212" s="294">
        <f t="shared" si="91"/>
        <v>363.87448784972742</v>
      </c>
      <c r="AN212" s="294">
        <f t="shared" si="91"/>
        <v>363.87448784972742</v>
      </c>
      <c r="AO212" s="294">
        <f t="shared" si="91"/>
        <v>363.87448784972742</v>
      </c>
      <c r="AP212" s="294">
        <f t="shared" si="91"/>
        <v>363.87448784972742</v>
      </c>
      <c r="AQ212" s="294">
        <f t="shared" si="91"/>
        <v>363.88448784972746</v>
      </c>
      <c r="AR212" s="294">
        <f t="shared" si="91"/>
        <v>363.88448784972746</v>
      </c>
      <c r="AS212" s="294">
        <f t="shared" si="91"/>
        <v>363.88448784972746</v>
      </c>
      <c r="AT212" s="294">
        <f t="shared" si="91"/>
        <v>363.88448784972746</v>
      </c>
      <c r="AU212" s="294">
        <f t="shared" si="91"/>
        <v>363.88448784972746</v>
      </c>
      <c r="AV212" s="294">
        <f t="shared" si="91"/>
        <v>363.88448784972746</v>
      </c>
      <c r="AW212" s="294">
        <f t="shared" si="91"/>
        <v>363.89448784972745</v>
      </c>
      <c r="AX212" s="294">
        <f t="shared" si="91"/>
        <v>363.89448784972745</v>
      </c>
      <c r="AY212" s="294">
        <f t="shared" si="91"/>
        <v>363.89448784972745</v>
      </c>
      <c r="AZ212" s="294">
        <f t="shared" si="91"/>
        <v>363.89448784972745</v>
      </c>
      <c r="BA212" s="294">
        <f t="shared" si="91"/>
        <v>363.89448784972745</v>
      </c>
      <c r="BB212" s="294">
        <f t="shared" si="91"/>
        <v>363.89448784972745</v>
      </c>
      <c r="BC212" s="294">
        <f t="shared" si="91"/>
        <v>363.90448784972745</v>
      </c>
      <c r="BD212" s="294">
        <f t="shared" si="91"/>
        <v>363.90448784972745</v>
      </c>
      <c r="BE212" s="294">
        <f t="shared" si="91"/>
        <v>363.90448784972745</v>
      </c>
      <c r="BF212" s="294">
        <f t="shared" si="91"/>
        <v>363.90448784972745</v>
      </c>
      <c r="BG212" s="294">
        <f t="shared" si="91"/>
        <v>363.90448784972745</v>
      </c>
      <c r="BH212" s="294">
        <f t="shared" si="91"/>
        <v>363.90448784972745</v>
      </c>
      <c r="BI212" s="294">
        <f t="shared" si="91"/>
        <v>363.91448784972744</v>
      </c>
      <c r="BJ212" s="294">
        <f t="shared" si="91"/>
        <v>363.91448784972744</v>
      </c>
      <c r="BK212" s="294">
        <f t="shared" si="91"/>
        <v>363.91448784972744</v>
      </c>
      <c r="BL212" s="294">
        <f t="shared" si="91"/>
        <v>363.91448784972744</v>
      </c>
      <c r="BM212" s="294">
        <f t="shared" si="91"/>
        <v>363.91448784972744</v>
      </c>
      <c r="BN212" s="294">
        <f t="shared" si="91"/>
        <v>363.91448784972744</v>
      </c>
      <c r="BO212" s="294">
        <f t="shared" si="91"/>
        <v>363.91448784972744</v>
      </c>
      <c r="BP212" s="294"/>
      <c r="BQ212" s="294"/>
      <c r="BR212" s="294"/>
      <c r="BS212" s="294"/>
      <c r="BT212" s="294"/>
      <c r="BU212" s="294"/>
      <c r="BV212" s="294"/>
      <c r="BW212" s="294"/>
      <c r="BX212" s="294"/>
      <c r="BY212" s="294"/>
      <c r="BZ212" s="294"/>
      <c r="CA212" s="294"/>
      <c r="CB212" s="294"/>
      <c r="CC212" s="294"/>
      <c r="CD212" s="294"/>
      <c r="CE212" s="294"/>
      <c r="CF212" s="294"/>
      <c r="CG212" s="294"/>
      <c r="CH212" s="294"/>
      <c r="CI212" s="290"/>
      <c r="CJ212" s="1460"/>
      <c r="CK212" s="1461"/>
    </row>
    <row r="213" spans="1:89" s="17" customFormat="1" ht="28" x14ac:dyDescent="0.35">
      <c r="A213" s="1453"/>
      <c r="B213" s="531" t="s">
        <v>336</v>
      </c>
      <c r="C213" s="532" t="s">
        <v>337</v>
      </c>
      <c r="D213" s="532" t="s">
        <v>338</v>
      </c>
      <c r="E213" s="533" t="s">
        <v>111</v>
      </c>
      <c r="F213" s="918">
        <v>2</v>
      </c>
      <c r="G213" s="910">
        <f>SUM(G214:G219)</f>
        <v>0.05</v>
      </c>
      <c r="H213" s="289">
        <f t="shared" ref="H213:BO213" si="92">SUM(H214:H219)</f>
        <v>0.05</v>
      </c>
      <c r="I213" s="289">
        <f t="shared" si="92"/>
        <v>0.05</v>
      </c>
      <c r="J213" s="289">
        <f t="shared" si="92"/>
        <v>0.05</v>
      </c>
      <c r="K213" s="289">
        <f t="shared" si="92"/>
        <v>0.05</v>
      </c>
      <c r="L213" s="289">
        <f t="shared" si="92"/>
        <v>0.06</v>
      </c>
      <c r="M213" s="294">
        <f t="shared" si="92"/>
        <v>0.06</v>
      </c>
      <c r="N213" s="294">
        <f t="shared" si="92"/>
        <v>0.06</v>
      </c>
      <c r="O213" s="294">
        <f t="shared" si="92"/>
        <v>0.06</v>
      </c>
      <c r="P213" s="294">
        <f t="shared" si="92"/>
        <v>0.06</v>
      </c>
      <c r="Q213" s="294">
        <f t="shared" si="92"/>
        <v>0.06</v>
      </c>
      <c r="R213" s="294">
        <f t="shared" si="92"/>
        <v>-6.93</v>
      </c>
      <c r="S213" s="294">
        <f t="shared" si="92"/>
        <v>-6.93</v>
      </c>
      <c r="T213" s="294">
        <f t="shared" si="92"/>
        <v>-6.93</v>
      </c>
      <c r="U213" s="294">
        <f t="shared" si="92"/>
        <v>-6.93</v>
      </c>
      <c r="V213" s="294">
        <f t="shared" si="92"/>
        <v>-6.93</v>
      </c>
      <c r="W213" s="294">
        <f t="shared" si="92"/>
        <v>-70.839817290146243</v>
      </c>
      <c r="X213" s="294">
        <f t="shared" si="92"/>
        <v>-70.829817290146238</v>
      </c>
      <c r="Y213" s="294">
        <f t="shared" si="92"/>
        <v>-70.829817290146238</v>
      </c>
      <c r="Z213" s="294">
        <f t="shared" si="92"/>
        <v>-70.829817290146238</v>
      </c>
      <c r="AA213" s="294">
        <f t="shared" si="92"/>
        <v>-70.829817290146238</v>
      </c>
      <c r="AB213" s="294">
        <f t="shared" si="92"/>
        <v>-74.037330332090747</v>
      </c>
      <c r="AC213" s="294">
        <f t="shared" si="92"/>
        <v>-74.037330332090747</v>
      </c>
      <c r="AD213" s="294">
        <f t="shared" si="92"/>
        <v>-76.74551215027256</v>
      </c>
      <c r="AE213" s="294">
        <f t="shared" si="92"/>
        <v>-76.74551215027256</v>
      </c>
      <c r="AF213" s="294">
        <f t="shared" si="92"/>
        <v>-76.74551215027256</v>
      </c>
      <c r="AG213" s="294">
        <f t="shared" si="92"/>
        <v>-76.74551215027256</v>
      </c>
      <c r="AH213" s="294">
        <f t="shared" si="92"/>
        <v>-76.74551215027256</v>
      </c>
      <c r="AI213" s="294">
        <f t="shared" si="92"/>
        <v>-76.74551215027256</v>
      </c>
      <c r="AJ213" s="294">
        <f t="shared" si="92"/>
        <v>-76.74551215027256</v>
      </c>
      <c r="AK213" s="294">
        <f t="shared" si="92"/>
        <v>-76.735512150272569</v>
      </c>
      <c r="AL213" s="294">
        <f t="shared" si="92"/>
        <v>-76.735512150272569</v>
      </c>
      <c r="AM213" s="294">
        <f t="shared" si="92"/>
        <v>-76.735512150272569</v>
      </c>
      <c r="AN213" s="294">
        <f t="shared" si="92"/>
        <v>-76.735512150272569</v>
      </c>
      <c r="AO213" s="294">
        <f t="shared" si="92"/>
        <v>-76.735512150272569</v>
      </c>
      <c r="AP213" s="294">
        <f t="shared" si="92"/>
        <v>-76.735512150272569</v>
      </c>
      <c r="AQ213" s="294">
        <f t="shared" si="92"/>
        <v>-76.725512150272564</v>
      </c>
      <c r="AR213" s="294">
        <f t="shared" si="92"/>
        <v>-76.725512150272564</v>
      </c>
      <c r="AS213" s="294">
        <f t="shared" si="92"/>
        <v>-76.725512150272564</v>
      </c>
      <c r="AT213" s="294">
        <f t="shared" si="92"/>
        <v>-76.725512150272564</v>
      </c>
      <c r="AU213" s="294">
        <f t="shared" si="92"/>
        <v>-76.725512150272564</v>
      </c>
      <c r="AV213" s="294">
        <f t="shared" si="92"/>
        <v>-76.725512150272564</v>
      </c>
      <c r="AW213" s="294">
        <f t="shared" si="92"/>
        <v>-76.715512150272573</v>
      </c>
      <c r="AX213" s="294">
        <f t="shared" si="92"/>
        <v>-76.715512150272573</v>
      </c>
      <c r="AY213" s="294">
        <f t="shared" si="92"/>
        <v>-76.715512150272573</v>
      </c>
      <c r="AZ213" s="294">
        <f t="shared" si="92"/>
        <v>-76.715512150272573</v>
      </c>
      <c r="BA213" s="294">
        <f t="shared" si="92"/>
        <v>-76.715512150272573</v>
      </c>
      <c r="BB213" s="294">
        <f t="shared" si="92"/>
        <v>-76.715512150272573</v>
      </c>
      <c r="BC213" s="294">
        <f t="shared" si="92"/>
        <v>-76.705512150272568</v>
      </c>
      <c r="BD213" s="294">
        <f t="shared" si="92"/>
        <v>-76.705512150272568</v>
      </c>
      <c r="BE213" s="294">
        <f t="shared" si="92"/>
        <v>-76.705512150272568</v>
      </c>
      <c r="BF213" s="294">
        <f t="shared" si="92"/>
        <v>-76.705512150272568</v>
      </c>
      <c r="BG213" s="294">
        <f t="shared" si="92"/>
        <v>-76.705512150272568</v>
      </c>
      <c r="BH213" s="294">
        <f t="shared" si="92"/>
        <v>-76.705512150272568</v>
      </c>
      <c r="BI213" s="294">
        <f t="shared" si="92"/>
        <v>-76.695512150272563</v>
      </c>
      <c r="BJ213" s="294">
        <f t="shared" si="92"/>
        <v>-76.695512150272563</v>
      </c>
      <c r="BK213" s="294">
        <f t="shared" si="92"/>
        <v>-76.695512150272563</v>
      </c>
      <c r="BL213" s="294">
        <f t="shared" si="92"/>
        <v>-76.695512150272563</v>
      </c>
      <c r="BM213" s="294">
        <f t="shared" si="92"/>
        <v>-76.695512150272563</v>
      </c>
      <c r="BN213" s="294">
        <f t="shared" si="92"/>
        <v>-76.695512150272563</v>
      </c>
      <c r="BO213" s="294">
        <f t="shared" si="92"/>
        <v>-76.695512150272563</v>
      </c>
      <c r="BP213" s="294"/>
      <c r="BQ213" s="294"/>
      <c r="BR213" s="294"/>
      <c r="BS213" s="294"/>
      <c r="BT213" s="294"/>
      <c r="BU213" s="294"/>
      <c r="BV213" s="294"/>
      <c r="BW213" s="294"/>
      <c r="BX213" s="294"/>
      <c r="BY213" s="294"/>
      <c r="BZ213" s="294"/>
      <c r="CA213" s="294"/>
      <c r="CB213" s="294"/>
      <c r="CC213" s="294"/>
      <c r="CD213" s="294"/>
      <c r="CE213" s="294"/>
      <c r="CF213" s="294"/>
      <c r="CG213" s="294"/>
      <c r="CH213" s="294"/>
      <c r="CI213" s="290"/>
      <c r="CJ213" s="1460"/>
      <c r="CK213" s="1461"/>
    </row>
    <row r="214" spans="1:89" s="17" customFormat="1" x14ac:dyDescent="0.3">
      <c r="A214" s="1453"/>
      <c r="B214" s="529" t="s">
        <v>339</v>
      </c>
      <c r="C214" s="530" t="s">
        <v>340</v>
      </c>
      <c r="D214" s="527" t="s">
        <v>67</v>
      </c>
      <c r="E214" s="528" t="s">
        <v>111</v>
      </c>
      <c r="F214" s="918">
        <v>2</v>
      </c>
      <c r="G214" s="932">
        <v>0.05</v>
      </c>
      <c r="H214" s="924">
        <v>0.05</v>
      </c>
      <c r="I214" s="924">
        <v>0.05</v>
      </c>
      <c r="J214" s="924">
        <v>0.05</v>
      </c>
      <c r="K214" s="924">
        <v>0.05</v>
      </c>
      <c r="L214" s="924">
        <v>0.06</v>
      </c>
      <c r="M214" s="1145">
        <v>0.06</v>
      </c>
      <c r="N214" s="1145">
        <v>0.06</v>
      </c>
      <c r="O214" s="1145">
        <v>0.06</v>
      </c>
      <c r="P214" s="1145">
        <v>0.06</v>
      </c>
      <c r="Q214" s="1145">
        <v>0.06</v>
      </c>
      <c r="R214" s="1145">
        <v>7.0000000000000007E-2</v>
      </c>
      <c r="S214" s="1145">
        <v>7.0000000000000007E-2</v>
      </c>
      <c r="T214" s="1145">
        <v>7.0000000000000007E-2</v>
      </c>
      <c r="U214" s="1145">
        <v>7.0000000000000007E-2</v>
      </c>
      <c r="V214" s="1145">
        <v>7.0000000000000007E-2</v>
      </c>
      <c r="W214" s="1145">
        <v>7.0000000000000007E-2</v>
      </c>
      <c r="X214" s="1145">
        <v>0.08</v>
      </c>
      <c r="Y214" s="1145">
        <v>0.08</v>
      </c>
      <c r="Z214" s="1145">
        <v>0.08</v>
      </c>
      <c r="AA214" s="1145">
        <v>0.08</v>
      </c>
      <c r="AB214" s="1145">
        <v>0.08</v>
      </c>
      <c r="AC214" s="1145">
        <v>0.08</v>
      </c>
      <c r="AD214" s="1145">
        <v>0.09</v>
      </c>
      <c r="AE214" s="1145">
        <v>0.09</v>
      </c>
      <c r="AF214" s="1145">
        <v>0.09</v>
      </c>
      <c r="AG214" s="1145">
        <v>0.09</v>
      </c>
      <c r="AH214" s="1145">
        <v>0.09</v>
      </c>
      <c r="AI214" s="1145">
        <v>0.09</v>
      </c>
      <c r="AJ214" s="1145">
        <v>0.09</v>
      </c>
      <c r="AK214" s="1145">
        <v>0.1</v>
      </c>
      <c r="AL214" s="1145">
        <v>0.1</v>
      </c>
      <c r="AM214" s="1145">
        <v>0.1</v>
      </c>
      <c r="AN214" s="1145">
        <v>0.1</v>
      </c>
      <c r="AO214" s="1145">
        <v>0.1</v>
      </c>
      <c r="AP214" s="1145">
        <v>0.1</v>
      </c>
      <c r="AQ214" s="1145">
        <v>0.11</v>
      </c>
      <c r="AR214" s="1145">
        <v>0.11</v>
      </c>
      <c r="AS214" s="1145">
        <v>0.11</v>
      </c>
      <c r="AT214" s="1145">
        <v>0.11</v>
      </c>
      <c r="AU214" s="1145">
        <v>0.11</v>
      </c>
      <c r="AV214" s="1145">
        <v>0.11</v>
      </c>
      <c r="AW214" s="1145">
        <v>0.12</v>
      </c>
      <c r="AX214" s="1145">
        <v>0.12</v>
      </c>
      <c r="AY214" s="1145">
        <v>0.12</v>
      </c>
      <c r="AZ214" s="1145">
        <v>0.12</v>
      </c>
      <c r="BA214" s="1145">
        <v>0.12</v>
      </c>
      <c r="BB214" s="1145">
        <v>0.12</v>
      </c>
      <c r="BC214" s="1145">
        <v>0.13</v>
      </c>
      <c r="BD214" s="1145">
        <v>0.13</v>
      </c>
      <c r="BE214" s="1145">
        <v>0.13</v>
      </c>
      <c r="BF214" s="1145">
        <v>0.13</v>
      </c>
      <c r="BG214" s="1145">
        <v>0.13</v>
      </c>
      <c r="BH214" s="1145">
        <v>0.13</v>
      </c>
      <c r="BI214" s="1145">
        <v>0.14000000000000001</v>
      </c>
      <c r="BJ214" s="1145">
        <v>0.14000000000000001</v>
      </c>
      <c r="BK214" s="1145">
        <v>0.14000000000000001</v>
      </c>
      <c r="BL214" s="1145">
        <v>0.14000000000000001</v>
      </c>
      <c r="BM214" s="1145">
        <v>0.14000000000000001</v>
      </c>
      <c r="BN214" s="1145">
        <v>0.14000000000000001</v>
      </c>
      <c r="BO214" s="1145">
        <v>0.14000000000000001</v>
      </c>
      <c r="BP214" s="284"/>
      <c r="BQ214" s="284"/>
      <c r="BR214" s="284"/>
      <c r="BS214" s="284"/>
      <c r="BT214" s="284"/>
      <c r="BU214" s="284"/>
      <c r="BV214" s="284"/>
      <c r="BW214" s="284"/>
      <c r="BX214" s="284"/>
      <c r="BY214" s="284"/>
      <c r="BZ214" s="284"/>
      <c r="CA214" s="284"/>
      <c r="CB214" s="284"/>
      <c r="CC214" s="284"/>
      <c r="CD214" s="284"/>
      <c r="CE214" s="284"/>
      <c r="CF214" s="284"/>
      <c r="CG214" s="284"/>
      <c r="CH214" s="284"/>
      <c r="CI214" s="897"/>
      <c r="CJ214" s="1460"/>
      <c r="CK214" s="1461"/>
    </row>
    <row r="215" spans="1:89" s="17" customFormat="1" ht="28" x14ac:dyDescent="0.3">
      <c r="A215" s="1453"/>
      <c r="B215" s="529" t="s">
        <v>341</v>
      </c>
      <c r="C215" s="530" t="s">
        <v>342</v>
      </c>
      <c r="D215" s="527" t="s">
        <v>67</v>
      </c>
      <c r="E215" s="528" t="s">
        <v>111</v>
      </c>
      <c r="F215" s="918">
        <v>2</v>
      </c>
      <c r="G215" s="932">
        <v>0</v>
      </c>
      <c r="H215" s="924">
        <v>0</v>
      </c>
      <c r="I215" s="924">
        <v>0</v>
      </c>
      <c r="J215" s="924">
        <v>0</v>
      </c>
      <c r="K215" s="924">
        <v>0</v>
      </c>
      <c r="L215" s="924">
        <v>0</v>
      </c>
      <c r="M215" s="1145">
        <v>0</v>
      </c>
      <c r="N215" s="1145">
        <v>0</v>
      </c>
      <c r="O215" s="1145">
        <v>0</v>
      </c>
      <c r="P215" s="1145">
        <v>0</v>
      </c>
      <c r="Q215" s="1145">
        <v>0</v>
      </c>
      <c r="R215" s="1145">
        <v>0</v>
      </c>
      <c r="S215" s="1145">
        <v>0</v>
      </c>
      <c r="T215" s="1145">
        <v>0</v>
      </c>
      <c r="U215" s="1145">
        <v>0</v>
      </c>
      <c r="V215" s="1145">
        <v>0</v>
      </c>
      <c r="W215" s="1145">
        <v>-9.3137789808987499</v>
      </c>
      <c r="X215" s="1145">
        <v>-9.3137789808987499</v>
      </c>
      <c r="Y215" s="1145">
        <v>-9.3137789808987499</v>
      </c>
      <c r="Z215" s="1145">
        <v>-9.3137789808987499</v>
      </c>
      <c r="AA215" s="1145">
        <v>-9.3137789808987499</v>
      </c>
      <c r="AB215" s="1145">
        <v>-9.3137789808987499</v>
      </c>
      <c r="AC215" s="1145">
        <v>-9.3137789808987499</v>
      </c>
      <c r="AD215" s="1145">
        <v>-9.3137789808987499</v>
      </c>
      <c r="AE215" s="1145">
        <v>-9.3137789808987499</v>
      </c>
      <c r="AF215" s="1145">
        <v>-9.3137789808987499</v>
      </c>
      <c r="AG215" s="1145">
        <v>-9.3137789808987499</v>
      </c>
      <c r="AH215" s="1145">
        <v>-9.3137789808987499</v>
      </c>
      <c r="AI215" s="1145">
        <v>-9.3137789808987499</v>
      </c>
      <c r="AJ215" s="1145">
        <v>-9.3137789808987499</v>
      </c>
      <c r="AK215" s="1145">
        <v>-9.3137789808987499</v>
      </c>
      <c r="AL215" s="1145">
        <v>-9.3137789808987499</v>
      </c>
      <c r="AM215" s="1145">
        <v>-9.3137789808987499</v>
      </c>
      <c r="AN215" s="1145">
        <v>-9.3137789808987499</v>
      </c>
      <c r="AO215" s="1145">
        <v>-9.3137789808987499</v>
      </c>
      <c r="AP215" s="1145">
        <v>-9.3137789808987499</v>
      </c>
      <c r="AQ215" s="1145">
        <v>-9.3137789808987499</v>
      </c>
      <c r="AR215" s="1145">
        <v>-9.3137789808987499</v>
      </c>
      <c r="AS215" s="1145">
        <v>-9.3137789808987499</v>
      </c>
      <c r="AT215" s="1145">
        <v>-9.3137789808987499</v>
      </c>
      <c r="AU215" s="1145">
        <v>-9.3137789808987499</v>
      </c>
      <c r="AV215" s="1145">
        <v>-9.3137789808987499</v>
      </c>
      <c r="AW215" s="1145">
        <v>-9.3137789808987499</v>
      </c>
      <c r="AX215" s="1145">
        <v>-9.3137789808987499</v>
      </c>
      <c r="AY215" s="1145">
        <v>-9.3137789808987499</v>
      </c>
      <c r="AZ215" s="1145">
        <v>-9.3137789808987499</v>
      </c>
      <c r="BA215" s="1145">
        <v>-9.3137789808987499</v>
      </c>
      <c r="BB215" s="1145">
        <v>-9.3137789808987499</v>
      </c>
      <c r="BC215" s="1145">
        <v>-9.3137789808987499</v>
      </c>
      <c r="BD215" s="1145">
        <v>-9.3137789808987499</v>
      </c>
      <c r="BE215" s="1145">
        <v>-9.3137789808987499</v>
      </c>
      <c r="BF215" s="1145">
        <v>-9.3137789808987499</v>
      </c>
      <c r="BG215" s="1145">
        <v>-9.3137789808987499</v>
      </c>
      <c r="BH215" s="1145">
        <v>-9.3137789808987499</v>
      </c>
      <c r="BI215" s="1145">
        <v>-9.3137789808987499</v>
      </c>
      <c r="BJ215" s="1145">
        <v>-9.3137789808987499</v>
      </c>
      <c r="BK215" s="1145">
        <v>-9.3137789808987499</v>
      </c>
      <c r="BL215" s="1145">
        <v>-9.3137789808987499</v>
      </c>
      <c r="BM215" s="1145">
        <v>-9.3137789808987499</v>
      </c>
      <c r="BN215" s="1145">
        <v>-9.3137789808987499</v>
      </c>
      <c r="BO215" s="1145">
        <v>-9.3137789808987499</v>
      </c>
      <c r="BP215" s="284"/>
      <c r="BQ215" s="284"/>
      <c r="BR215" s="284"/>
      <c r="BS215" s="284"/>
      <c r="BT215" s="284"/>
      <c r="BU215" s="284"/>
      <c r="BV215" s="284"/>
      <c r="BW215" s="284"/>
      <c r="BX215" s="284"/>
      <c r="BY215" s="284"/>
      <c r="BZ215" s="284"/>
      <c r="CA215" s="284"/>
      <c r="CB215" s="284"/>
      <c r="CC215" s="284"/>
      <c r="CD215" s="284"/>
      <c r="CE215" s="284"/>
      <c r="CF215" s="284"/>
      <c r="CG215" s="284"/>
      <c r="CH215" s="284"/>
      <c r="CI215" s="897"/>
      <c r="CJ215" s="1460"/>
      <c r="CK215" s="1461"/>
    </row>
    <row r="216" spans="1:89" s="17" customFormat="1" ht="56" x14ac:dyDescent="0.3">
      <c r="A216" s="1453"/>
      <c r="B216" s="529" t="s">
        <v>343</v>
      </c>
      <c r="C216" s="530" t="s">
        <v>654</v>
      </c>
      <c r="D216" s="527" t="s">
        <v>67</v>
      </c>
      <c r="E216" s="528" t="s">
        <v>111</v>
      </c>
      <c r="F216" s="918">
        <v>2</v>
      </c>
      <c r="G216" s="932">
        <v>0</v>
      </c>
      <c r="H216" s="924">
        <v>0</v>
      </c>
      <c r="I216" s="924">
        <v>0</v>
      </c>
      <c r="J216" s="924">
        <v>0</v>
      </c>
      <c r="K216" s="924">
        <v>0</v>
      </c>
      <c r="L216" s="924">
        <v>0</v>
      </c>
      <c r="M216" s="1145">
        <v>0</v>
      </c>
      <c r="N216" s="1145">
        <v>0</v>
      </c>
      <c r="O216" s="1145">
        <v>0</v>
      </c>
      <c r="P216" s="1145">
        <v>0</v>
      </c>
      <c r="Q216" s="1145">
        <v>0</v>
      </c>
      <c r="R216" s="1145">
        <v>-7</v>
      </c>
      <c r="S216" s="1145">
        <v>-7</v>
      </c>
      <c r="T216" s="1145">
        <v>-7</v>
      </c>
      <c r="U216" s="1145">
        <v>-7</v>
      </c>
      <c r="V216" s="1145">
        <v>-7</v>
      </c>
      <c r="W216" s="1145">
        <v>-61.59603830924749</v>
      </c>
      <c r="X216" s="1145">
        <v>-61.59603830924749</v>
      </c>
      <c r="Y216" s="1145">
        <v>-61.59603830924749</v>
      </c>
      <c r="Z216" s="1145">
        <v>-61.59603830924749</v>
      </c>
      <c r="AA216" s="1145">
        <v>-61.59603830924749</v>
      </c>
      <c r="AB216" s="1145">
        <v>-64.803551351191999</v>
      </c>
      <c r="AC216" s="1145">
        <v>-64.803551351191999</v>
      </c>
      <c r="AD216" s="1145">
        <v>-67.521733169373817</v>
      </c>
      <c r="AE216" s="1145">
        <v>-67.521733169373817</v>
      </c>
      <c r="AF216" s="1145">
        <v>-67.521733169373817</v>
      </c>
      <c r="AG216" s="1145">
        <v>-67.521733169373817</v>
      </c>
      <c r="AH216" s="1145">
        <v>-67.521733169373817</v>
      </c>
      <c r="AI216" s="1145">
        <v>-67.521733169373817</v>
      </c>
      <c r="AJ216" s="1145">
        <v>-67.521733169373817</v>
      </c>
      <c r="AK216" s="1145">
        <v>-67.521733169373817</v>
      </c>
      <c r="AL216" s="1145">
        <v>-67.521733169373817</v>
      </c>
      <c r="AM216" s="1145">
        <v>-67.521733169373817</v>
      </c>
      <c r="AN216" s="1145">
        <v>-67.521733169373817</v>
      </c>
      <c r="AO216" s="1145">
        <v>-67.521733169373817</v>
      </c>
      <c r="AP216" s="1145">
        <v>-67.521733169373817</v>
      </c>
      <c r="AQ216" s="1145">
        <v>-67.521733169373817</v>
      </c>
      <c r="AR216" s="1145">
        <v>-67.521733169373817</v>
      </c>
      <c r="AS216" s="1145">
        <v>-67.521733169373817</v>
      </c>
      <c r="AT216" s="1145">
        <v>-67.521733169373817</v>
      </c>
      <c r="AU216" s="1145">
        <v>-67.521733169373817</v>
      </c>
      <c r="AV216" s="1145">
        <v>-67.521733169373817</v>
      </c>
      <c r="AW216" s="1145">
        <v>-67.521733169373817</v>
      </c>
      <c r="AX216" s="1145">
        <v>-67.521733169373817</v>
      </c>
      <c r="AY216" s="1145">
        <v>-67.521733169373817</v>
      </c>
      <c r="AZ216" s="1145">
        <v>-67.521733169373817</v>
      </c>
      <c r="BA216" s="1145">
        <v>-67.521733169373817</v>
      </c>
      <c r="BB216" s="1145">
        <v>-67.521733169373817</v>
      </c>
      <c r="BC216" s="1145">
        <v>-67.521733169373817</v>
      </c>
      <c r="BD216" s="1145">
        <v>-67.521733169373817</v>
      </c>
      <c r="BE216" s="1145">
        <v>-67.521733169373817</v>
      </c>
      <c r="BF216" s="1145">
        <v>-67.521733169373817</v>
      </c>
      <c r="BG216" s="1145">
        <v>-67.521733169373817</v>
      </c>
      <c r="BH216" s="1145">
        <v>-67.521733169373817</v>
      </c>
      <c r="BI216" s="1145">
        <v>-67.521733169373817</v>
      </c>
      <c r="BJ216" s="1145">
        <v>-67.521733169373817</v>
      </c>
      <c r="BK216" s="1145">
        <v>-67.521733169373817</v>
      </c>
      <c r="BL216" s="1145">
        <v>-67.521733169373817</v>
      </c>
      <c r="BM216" s="1145">
        <v>-67.521733169373817</v>
      </c>
      <c r="BN216" s="1145">
        <v>-67.521733169373817</v>
      </c>
      <c r="BO216" s="1145">
        <v>-67.521733169373817</v>
      </c>
      <c r="BP216" s="284"/>
      <c r="BQ216" s="284"/>
      <c r="BR216" s="284"/>
      <c r="BS216" s="284"/>
      <c r="BT216" s="284"/>
      <c r="BU216" s="284"/>
      <c r="BV216" s="284"/>
      <c r="BW216" s="284"/>
      <c r="BX216" s="284"/>
      <c r="BY216" s="284"/>
      <c r="BZ216" s="284"/>
      <c r="CA216" s="284"/>
      <c r="CB216" s="284"/>
      <c r="CC216" s="284"/>
      <c r="CD216" s="284"/>
      <c r="CE216" s="284"/>
      <c r="CF216" s="284"/>
      <c r="CG216" s="284"/>
      <c r="CH216" s="284"/>
      <c r="CI216" s="897"/>
      <c r="CJ216" s="1460"/>
      <c r="CK216" s="1461"/>
    </row>
    <row r="217" spans="1:89" s="17" customFormat="1" ht="28" x14ac:dyDescent="0.3">
      <c r="A217" s="1453"/>
      <c r="B217" s="529" t="s">
        <v>345</v>
      </c>
      <c r="C217" s="530" t="s">
        <v>346</v>
      </c>
      <c r="D217" s="527" t="s">
        <v>67</v>
      </c>
      <c r="E217" s="528" t="s">
        <v>111</v>
      </c>
      <c r="F217" s="918">
        <v>2</v>
      </c>
      <c r="G217" s="932">
        <v>0</v>
      </c>
      <c r="H217" s="924">
        <v>0</v>
      </c>
      <c r="I217" s="924">
        <v>0</v>
      </c>
      <c r="J217" s="924">
        <v>0</v>
      </c>
      <c r="K217" s="924">
        <v>0</v>
      </c>
      <c r="L217" s="924">
        <v>0</v>
      </c>
      <c r="M217" s="1145">
        <v>0</v>
      </c>
      <c r="N217" s="1145">
        <v>0</v>
      </c>
      <c r="O217" s="1145">
        <v>0</v>
      </c>
      <c r="P217" s="1145">
        <v>0</v>
      </c>
      <c r="Q217" s="1145">
        <v>0</v>
      </c>
      <c r="R217" s="1145">
        <v>0</v>
      </c>
      <c r="S217" s="1145">
        <v>0</v>
      </c>
      <c r="T217" s="1145">
        <v>0</v>
      </c>
      <c r="U217" s="1145">
        <v>0</v>
      </c>
      <c r="V217" s="1145">
        <v>0</v>
      </c>
      <c r="W217" s="1145">
        <v>0</v>
      </c>
      <c r="X217" s="1145">
        <v>0</v>
      </c>
      <c r="Y217" s="1145">
        <v>0</v>
      </c>
      <c r="Z217" s="1145">
        <v>0</v>
      </c>
      <c r="AA217" s="1145">
        <v>0</v>
      </c>
      <c r="AB217" s="1145">
        <v>0</v>
      </c>
      <c r="AC217" s="1145">
        <v>0</v>
      </c>
      <c r="AD217" s="1145">
        <v>0</v>
      </c>
      <c r="AE217" s="1145">
        <v>0</v>
      </c>
      <c r="AF217" s="1145">
        <v>0</v>
      </c>
      <c r="AG217" s="1145">
        <v>0</v>
      </c>
      <c r="AH217" s="1145">
        <v>0</v>
      </c>
      <c r="AI217" s="1145">
        <v>0</v>
      </c>
      <c r="AJ217" s="1145">
        <v>0</v>
      </c>
      <c r="AK217" s="1145">
        <v>0</v>
      </c>
      <c r="AL217" s="1145">
        <v>0</v>
      </c>
      <c r="AM217" s="1145">
        <v>0</v>
      </c>
      <c r="AN217" s="1145">
        <v>0</v>
      </c>
      <c r="AO217" s="1145">
        <v>0</v>
      </c>
      <c r="AP217" s="1145">
        <v>0</v>
      </c>
      <c r="AQ217" s="1145">
        <v>0</v>
      </c>
      <c r="AR217" s="1145">
        <v>0</v>
      </c>
      <c r="AS217" s="1145">
        <v>0</v>
      </c>
      <c r="AT217" s="1145">
        <v>0</v>
      </c>
      <c r="AU217" s="1145">
        <v>0</v>
      </c>
      <c r="AV217" s="1145">
        <v>0</v>
      </c>
      <c r="AW217" s="1145">
        <v>0</v>
      </c>
      <c r="AX217" s="1145">
        <v>0</v>
      </c>
      <c r="AY217" s="1145">
        <v>0</v>
      </c>
      <c r="AZ217" s="1145">
        <v>0</v>
      </c>
      <c r="BA217" s="1145">
        <v>0</v>
      </c>
      <c r="BB217" s="1145">
        <v>0</v>
      </c>
      <c r="BC217" s="1145">
        <v>0</v>
      </c>
      <c r="BD217" s="1145">
        <v>0</v>
      </c>
      <c r="BE217" s="1145">
        <v>0</v>
      </c>
      <c r="BF217" s="1145">
        <v>0</v>
      </c>
      <c r="BG217" s="1145">
        <v>0</v>
      </c>
      <c r="BH217" s="1145">
        <v>0</v>
      </c>
      <c r="BI217" s="1145">
        <v>0</v>
      </c>
      <c r="BJ217" s="1145">
        <v>0</v>
      </c>
      <c r="BK217" s="1145">
        <v>0</v>
      </c>
      <c r="BL217" s="1145">
        <v>0</v>
      </c>
      <c r="BM217" s="1145">
        <v>0</v>
      </c>
      <c r="BN217" s="1145">
        <v>0</v>
      </c>
      <c r="BO217" s="1145">
        <v>0</v>
      </c>
      <c r="BP217" s="284"/>
      <c r="BQ217" s="284"/>
      <c r="BR217" s="284"/>
      <c r="BS217" s="284"/>
      <c r="BT217" s="284"/>
      <c r="BU217" s="284"/>
      <c r="BV217" s="284"/>
      <c r="BW217" s="284"/>
      <c r="BX217" s="284"/>
      <c r="BY217" s="284"/>
      <c r="BZ217" s="284"/>
      <c r="CA217" s="284"/>
      <c r="CB217" s="284"/>
      <c r="CC217" s="284"/>
      <c r="CD217" s="284"/>
      <c r="CE217" s="284"/>
      <c r="CF217" s="284"/>
      <c r="CG217" s="284"/>
      <c r="CH217" s="284"/>
      <c r="CI217" s="897"/>
      <c r="CJ217" s="1460"/>
      <c r="CK217" s="1461"/>
    </row>
    <row r="218" spans="1:89" s="17" customFormat="1" x14ac:dyDescent="0.3">
      <c r="A218" s="1453"/>
      <c r="B218" s="529" t="s">
        <v>347</v>
      </c>
      <c r="C218" s="530" t="s">
        <v>348</v>
      </c>
      <c r="D218" s="527" t="s">
        <v>349</v>
      </c>
      <c r="E218" s="528" t="s">
        <v>111</v>
      </c>
      <c r="F218" s="918">
        <v>2</v>
      </c>
      <c r="G218" s="932">
        <v>0</v>
      </c>
      <c r="H218" s="924">
        <v>0</v>
      </c>
      <c r="I218" s="924">
        <v>0</v>
      </c>
      <c r="J218" s="924">
        <v>0</v>
      </c>
      <c r="K218" s="924">
        <v>0</v>
      </c>
      <c r="L218" s="924">
        <v>0</v>
      </c>
      <c r="M218" s="924">
        <v>0</v>
      </c>
      <c r="N218" s="924">
        <v>0</v>
      </c>
      <c r="O218" s="924">
        <v>0</v>
      </c>
      <c r="P218" s="924">
        <v>0</v>
      </c>
      <c r="Q218" s="924">
        <v>0</v>
      </c>
      <c r="R218" s="924">
        <v>0</v>
      </c>
      <c r="S218" s="924">
        <v>0</v>
      </c>
      <c r="T218" s="924">
        <v>0</v>
      </c>
      <c r="U218" s="924">
        <v>0</v>
      </c>
      <c r="V218" s="924">
        <v>0</v>
      </c>
      <c r="W218" s="924">
        <v>0</v>
      </c>
      <c r="X218" s="924">
        <v>0</v>
      </c>
      <c r="Y218" s="924">
        <v>0</v>
      </c>
      <c r="Z218" s="924">
        <v>0</v>
      </c>
      <c r="AA218" s="924">
        <v>0</v>
      </c>
      <c r="AB218" s="924">
        <v>0</v>
      </c>
      <c r="AC218" s="924">
        <v>0</v>
      </c>
      <c r="AD218" s="924">
        <v>0</v>
      </c>
      <c r="AE218" s="924">
        <v>0</v>
      </c>
      <c r="AF218" s="924">
        <v>0</v>
      </c>
      <c r="AG218" s="924">
        <v>0</v>
      </c>
      <c r="AH218" s="924">
        <v>0</v>
      </c>
      <c r="AI218" s="924">
        <v>0</v>
      </c>
      <c r="AJ218" s="924">
        <v>0</v>
      </c>
      <c r="AK218" s="924">
        <v>0</v>
      </c>
      <c r="AL218" s="924">
        <v>0</v>
      </c>
      <c r="AM218" s="924">
        <v>0</v>
      </c>
      <c r="AN218" s="924">
        <v>0</v>
      </c>
      <c r="AO218" s="924">
        <v>0</v>
      </c>
      <c r="AP218" s="924">
        <v>0</v>
      </c>
      <c r="AQ218" s="924">
        <v>0</v>
      </c>
      <c r="AR218" s="924">
        <v>0</v>
      </c>
      <c r="AS218" s="924">
        <v>0</v>
      </c>
      <c r="AT218" s="924">
        <v>0</v>
      </c>
      <c r="AU218" s="924">
        <v>0</v>
      </c>
      <c r="AV218" s="924">
        <v>0</v>
      </c>
      <c r="AW218" s="924">
        <v>0</v>
      </c>
      <c r="AX218" s="924">
        <v>0</v>
      </c>
      <c r="AY218" s="924">
        <v>0</v>
      </c>
      <c r="AZ218" s="924">
        <v>0</v>
      </c>
      <c r="BA218" s="924">
        <v>0</v>
      </c>
      <c r="BB218" s="924">
        <v>0</v>
      </c>
      <c r="BC218" s="924">
        <v>0</v>
      </c>
      <c r="BD218" s="924">
        <v>0</v>
      </c>
      <c r="BE218" s="924">
        <v>0</v>
      </c>
      <c r="BF218" s="924">
        <v>0</v>
      </c>
      <c r="BG218" s="924">
        <v>0</v>
      </c>
      <c r="BH218" s="924">
        <v>0</v>
      </c>
      <c r="BI218" s="924">
        <v>0</v>
      </c>
      <c r="BJ218" s="924">
        <v>0</v>
      </c>
      <c r="BK218" s="924">
        <v>0</v>
      </c>
      <c r="BL218" s="924">
        <v>0</v>
      </c>
      <c r="BM218" s="924">
        <v>0</v>
      </c>
      <c r="BN218" s="924">
        <v>0</v>
      </c>
      <c r="BO218" s="924">
        <v>0</v>
      </c>
      <c r="BP218" s="284"/>
      <c r="BQ218" s="295"/>
      <c r="BR218" s="295"/>
      <c r="BS218" s="295"/>
      <c r="BT218" s="295"/>
      <c r="BU218" s="295"/>
      <c r="BV218" s="295"/>
      <c r="BW218" s="295"/>
      <c r="BX218" s="295"/>
      <c r="BY218" s="295"/>
      <c r="BZ218" s="295"/>
      <c r="CA218" s="295"/>
      <c r="CB218" s="295"/>
      <c r="CC218" s="295"/>
      <c r="CD218" s="295"/>
      <c r="CE218" s="295"/>
      <c r="CF218" s="295"/>
      <c r="CG218" s="295"/>
      <c r="CH218" s="295"/>
      <c r="CI218" s="296"/>
      <c r="CJ218" s="1460"/>
      <c r="CK218" s="1461"/>
    </row>
    <row r="219" spans="1:89" s="17" customFormat="1" ht="28" x14ac:dyDescent="0.3">
      <c r="A219" s="1453"/>
      <c r="B219" s="529" t="s">
        <v>350</v>
      </c>
      <c r="C219" s="530" t="s">
        <v>655</v>
      </c>
      <c r="D219" s="527" t="s">
        <v>67</v>
      </c>
      <c r="E219" s="528" t="s">
        <v>111</v>
      </c>
      <c r="F219" s="918">
        <v>2</v>
      </c>
      <c r="G219" s="932">
        <v>0</v>
      </c>
      <c r="H219" s="924">
        <v>0</v>
      </c>
      <c r="I219" s="924">
        <v>0</v>
      </c>
      <c r="J219" s="924">
        <v>0</v>
      </c>
      <c r="K219" s="924">
        <v>0</v>
      </c>
      <c r="L219" s="924">
        <v>0</v>
      </c>
      <c r="M219" s="1145">
        <v>0</v>
      </c>
      <c r="N219" s="1145">
        <v>0</v>
      </c>
      <c r="O219" s="1145">
        <v>0</v>
      </c>
      <c r="P219" s="1145">
        <v>0</v>
      </c>
      <c r="Q219" s="1145">
        <v>0</v>
      </c>
      <c r="R219" s="1145">
        <v>0</v>
      </c>
      <c r="S219" s="1145">
        <v>0</v>
      </c>
      <c r="T219" s="1145">
        <v>0</v>
      </c>
      <c r="U219" s="1145">
        <v>0</v>
      </c>
      <c r="V219" s="1145">
        <v>0</v>
      </c>
      <c r="W219" s="1145">
        <v>0</v>
      </c>
      <c r="X219" s="1145">
        <v>0</v>
      </c>
      <c r="Y219" s="1145">
        <v>0</v>
      </c>
      <c r="Z219" s="1145">
        <v>0</v>
      </c>
      <c r="AA219" s="1145">
        <v>0</v>
      </c>
      <c r="AB219" s="1145">
        <v>0</v>
      </c>
      <c r="AC219" s="1145">
        <v>0</v>
      </c>
      <c r="AD219" s="1145">
        <v>0</v>
      </c>
      <c r="AE219" s="1145">
        <v>0</v>
      </c>
      <c r="AF219" s="1145">
        <v>0</v>
      </c>
      <c r="AG219" s="1145">
        <v>0</v>
      </c>
      <c r="AH219" s="1145">
        <v>0</v>
      </c>
      <c r="AI219" s="1145">
        <v>0</v>
      </c>
      <c r="AJ219" s="1145">
        <v>0</v>
      </c>
      <c r="AK219" s="1145">
        <v>0</v>
      </c>
      <c r="AL219" s="1145">
        <v>0</v>
      </c>
      <c r="AM219" s="1145">
        <v>0</v>
      </c>
      <c r="AN219" s="1145">
        <v>0</v>
      </c>
      <c r="AO219" s="1145">
        <v>0</v>
      </c>
      <c r="AP219" s="1145">
        <v>0</v>
      </c>
      <c r="AQ219" s="1145">
        <v>0</v>
      </c>
      <c r="AR219" s="1145">
        <v>0</v>
      </c>
      <c r="AS219" s="1145">
        <v>0</v>
      </c>
      <c r="AT219" s="1145">
        <v>0</v>
      </c>
      <c r="AU219" s="1145">
        <v>0</v>
      </c>
      <c r="AV219" s="1145">
        <v>0</v>
      </c>
      <c r="AW219" s="1145">
        <v>0</v>
      </c>
      <c r="AX219" s="1145">
        <v>0</v>
      </c>
      <c r="AY219" s="1145">
        <v>0</v>
      </c>
      <c r="AZ219" s="1145">
        <v>0</v>
      </c>
      <c r="BA219" s="1145">
        <v>0</v>
      </c>
      <c r="BB219" s="1145">
        <v>0</v>
      </c>
      <c r="BC219" s="1145">
        <v>0</v>
      </c>
      <c r="BD219" s="1145">
        <v>0</v>
      </c>
      <c r="BE219" s="1145">
        <v>0</v>
      </c>
      <c r="BF219" s="1145">
        <v>0</v>
      </c>
      <c r="BG219" s="1145">
        <v>0</v>
      </c>
      <c r="BH219" s="1145">
        <v>0</v>
      </c>
      <c r="BI219" s="1145">
        <v>0</v>
      </c>
      <c r="BJ219" s="1145">
        <v>0</v>
      </c>
      <c r="BK219" s="1145">
        <v>0</v>
      </c>
      <c r="BL219" s="1145">
        <v>0</v>
      </c>
      <c r="BM219" s="1145">
        <v>0</v>
      </c>
      <c r="BN219" s="1145">
        <v>0</v>
      </c>
      <c r="BO219" s="1145">
        <v>0</v>
      </c>
      <c r="BP219" s="284"/>
      <c r="BQ219" s="284"/>
      <c r="BR219" s="284"/>
      <c r="BS219" s="284"/>
      <c r="BT219" s="284"/>
      <c r="BU219" s="284"/>
      <c r="BV219" s="284"/>
      <c r="BW219" s="284"/>
      <c r="BX219" s="284"/>
      <c r="BY219" s="284"/>
      <c r="BZ219" s="284"/>
      <c r="CA219" s="284"/>
      <c r="CB219" s="284"/>
      <c r="CC219" s="284"/>
      <c r="CD219" s="284"/>
      <c r="CE219" s="284"/>
      <c r="CF219" s="284"/>
      <c r="CG219" s="284"/>
      <c r="CH219" s="284"/>
      <c r="CI219" s="897"/>
      <c r="CJ219" s="1460"/>
      <c r="CK219" s="1461"/>
    </row>
    <row r="220" spans="1:89" s="17" customFormat="1" ht="28" x14ac:dyDescent="0.3">
      <c r="A220" s="1453"/>
      <c r="B220" s="529" t="s">
        <v>352</v>
      </c>
      <c r="C220" s="530" t="s">
        <v>567</v>
      </c>
      <c r="D220" s="527" t="s">
        <v>67</v>
      </c>
      <c r="E220" s="528" t="s">
        <v>111</v>
      </c>
      <c r="F220" s="918">
        <v>2</v>
      </c>
      <c r="G220" s="932">
        <v>2.9569999999999999</v>
      </c>
      <c r="H220" s="924">
        <v>3.0089999999999999</v>
      </c>
      <c r="I220" s="924">
        <v>3.0089999999999999</v>
      </c>
      <c r="J220" s="924">
        <v>3.0089999999999999</v>
      </c>
      <c r="K220" s="924">
        <v>3.0089999999999999</v>
      </c>
      <c r="L220" s="924">
        <v>3.0089999999999999</v>
      </c>
      <c r="M220" s="1145">
        <v>3.0089999999999999</v>
      </c>
      <c r="N220" s="1145">
        <v>3.0089999999999999</v>
      </c>
      <c r="O220" s="1145">
        <v>3.0089999999999999</v>
      </c>
      <c r="P220" s="1145">
        <v>3.0089999999999999</v>
      </c>
      <c r="Q220" s="1145">
        <v>3.0089999999999999</v>
      </c>
      <c r="R220" s="1145">
        <v>3.0089999999999999</v>
      </c>
      <c r="S220" s="1145">
        <v>3.0089999999999999</v>
      </c>
      <c r="T220" s="1145">
        <v>3.0089999999999999</v>
      </c>
      <c r="U220" s="1145">
        <v>3.0089999999999999</v>
      </c>
      <c r="V220" s="1145">
        <v>3.0089999999999999</v>
      </c>
      <c r="W220" s="1145">
        <v>3.0089999999999999</v>
      </c>
      <c r="X220" s="1145">
        <v>3.0089999999999999</v>
      </c>
      <c r="Y220" s="1145">
        <v>3.0089999999999999</v>
      </c>
      <c r="Z220" s="1145">
        <v>3.0089999999999999</v>
      </c>
      <c r="AA220" s="1145">
        <v>3.0089999999999999</v>
      </c>
      <c r="AB220" s="1145">
        <v>3.0089999999999999</v>
      </c>
      <c r="AC220" s="1145">
        <v>3.0089999999999999</v>
      </c>
      <c r="AD220" s="1145">
        <v>3.0089999999999999</v>
      </c>
      <c r="AE220" s="1145">
        <v>3.0089999999999999</v>
      </c>
      <c r="AF220" s="1145">
        <v>3.0089999999999999</v>
      </c>
      <c r="AG220" s="1145">
        <v>3.0089999999999999</v>
      </c>
      <c r="AH220" s="1145">
        <v>3.0089999999999999</v>
      </c>
      <c r="AI220" s="1145">
        <v>3.0089999999999999</v>
      </c>
      <c r="AJ220" s="1145">
        <v>3.0089999999999999</v>
      </c>
      <c r="AK220" s="1145">
        <v>3.0089999999999999</v>
      </c>
      <c r="AL220" s="1145">
        <v>3.0089999999999999</v>
      </c>
      <c r="AM220" s="1145">
        <v>3.0089999999999999</v>
      </c>
      <c r="AN220" s="1145">
        <v>3.0089999999999999</v>
      </c>
      <c r="AO220" s="1145">
        <v>3.0089999999999999</v>
      </c>
      <c r="AP220" s="1145">
        <v>3.0089999999999999</v>
      </c>
      <c r="AQ220" s="1145">
        <v>3.0089999999999999</v>
      </c>
      <c r="AR220" s="1145">
        <v>3.0089999999999999</v>
      </c>
      <c r="AS220" s="1145">
        <v>3.0089999999999999</v>
      </c>
      <c r="AT220" s="1145">
        <v>3.0089999999999999</v>
      </c>
      <c r="AU220" s="1145">
        <v>3.0089999999999999</v>
      </c>
      <c r="AV220" s="1145">
        <v>3.0089999999999999</v>
      </c>
      <c r="AW220" s="1145">
        <v>3.0089999999999999</v>
      </c>
      <c r="AX220" s="1145">
        <v>3.0089999999999999</v>
      </c>
      <c r="AY220" s="1145">
        <v>3.0089999999999999</v>
      </c>
      <c r="AZ220" s="1145">
        <v>3.0089999999999999</v>
      </c>
      <c r="BA220" s="1145">
        <v>3.0089999999999999</v>
      </c>
      <c r="BB220" s="1145">
        <v>3.0089999999999999</v>
      </c>
      <c r="BC220" s="1145">
        <v>3.0089999999999999</v>
      </c>
      <c r="BD220" s="1145">
        <v>3.0089999999999999</v>
      </c>
      <c r="BE220" s="1145">
        <v>3.0089999999999999</v>
      </c>
      <c r="BF220" s="1145">
        <v>3.0089999999999999</v>
      </c>
      <c r="BG220" s="1145">
        <v>3.0089999999999999</v>
      </c>
      <c r="BH220" s="1145">
        <v>3.0089999999999999</v>
      </c>
      <c r="BI220" s="1145">
        <v>3.0089999999999999</v>
      </c>
      <c r="BJ220" s="1145">
        <v>3.0089999999999999</v>
      </c>
      <c r="BK220" s="1145">
        <v>3.0089999999999999</v>
      </c>
      <c r="BL220" s="1145">
        <v>3.0089999999999999</v>
      </c>
      <c r="BM220" s="1145">
        <v>3.0089999999999999</v>
      </c>
      <c r="BN220" s="1145">
        <v>3.0089999999999999</v>
      </c>
      <c r="BO220" s="1145">
        <v>3.0089999999999999</v>
      </c>
      <c r="BP220" s="284"/>
      <c r="BQ220" s="284"/>
      <c r="BR220" s="284"/>
      <c r="BS220" s="284"/>
      <c r="BT220" s="284"/>
      <c r="BU220" s="284"/>
      <c r="BV220" s="284"/>
      <c r="BW220" s="284"/>
      <c r="BX220" s="284"/>
      <c r="BY220" s="284"/>
      <c r="BZ220" s="284"/>
      <c r="CA220" s="284"/>
      <c r="CB220" s="284"/>
      <c r="CC220" s="284"/>
      <c r="CD220" s="284"/>
      <c r="CE220" s="284"/>
      <c r="CF220" s="284"/>
      <c r="CG220" s="284"/>
      <c r="CH220" s="284"/>
      <c r="CI220" s="897"/>
      <c r="CJ220" s="1460"/>
      <c r="CK220" s="1461"/>
    </row>
    <row r="221" spans="1:89" s="17" customFormat="1" x14ac:dyDescent="0.3">
      <c r="A221" s="1453"/>
      <c r="B221" s="529" t="s">
        <v>354</v>
      </c>
      <c r="C221" s="530" t="s">
        <v>355</v>
      </c>
      <c r="D221" s="527" t="s">
        <v>67</v>
      </c>
      <c r="E221" s="528" t="s">
        <v>111</v>
      </c>
      <c r="F221" s="918">
        <v>2</v>
      </c>
      <c r="G221" s="932">
        <v>13.63</v>
      </c>
      <c r="H221" s="924">
        <v>13.63</v>
      </c>
      <c r="I221" s="924">
        <v>13.63</v>
      </c>
      <c r="J221" s="924">
        <v>13.63</v>
      </c>
      <c r="K221" s="924">
        <v>13.63</v>
      </c>
      <c r="L221" s="924">
        <v>13.63</v>
      </c>
      <c r="M221" s="1145">
        <v>13.63</v>
      </c>
      <c r="N221" s="1145">
        <v>13.63</v>
      </c>
      <c r="O221" s="1145">
        <v>13.63</v>
      </c>
      <c r="P221" s="1145">
        <v>13.63</v>
      </c>
      <c r="Q221" s="1145">
        <v>13.63</v>
      </c>
      <c r="R221" s="1145">
        <v>13.63</v>
      </c>
      <c r="S221" s="1145">
        <v>13.63</v>
      </c>
      <c r="T221" s="1145">
        <v>13.63</v>
      </c>
      <c r="U221" s="1145">
        <v>13.63</v>
      </c>
      <c r="V221" s="1145">
        <v>13.63</v>
      </c>
      <c r="W221" s="1145">
        <v>13.63</v>
      </c>
      <c r="X221" s="1145">
        <v>13.63</v>
      </c>
      <c r="Y221" s="1145">
        <v>13.63</v>
      </c>
      <c r="Z221" s="1145">
        <v>13.63</v>
      </c>
      <c r="AA221" s="1145">
        <v>13.63</v>
      </c>
      <c r="AB221" s="1145">
        <v>13.63</v>
      </c>
      <c r="AC221" s="1145">
        <v>13.63</v>
      </c>
      <c r="AD221" s="1145">
        <v>13.63</v>
      </c>
      <c r="AE221" s="1145">
        <v>13.63</v>
      </c>
      <c r="AF221" s="1145">
        <v>13.63</v>
      </c>
      <c r="AG221" s="1145">
        <v>13.63</v>
      </c>
      <c r="AH221" s="1145">
        <v>13.63</v>
      </c>
      <c r="AI221" s="1145">
        <v>13.63</v>
      </c>
      <c r="AJ221" s="1145">
        <v>13.63</v>
      </c>
      <c r="AK221" s="1145">
        <v>13.63</v>
      </c>
      <c r="AL221" s="1145">
        <v>13.63</v>
      </c>
      <c r="AM221" s="1145">
        <v>13.63</v>
      </c>
      <c r="AN221" s="1145">
        <v>13.63</v>
      </c>
      <c r="AO221" s="1145">
        <v>13.63</v>
      </c>
      <c r="AP221" s="1145">
        <v>13.63</v>
      </c>
      <c r="AQ221" s="1145">
        <v>13.63</v>
      </c>
      <c r="AR221" s="1145">
        <v>13.63</v>
      </c>
      <c r="AS221" s="1145">
        <v>13.63</v>
      </c>
      <c r="AT221" s="1145">
        <v>13.63</v>
      </c>
      <c r="AU221" s="1145">
        <v>13.63</v>
      </c>
      <c r="AV221" s="1145">
        <v>13.63</v>
      </c>
      <c r="AW221" s="1145">
        <v>13.63</v>
      </c>
      <c r="AX221" s="1145">
        <v>13.63</v>
      </c>
      <c r="AY221" s="1145">
        <v>13.63</v>
      </c>
      <c r="AZ221" s="1145">
        <v>13.63</v>
      </c>
      <c r="BA221" s="1145">
        <v>13.63</v>
      </c>
      <c r="BB221" s="1145">
        <v>13.63</v>
      </c>
      <c r="BC221" s="1145">
        <v>13.63</v>
      </c>
      <c r="BD221" s="1145">
        <v>13.63</v>
      </c>
      <c r="BE221" s="1145">
        <v>13.63</v>
      </c>
      <c r="BF221" s="1145">
        <v>13.63</v>
      </c>
      <c r="BG221" s="1145">
        <v>13.63</v>
      </c>
      <c r="BH221" s="1145">
        <v>13.63</v>
      </c>
      <c r="BI221" s="1145">
        <v>13.63</v>
      </c>
      <c r="BJ221" s="1145">
        <v>13.63</v>
      </c>
      <c r="BK221" s="1145">
        <v>13.63</v>
      </c>
      <c r="BL221" s="1145">
        <v>13.63</v>
      </c>
      <c r="BM221" s="1145">
        <v>13.63</v>
      </c>
      <c r="BN221" s="1145">
        <v>13.63</v>
      </c>
      <c r="BO221" s="1145">
        <v>13.63</v>
      </c>
      <c r="BP221" s="284"/>
      <c r="BQ221" s="284"/>
      <c r="BR221" s="284"/>
      <c r="BS221" s="284"/>
      <c r="BT221" s="284"/>
      <c r="BU221" s="284"/>
      <c r="BV221" s="284"/>
      <c r="BW221" s="284"/>
      <c r="BX221" s="284"/>
      <c r="BY221" s="284"/>
      <c r="BZ221" s="284"/>
      <c r="CA221" s="284"/>
      <c r="CB221" s="284"/>
      <c r="CC221" s="284"/>
      <c r="CD221" s="284"/>
      <c r="CE221" s="284"/>
      <c r="CF221" s="284"/>
      <c r="CG221" s="284"/>
      <c r="CH221" s="284"/>
      <c r="CI221" s="897"/>
      <c r="CJ221" s="1460"/>
      <c r="CK221" s="1461"/>
    </row>
    <row r="222" spans="1:89" s="17" customFormat="1" x14ac:dyDescent="0.35">
      <c r="A222" s="1453"/>
      <c r="B222" s="531" t="s">
        <v>356</v>
      </c>
      <c r="C222" s="532" t="s">
        <v>264</v>
      </c>
      <c r="D222" s="532" t="s">
        <v>357</v>
      </c>
      <c r="E222" s="533" t="s">
        <v>111</v>
      </c>
      <c r="F222" s="918">
        <v>2</v>
      </c>
      <c r="G222" s="910">
        <f>(G211+G213)-(G220+G221)</f>
        <v>424.07300000000004</v>
      </c>
      <c r="H222" s="289">
        <f t="shared" ref="H222:BO222" si="93">(H211+H213)-(H220+H221)</f>
        <v>424.02100000000002</v>
      </c>
      <c r="I222" s="289">
        <f t="shared" si="93"/>
        <v>424.02100000000002</v>
      </c>
      <c r="J222" s="289">
        <f t="shared" si="93"/>
        <v>424.02100000000002</v>
      </c>
      <c r="K222" s="289">
        <f t="shared" si="93"/>
        <v>424.02100000000002</v>
      </c>
      <c r="L222" s="289">
        <f t="shared" si="93"/>
        <v>424.03100000000001</v>
      </c>
      <c r="M222" s="294">
        <f t="shared" si="93"/>
        <v>424.03100000000001</v>
      </c>
      <c r="N222" s="294">
        <f t="shared" si="93"/>
        <v>424.03100000000001</v>
      </c>
      <c r="O222" s="294">
        <f t="shared" si="93"/>
        <v>424.03100000000001</v>
      </c>
      <c r="P222" s="294">
        <f t="shared" si="93"/>
        <v>424.03100000000001</v>
      </c>
      <c r="Q222" s="294">
        <f t="shared" si="93"/>
        <v>424.03100000000001</v>
      </c>
      <c r="R222" s="294">
        <f t="shared" si="93"/>
        <v>417.041</v>
      </c>
      <c r="S222" s="294">
        <f t="shared" si="93"/>
        <v>417.041</v>
      </c>
      <c r="T222" s="294">
        <f t="shared" si="93"/>
        <v>417.041</v>
      </c>
      <c r="U222" s="294">
        <f t="shared" si="93"/>
        <v>417.041</v>
      </c>
      <c r="V222" s="294">
        <f t="shared" si="93"/>
        <v>417.041</v>
      </c>
      <c r="W222" s="294">
        <f t="shared" si="93"/>
        <v>353.13118270985376</v>
      </c>
      <c r="X222" s="294">
        <f t="shared" si="93"/>
        <v>353.14118270985375</v>
      </c>
      <c r="Y222" s="294">
        <f t="shared" si="93"/>
        <v>353.14118270985375</v>
      </c>
      <c r="Z222" s="294">
        <f t="shared" si="93"/>
        <v>353.14118270985375</v>
      </c>
      <c r="AA222" s="294">
        <f t="shared" si="93"/>
        <v>353.14118270985375</v>
      </c>
      <c r="AB222" s="294">
        <f t="shared" si="93"/>
        <v>349.93366966790927</v>
      </c>
      <c r="AC222" s="294">
        <f t="shared" si="93"/>
        <v>349.93366966790927</v>
      </c>
      <c r="AD222" s="294">
        <f t="shared" si="93"/>
        <v>347.22548784972741</v>
      </c>
      <c r="AE222" s="294">
        <f t="shared" si="93"/>
        <v>347.22548784972741</v>
      </c>
      <c r="AF222" s="294">
        <f t="shared" si="93"/>
        <v>347.22548784972741</v>
      </c>
      <c r="AG222" s="294">
        <f t="shared" si="93"/>
        <v>347.22548784972741</v>
      </c>
      <c r="AH222" s="294">
        <f t="shared" si="93"/>
        <v>347.22548784972741</v>
      </c>
      <c r="AI222" s="294">
        <f t="shared" si="93"/>
        <v>347.22548784972741</v>
      </c>
      <c r="AJ222" s="294">
        <f t="shared" si="93"/>
        <v>347.22548784972741</v>
      </c>
      <c r="AK222" s="294">
        <f t="shared" si="93"/>
        <v>347.23548784972741</v>
      </c>
      <c r="AL222" s="294">
        <f t="shared" si="93"/>
        <v>347.23548784972741</v>
      </c>
      <c r="AM222" s="294">
        <f t="shared" si="93"/>
        <v>347.23548784972741</v>
      </c>
      <c r="AN222" s="294">
        <f t="shared" si="93"/>
        <v>347.23548784972741</v>
      </c>
      <c r="AO222" s="294">
        <f t="shared" si="93"/>
        <v>347.23548784972741</v>
      </c>
      <c r="AP222" s="294">
        <f t="shared" si="93"/>
        <v>347.23548784972741</v>
      </c>
      <c r="AQ222" s="294">
        <f t="shared" si="93"/>
        <v>347.24548784972745</v>
      </c>
      <c r="AR222" s="294">
        <f t="shared" si="93"/>
        <v>347.24548784972745</v>
      </c>
      <c r="AS222" s="294">
        <f t="shared" si="93"/>
        <v>347.24548784972745</v>
      </c>
      <c r="AT222" s="294">
        <f t="shared" si="93"/>
        <v>347.24548784972745</v>
      </c>
      <c r="AU222" s="294">
        <f t="shared" si="93"/>
        <v>347.24548784972745</v>
      </c>
      <c r="AV222" s="294">
        <f t="shared" si="93"/>
        <v>347.24548784972745</v>
      </c>
      <c r="AW222" s="294">
        <f t="shared" si="93"/>
        <v>347.25548784972744</v>
      </c>
      <c r="AX222" s="294">
        <f t="shared" si="93"/>
        <v>347.25548784972744</v>
      </c>
      <c r="AY222" s="294">
        <f t="shared" si="93"/>
        <v>347.25548784972744</v>
      </c>
      <c r="AZ222" s="294">
        <f t="shared" si="93"/>
        <v>347.25548784972744</v>
      </c>
      <c r="BA222" s="294">
        <f t="shared" si="93"/>
        <v>347.25548784972744</v>
      </c>
      <c r="BB222" s="294">
        <f t="shared" si="93"/>
        <v>347.25548784972744</v>
      </c>
      <c r="BC222" s="294">
        <f t="shared" si="93"/>
        <v>347.26548784972744</v>
      </c>
      <c r="BD222" s="294">
        <f t="shared" si="93"/>
        <v>347.26548784972744</v>
      </c>
      <c r="BE222" s="294">
        <f t="shared" si="93"/>
        <v>347.26548784972744</v>
      </c>
      <c r="BF222" s="294">
        <f t="shared" si="93"/>
        <v>347.26548784972744</v>
      </c>
      <c r="BG222" s="294">
        <f t="shared" si="93"/>
        <v>347.26548784972744</v>
      </c>
      <c r="BH222" s="294">
        <f t="shared" si="93"/>
        <v>347.26548784972744</v>
      </c>
      <c r="BI222" s="294">
        <f t="shared" si="93"/>
        <v>347.27548784972743</v>
      </c>
      <c r="BJ222" s="294">
        <f t="shared" si="93"/>
        <v>347.27548784972743</v>
      </c>
      <c r="BK222" s="294">
        <f t="shared" si="93"/>
        <v>347.27548784972743</v>
      </c>
      <c r="BL222" s="294">
        <f t="shared" si="93"/>
        <v>347.27548784972743</v>
      </c>
      <c r="BM222" s="294">
        <f t="shared" si="93"/>
        <v>347.27548784972743</v>
      </c>
      <c r="BN222" s="294">
        <f t="shared" si="93"/>
        <v>347.27548784972743</v>
      </c>
      <c r="BO222" s="294">
        <f t="shared" si="93"/>
        <v>347.27548784972743</v>
      </c>
      <c r="BP222" s="294"/>
      <c r="BQ222" s="294"/>
      <c r="BR222" s="294"/>
      <c r="BS222" s="294"/>
      <c r="BT222" s="294"/>
      <c r="BU222" s="294"/>
      <c r="BV222" s="294"/>
      <c r="BW222" s="294"/>
      <c r="BX222" s="294"/>
      <c r="BY222" s="294"/>
      <c r="BZ222" s="294"/>
      <c r="CA222" s="294"/>
      <c r="CB222" s="294"/>
      <c r="CC222" s="294"/>
      <c r="CD222" s="294"/>
      <c r="CE222" s="294"/>
      <c r="CF222" s="294"/>
      <c r="CG222" s="294"/>
      <c r="CH222" s="294"/>
      <c r="CI222" s="290"/>
      <c r="CJ222" s="1460"/>
      <c r="CK222" s="1461"/>
    </row>
    <row r="223" spans="1:89" s="17" customFormat="1" ht="14.5" thickBot="1" x14ac:dyDescent="0.4">
      <c r="A223" s="1453"/>
      <c r="B223" s="534" t="s">
        <v>358</v>
      </c>
      <c r="C223" s="535" t="s">
        <v>267</v>
      </c>
      <c r="D223" s="535" t="s">
        <v>359</v>
      </c>
      <c r="E223" s="536" t="s">
        <v>111</v>
      </c>
      <c r="F223" s="929">
        <v>2</v>
      </c>
      <c r="G223" s="1169">
        <f>G222+SUM(G207:G210)</f>
        <v>436.90300000000002</v>
      </c>
      <c r="H223" s="300">
        <f t="shared" ref="H223:BO223" si="94">H222+SUM(H207:H210)</f>
        <v>436.851</v>
      </c>
      <c r="I223" s="300">
        <f t="shared" si="94"/>
        <v>436.851</v>
      </c>
      <c r="J223" s="300">
        <f t="shared" si="94"/>
        <v>436.71407321350472</v>
      </c>
      <c r="K223" s="300">
        <f t="shared" si="94"/>
        <v>436.32668065059158</v>
      </c>
      <c r="L223" s="300">
        <f t="shared" si="94"/>
        <v>435.69889120456241</v>
      </c>
      <c r="M223" s="300">
        <f t="shared" si="94"/>
        <v>435.13484319535894</v>
      </c>
      <c r="N223" s="300">
        <f t="shared" si="94"/>
        <v>434.78665552028946</v>
      </c>
      <c r="O223" s="300">
        <f t="shared" si="94"/>
        <v>434.51758763780225</v>
      </c>
      <c r="P223" s="300">
        <f t="shared" si="94"/>
        <v>434.2517468624464</v>
      </c>
      <c r="Q223" s="300">
        <f t="shared" si="94"/>
        <v>433.99446581554929</v>
      </c>
      <c r="R223" s="300">
        <f t="shared" si="94"/>
        <v>426.79652146773469</v>
      </c>
      <c r="S223" s="300">
        <f t="shared" si="94"/>
        <v>426.63541319975292</v>
      </c>
      <c r="T223" s="300">
        <f t="shared" si="94"/>
        <v>426.50536989756932</v>
      </c>
      <c r="U223" s="300">
        <f t="shared" si="94"/>
        <v>426.38395732355997</v>
      </c>
      <c r="V223" s="300">
        <f t="shared" si="94"/>
        <v>426.26268672774376</v>
      </c>
      <c r="W223" s="300">
        <f t="shared" si="94"/>
        <v>359.9877279816327</v>
      </c>
      <c r="X223" s="300">
        <f t="shared" si="94"/>
        <v>359.90775855696563</v>
      </c>
      <c r="Y223" s="300">
        <f t="shared" si="94"/>
        <v>359.81764533226948</v>
      </c>
      <c r="Z223" s="300">
        <f t="shared" si="94"/>
        <v>359.74777941479311</v>
      </c>
      <c r="AA223" s="300">
        <f t="shared" si="94"/>
        <v>359.67856180392175</v>
      </c>
      <c r="AB223" s="300">
        <f t="shared" si="94"/>
        <v>356.38408042833879</v>
      </c>
      <c r="AC223" s="300">
        <f t="shared" si="94"/>
        <v>356.37197176271309</v>
      </c>
      <c r="AD223" s="300">
        <f t="shared" si="94"/>
        <v>353.65189536425385</v>
      </c>
      <c r="AE223" s="300">
        <f t="shared" si="94"/>
        <v>353.63949571258161</v>
      </c>
      <c r="AF223" s="300">
        <f t="shared" si="94"/>
        <v>353.62727348526914</v>
      </c>
      <c r="AG223" s="300">
        <f t="shared" si="94"/>
        <v>353.61519439288946</v>
      </c>
      <c r="AH223" s="300">
        <f t="shared" si="94"/>
        <v>353.6029672865925</v>
      </c>
      <c r="AI223" s="300">
        <f t="shared" si="94"/>
        <v>353.59073970575764</v>
      </c>
      <c r="AJ223" s="300">
        <f t="shared" si="94"/>
        <v>353.57837291046661</v>
      </c>
      <c r="AK223" s="300">
        <f t="shared" si="94"/>
        <v>353.58336071679418</v>
      </c>
      <c r="AL223" s="300">
        <f t="shared" si="94"/>
        <v>353.57783030841227</v>
      </c>
      <c r="AM223" s="300">
        <f t="shared" si="94"/>
        <v>353.57229228828152</v>
      </c>
      <c r="AN223" s="300">
        <f t="shared" si="94"/>
        <v>353.56674758523974</v>
      </c>
      <c r="AO223" s="300">
        <f t="shared" si="94"/>
        <v>353.56119719822391</v>
      </c>
      <c r="AP223" s="300">
        <f t="shared" si="94"/>
        <v>353.55563830203755</v>
      </c>
      <c r="AQ223" s="300">
        <f t="shared" si="94"/>
        <v>353.56007893059734</v>
      </c>
      <c r="AR223" s="300">
        <f t="shared" si="94"/>
        <v>353.55451613464197</v>
      </c>
      <c r="AS223" s="300">
        <f t="shared" si="94"/>
        <v>353.54894716743451</v>
      </c>
      <c r="AT223" s="300">
        <f t="shared" si="94"/>
        <v>353.54337975115357</v>
      </c>
      <c r="AU223" s="300">
        <f t="shared" si="94"/>
        <v>353.5378072848938</v>
      </c>
      <c r="AV223" s="300">
        <f t="shared" si="94"/>
        <v>353.53223748896801</v>
      </c>
      <c r="AW223" s="300">
        <f t="shared" si="94"/>
        <v>353.53666379693749</v>
      </c>
      <c r="AX223" s="300">
        <f t="shared" si="94"/>
        <v>353.53109365114932</v>
      </c>
      <c r="AY223" s="300">
        <f t="shared" si="94"/>
        <v>353.52552046905703</v>
      </c>
      <c r="AZ223" s="300">
        <f t="shared" si="94"/>
        <v>353.51994822950286</v>
      </c>
      <c r="BA223" s="300">
        <f t="shared" si="94"/>
        <v>353.51437730852894</v>
      </c>
      <c r="BB223" s="300">
        <f t="shared" si="94"/>
        <v>353.50880801809063</v>
      </c>
      <c r="BC223" s="300">
        <f t="shared" si="94"/>
        <v>353.51324071654244</v>
      </c>
      <c r="BD223" s="300">
        <f t="shared" si="94"/>
        <v>353.50767570278771</v>
      </c>
      <c r="BE223" s="300">
        <f t="shared" si="94"/>
        <v>353.50211318907952</v>
      </c>
      <c r="BF223" s="300">
        <f t="shared" si="94"/>
        <v>353.4965535202615</v>
      </c>
      <c r="BG223" s="300">
        <f t="shared" si="94"/>
        <v>353.49099681528838</v>
      </c>
      <c r="BH223" s="300">
        <f t="shared" si="94"/>
        <v>353.48543994619951</v>
      </c>
      <c r="BI223" s="300">
        <f t="shared" si="94"/>
        <v>353.48988995199642</v>
      </c>
      <c r="BJ223" s="300">
        <f t="shared" si="94"/>
        <v>353.4843435882824</v>
      </c>
      <c r="BK223" s="300">
        <f t="shared" si="94"/>
        <v>353.47879759350405</v>
      </c>
      <c r="BL223" s="300">
        <f t="shared" si="94"/>
        <v>353.47325900129272</v>
      </c>
      <c r="BM223" s="300">
        <f t="shared" si="94"/>
        <v>353.46772113034564</v>
      </c>
      <c r="BN223" s="300">
        <f t="shared" si="94"/>
        <v>353.46218745780652</v>
      </c>
      <c r="BO223" s="300">
        <f t="shared" si="94"/>
        <v>353.45666155787126</v>
      </c>
      <c r="BP223" s="300"/>
      <c r="BQ223" s="300"/>
      <c r="BR223" s="300"/>
      <c r="BS223" s="300"/>
      <c r="BT223" s="300"/>
      <c r="BU223" s="300"/>
      <c r="BV223" s="300"/>
      <c r="BW223" s="300"/>
      <c r="BX223" s="300"/>
      <c r="BY223" s="300"/>
      <c r="BZ223" s="300"/>
      <c r="CA223" s="300"/>
      <c r="CB223" s="300"/>
      <c r="CC223" s="300"/>
      <c r="CD223" s="300"/>
      <c r="CE223" s="300"/>
      <c r="CF223" s="300"/>
      <c r="CG223" s="300"/>
      <c r="CH223" s="300"/>
      <c r="CI223" s="933"/>
      <c r="CJ223" s="1460"/>
      <c r="CK223" s="1461"/>
    </row>
    <row r="224" spans="1:89" s="17" customFormat="1" x14ac:dyDescent="0.3">
      <c r="A224" s="1453"/>
      <c r="B224" s="537" t="s">
        <v>360</v>
      </c>
      <c r="C224" s="538" t="s">
        <v>361</v>
      </c>
      <c r="D224" s="542" t="s">
        <v>656</v>
      </c>
      <c r="E224" s="539" t="s">
        <v>111</v>
      </c>
      <c r="F224" s="919">
        <v>2</v>
      </c>
      <c r="G224" s="1011">
        <v>91.033062521143009</v>
      </c>
      <c r="H224" s="1012">
        <v>80.640806644639156</v>
      </c>
      <c r="I224" s="1012">
        <v>86.22150176371153</v>
      </c>
      <c r="J224" s="1012">
        <v>89.948538715924627</v>
      </c>
      <c r="K224" s="1012">
        <v>89.969328218779026</v>
      </c>
      <c r="L224" s="1012">
        <v>89.925119506137406</v>
      </c>
      <c r="M224" s="1152">
        <v>89.786547419200602</v>
      </c>
      <c r="N224" s="1152">
        <v>89.615991386314647</v>
      </c>
      <c r="O224" s="1152">
        <v>89.384626264673514</v>
      </c>
      <c r="P224" s="1152">
        <v>89.328603452941664</v>
      </c>
      <c r="Q224" s="1152">
        <v>89.270216703087854</v>
      </c>
      <c r="R224" s="1152">
        <v>89.268062261440051</v>
      </c>
      <c r="S224" s="1152">
        <v>89.217352423268721</v>
      </c>
      <c r="T224" s="1152">
        <v>89.050535244616469</v>
      </c>
      <c r="U224" s="1152">
        <v>88.989990152915738</v>
      </c>
      <c r="V224" s="1152">
        <v>88.971198716679808</v>
      </c>
      <c r="W224" s="1152">
        <v>88.894729620145171</v>
      </c>
      <c r="X224" s="1152">
        <v>88.809335308895484</v>
      </c>
      <c r="Y224" s="1152">
        <v>88.811837184650216</v>
      </c>
      <c r="Z224" s="1152">
        <v>88.908990071826707</v>
      </c>
      <c r="AA224" s="1152">
        <v>88.909852310545872</v>
      </c>
      <c r="AB224" s="1152">
        <v>88.925172679928892</v>
      </c>
      <c r="AC224" s="1152">
        <v>88.909027097033359</v>
      </c>
      <c r="AD224" s="1152">
        <v>88.885793312559557</v>
      </c>
      <c r="AE224" s="1152">
        <v>88.869305931628162</v>
      </c>
      <c r="AF224" s="1152">
        <v>88.855163473039838</v>
      </c>
      <c r="AG224" s="1152">
        <v>88.8405009076439</v>
      </c>
      <c r="AH224" s="1152">
        <v>88.826598633903984</v>
      </c>
      <c r="AI224" s="1152">
        <v>88.812813353218573</v>
      </c>
      <c r="AJ224" s="1152">
        <v>88.798511177582242</v>
      </c>
      <c r="AK224" s="1152">
        <v>88.784970081715514</v>
      </c>
      <c r="AL224" s="1152">
        <v>88.771540399888622</v>
      </c>
      <c r="AM224" s="1152">
        <v>88.758226840665074</v>
      </c>
      <c r="AN224" s="1152">
        <v>88.745039107944109</v>
      </c>
      <c r="AO224" s="1152">
        <v>88.731962260551654</v>
      </c>
      <c r="AP224" s="1152">
        <v>88.719641953673332</v>
      </c>
      <c r="AQ224" s="1152">
        <v>88.706804924941494</v>
      </c>
      <c r="AR224" s="1152">
        <v>88.694098172599709</v>
      </c>
      <c r="AS224" s="1152">
        <v>88.682123952271738</v>
      </c>
      <c r="AT224" s="1152">
        <v>88.66963627302944</v>
      </c>
      <c r="AU224" s="1152">
        <v>88.657898274598381</v>
      </c>
      <c r="AV224" s="1152">
        <v>88.64564901546143</v>
      </c>
      <c r="AW224" s="1152">
        <v>88.634131356666856</v>
      </c>
      <c r="AX224" s="1152">
        <v>88.622119960047371</v>
      </c>
      <c r="AY224" s="1152">
        <v>88.610848177063659</v>
      </c>
      <c r="AZ224" s="1152">
        <v>88.599687820176911</v>
      </c>
      <c r="BA224" s="1152">
        <v>88.588638657371362</v>
      </c>
      <c r="BB224" s="1152">
        <v>88.577706888221428</v>
      </c>
      <c r="BC224" s="1152">
        <v>88.566886049178777</v>
      </c>
      <c r="BD224" s="1152">
        <v>88.556175913414364</v>
      </c>
      <c r="BE224" s="1152">
        <v>88.545587547981583</v>
      </c>
      <c r="BF224" s="1152">
        <v>88.535105043725522</v>
      </c>
      <c r="BG224" s="1152">
        <v>88.524748751983864</v>
      </c>
      <c r="BH224" s="1152">
        <v>88.51510640318358</v>
      </c>
      <c r="BI224" s="1152">
        <v>88.504976048305011</v>
      </c>
      <c r="BJ224" s="1152">
        <v>88.494960064315023</v>
      </c>
      <c r="BK224" s="1152">
        <v>88.485661213169834</v>
      </c>
      <c r="BL224" s="1152">
        <v>88.47587058730717</v>
      </c>
      <c r="BM224" s="1152">
        <v>88.466787147101655</v>
      </c>
      <c r="BN224" s="1152">
        <v>88.457822516972286</v>
      </c>
      <c r="BO224" s="1152">
        <v>88.448369245692277</v>
      </c>
      <c r="BP224" s="279"/>
      <c r="BQ224" s="279"/>
      <c r="BR224" s="279"/>
      <c r="BS224" s="279"/>
      <c r="BT224" s="279"/>
      <c r="BU224" s="279"/>
      <c r="BV224" s="279"/>
      <c r="BW224" s="279"/>
      <c r="BX224" s="279"/>
      <c r="BY224" s="279"/>
      <c r="BZ224" s="279"/>
      <c r="CA224" s="279"/>
      <c r="CB224" s="279"/>
      <c r="CC224" s="279"/>
      <c r="CD224" s="279"/>
      <c r="CE224" s="279"/>
      <c r="CF224" s="279"/>
      <c r="CG224" s="279"/>
      <c r="CH224" s="279"/>
      <c r="CI224" s="896"/>
      <c r="CJ224" s="1460"/>
      <c r="CK224" s="1461"/>
    </row>
    <row r="225" spans="1:89" s="17" customFormat="1" x14ac:dyDescent="0.3">
      <c r="A225" s="1453"/>
      <c r="B225" s="540" t="s">
        <v>362</v>
      </c>
      <c r="C225" s="541" t="s">
        <v>578</v>
      </c>
      <c r="D225" s="542" t="s">
        <v>67</v>
      </c>
      <c r="E225" s="543" t="s">
        <v>111</v>
      </c>
      <c r="F225" s="920">
        <v>2</v>
      </c>
      <c r="G225" s="932">
        <v>0</v>
      </c>
      <c r="H225" s="924">
        <v>0</v>
      </c>
      <c r="I225" s="924">
        <v>0</v>
      </c>
      <c r="J225" s="924">
        <v>0</v>
      </c>
      <c r="K225" s="924">
        <v>0</v>
      </c>
      <c r="L225" s="924">
        <v>0</v>
      </c>
      <c r="M225" s="1145">
        <v>0</v>
      </c>
      <c r="N225" s="1145">
        <v>0</v>
      </c>
      <c r="O225" s="1145">
        <v>0</v>
      </c>
      <c r="P225" s="1145">
        <v>0</v>
      </c>
      <c r="Q225" s="1145">
        <v>0</v>
      </c>
      <c r="R225" s="1145">
        <v>0</v>
      </c>
      <c r="S225" s="1145">
        <v>0</v>
      </c>
      <c r="T225" s="1145">
        <v>0</v>
      </c>
      <c r="U225" s="1145">
        <v>0</v>
      </c>
      <c r="V225" s="1145">
        <v>0</v>
      </c>
      <c r="W225" s="1145">
        <v>0</v>
      </c>
      <c r="X225" s="1145">
        <v>0</v>
      </c>
      <c r="Y225" s="1145">
        <v>0</v>
      </c>
      <c r="Z225" s="1145">
        <v>0</v>
      </c>
      <c r="AA225" s="1145">
        <v>0</v>
      </c>
      <c r="AB225" s="1145">
        <v>0</v>
      </c>
      <c r="AC225" s="1145">
        <v>0</v>
      </c>
      <c r="AD225" s="1145">
        <v>0</v>
      </c>
      <c r="AE225" s="1145">
        <v>0</v>
      </c>
      <c r="AF225" s="1145">
        <v>0</v>
      </c>
      <c r="AG225" s="1145">
        <v>0</v>
      </c>
      <c r="AH225" s="1145">
        <v>0</v>
      </c>
      <c r="AI225" s="1145">
        <v>0</v>
      </c>
      <c r="AJ225" s="1145">
        <v>0</v>
      </c>
      <c r="AK225" s="1145">
        <v>0</v>
      </c>
      <c r="AL225" s="1145">
        <v>0</v>
      </c>
      <c r="AM225" s="1145">
        <v>0</v>
      </c>
      <c r="AN225" s="1145">
        <v>0</v>
      </c>
      <c r="AO225" s="1145">
        <v>0</v>
      </c>
      <c r="AP225" s="1145">
        <v>0</v>
      </c>
      <c r="AQ225" s="1145">
        <v>0</v>
      </c>
      <c r="AR225" s="1145">
        <v>0</v>
      </c>
      <c r="AS225" s="1145">
        <v>0</v>
      </c>
      <c r="AT225" s="1145">
        <v>0</v>
      </c>
      <c r="AU225" s="1145">
        <v>0</v>
      </c>
      <c r="AV225" s="1145">
        <v>0</v>
      </c>
      <c r="AW225" s="1145">
        <v>0</v>
      </c>
      <c r="AX225" s="1145">
        <v>0</v>
      </c>
      <c r="AY225" s="1145">
        <v>0</v>
      </c>
      <c r="AZ225" s="1145">
        <v>0</v>
      </c>
      <c r="BA225" s="1145">
        <v>0</v>
      </c>
      <c r="BB225" s="1145">
        <v>0</v>
      </c>
      <c r="BC225" s="1145">
        <v>0</v>
      </c>
      <c r="BD225" s="1145">
        <v>0</v>
      </c>
      <c r="BE225" s="1145">
        <v>0</v>
      </c>
      <c r="BF225" s="1145">
        <v>0</v>
      </c>
      <c r="BG225" s="1145">
        <v>0</v>
      </c>
      <c r="BH225" s="1145">
        <v>1</v>
      </c>
      <c r="BI225" s="1145">
        <v>2</v>
      </c>
      <c r="BJ225" s="1145">
        <v>3</v>
      </c>
      <c r="BK225" s="1145">
        <v>4</v>
      </c>
      <c r="BL225" s="1145">
        <v>5</v>
      </c>
      <c r="BM225" s="1145">
        <v>6</v>
      </c>
      <c r="BN225" s="1145">
        <v>7</v>
      </c>
      <c r="BO225" s="1145">
        <v>8</v>
      </c>
      <c r="BP225" s="683"/>
      <c r="BQ225" s="683"/>
      <c r="BR225" s="683"/>
      <c r="BS225" s="683"/>
      <c r="BT225" s="683"/>
      <c r="BU225" s="683"/>
      <c r="BV225" s="683"/>
      <c r="BW225" s="683"/>
      <c r="BX225" s="683"/>
      <c r="BY225" s="683"/>
      <c r="BZ225" s="683"/>
      <c r="CA225" s="683"/>
      <c r="CB225" s="683"/>
      <c r="CC225" s="683"/>
      <c r="CD225" s="683"/>
      <c r="CE225" s="683"/>
      <c r="CF225" s="683"/>
      <c r="CG225" s="683"/>
      <c r="CH225" s="683"/>
      <c r="CI225" s="925"/>
      <c r="CJ225" s="1460"/>
      <c r="CK225" s="1461"/>
    </row>
    <row r="226" spans="1:89" s="17" customFormat="1" x14ac:dyDescent="0.3">
      <c r="A226" s="1453"/>
      <c r="B226" s="540" t="s">
        <v>364</v>
      </c>
      <c r="C226" s="541" t="s">
        <v>365</v>
      </c>
      <c r="D226" s="542" t="s">
        <v>656</v>
      </c>
      <c r="E226" s="543" t="s">
        <v>111</v>
      </c>
      <c r="F226" s="920">
        <v>2</v>
      </c>
      <c r="G226" s="1013">
        <v>5.2017399928314223</v>
      </c>
      <c r="H226" s="1014">
        <v>5.0728644278185655</v>
      </c>
      <c r="I226" s="1014">
        <v>4.8304480382261783</v>
      </c>
      <c r="J226" s="1014">
        <v>4.599615972792102</v>
      </c>
      <c r="K226" s="1014">
        <v>4.3798146527486992</v>
      </c>
      <c r="L226" s="1014">
        <v>4.1705169531333075</v>
      </c>
      <c r="M226" s="1147">
        <v>3.9712209386432913</v>
      </c>
      <c r="N226" s="1147">
        <v>3.7814486599006534</v>
      </c>
      <c r="O226" s="1147">
        <v>3.6007450072394125</v>
      </c>
      <c r="P226" s="1147">
        <v>3.4286766192669096</v>
      </c>
      <c r="Q226" s="1147">
        <v>3.2648308435815672</v>
      </c>
      <c r="R226" s="1147">
        <v>3.1088147471547112</v>
      </c>
      <c r="S226" s="1147">
        <v>2.9602541740031647</v>
      </c>
      <c r="T226" s="1147">
        <v>2.8187928478927344</v>
      </c>
      <c r="U226" s="1147">
        <v>2.684091517920697</v>
      </c>
      <c r="V226" s="1147">
        <v>2.5558271449282404</v>
      </c>
      <c r="W226" s="1147">
        <v>2.5558271449282404</v>
      </c>
      <c r="X226" s="1147">
        <v>2.5558271449282404</v>
      </c>
      <c r="Y226" s="1147">
        <v>2.5558271449282404</v>
      </c>
      <c r="Z226" s="1147">
        <v>2.5558271449282404</v>
      </c>
      <c r="AA226" s="1147">
        <v>2.5558271449282404</v>
      </c>
      <c r="AB226" s="1147">
        <v>2.5558271449282404</v>
      </c>
      <c r="AC226" s="1147">
        <v>2.5558271449282404</v>
      </c>
      <c r="AD226" s="1147">
        <v>2.5558271449282404</v>
      </c>
      <c r="AE226" s="1147">
        <v>2.5558271449282404</v>
      </c>
      <c r="AF226" s="1147">
        <v>2.5558271449282404</v>
      </c>
      <c r="AG226" s="1147">
        <v>2.5558271449282404</v>
      </c>
      <c r="AH226" s="1147">
        <v>2.5558271449282404</v>
      </c>
      <c r="AI226" s="1147">
        <v>2.5558271449282404</v>
      </c>
      <c r="AJ226" s="1147">
        <v>2.5558271449282404</v>
      </c>
      <c r="AK226" s="1147">
        <v>2.5558271449282404</v>
      </c>
      <c r="AL226" s="1147">
        <v>2.5558271449282404</v>
      </c>
      <c r="AM226" s="1147">
        <v>2.5558271449282404</v>
      </c>
      <c r="AN226" s="1147">
        <v>2.5558271449282404</v>
      </c>
      <c r="AO226" s="1147">
        <v>2.5558271449282404</v>
      </c>
      <c r="AP226" s="1147">
        <v>2.5558271449282404</v>
      </c>
      <c r="AQ226" s="1147">
        <v>2.5558271449282404</v>
      </c>
      <c r="AR226" s="1147">
        <v>2.5558271449282404</v>
      </c>
      <c r="AS226" s="1147">
        <v>2.5558271449282404</v>
      </c>
      <c r="AT226" s="1147">
        <v>2.5558271449282404</v>
      </c>
      <c r="AU226" s="1147">
        <v>2.5558271449282404</v>
      </c>
      <c r="AV226" s="1147">
        <v>2.5558271449282404</v>
      </c>
      <c r="AW226" s="1147">
        <v>2.5558271449282404</v>
      </c>
      <c r="AX226" s="1147">
        <v>2.5558271449282404</v>
      </c>
      <c r="AY226" s="1147">
        <v>2.5558271449282404</v>
      </c>
      <c r="AZ226" s="1147">
        <v>2.5558271449282404</v>
      </c>
      <c r="BA226" s="1147">
        <v>2.5558271449282404</v>
      </c>
      <c r="BB226" s="1147">
        <v>2.5558271449282404</v>
      </c>
      <c r="BC226" s="1147">
        <v>2.5558271449282404</v>
      </c>
      <c r="BD226" s="1147">
        <v>2.5558271449282404</v>
      </c>
      <c r="BE226" s="1147">
        <v>2.5558271449282404</v>
      </c>
      <c r="BF226" s="1147">
        <v>2.5558271449282404</v>
      </c>
      <c r="BG226" s="1147">
        <v>2.5558271449282404</v>
      </c>
      <c r="BH226" s="1147">
        <v>2.5558271449282404</v>
      </c>
      <c r="BI226" s="1147">
        <v>2.5558271449282404</v>
      </c>
      <c r="BJ226" s="1147">
        <v>2.5558271449282404</v>
      </c>
      <c r="BK226" s="1147">
        <v>2.5558271449282404</v>
      </c>
      <c r="BL226" s="1147">
        <v>2.5558271449282404</v>
      </c>
      <c r="BM226" s="1147">
        <v>2.5558271449282404</v>
      </c>
      <c r="BN226" s="1147">
        <v>2.5558271449282404</v>
      </c>
      <c r="BO226" s="1147">
        <v>2.5558271449282404</v>
      </c>
      <c r="BP226" s="284"/>
      <c r="BQ226" s="284"/>
      <c r="BR226" s="284"/>
      <c r="BS226" s="284"/>
      <c r="BT226" s="284"/>
      <c r="BU226" s="284"/>
      <c r="BV226" s="284"/>
      <c r="BW226" s="284"/>
      <c r="BX226" s="284"/>
      <c r="BY226" s="284"/>
      <c r="BZ226" s="284"/>
      <c r="CA226" s="284"/>
      <c r="CB226" s="284"/>
      <c r="CC226" s="284"/>
      <c r="CD226" s="284"/>
      <c r="CE226" s="284"/>
      <c r="CF226" s="284"/>
      <c r="CG226" s="284"/>
      <c r="CH226" s="284"/>
      <c r="CI226" s="897"/>
      <c r="CJ226" s="1460"/>
      <c r="CK226" s="1461"/>
    </row>
    <row r="227" spans="1:89" s="17" customFormat="1" x14ac:dyDescent="0.3">
      <c r="A227" s="1453"/>
      <c r="B227" s="540" t="s">
        <v>366</v>
      </c>
      <c r="C227" s="541" t="s">
        <v>367</v>
      </c>
      <c r="D227" s="542" t="s">
        <v>656</v>
      </c>
      <c r="E227" s="543" t="s">
        <v>111</v>
      </c>
      <c r="F227" s="920">
        <v>2</v>
      </c>
      <c r="G227" s="1013">
        <v>122.53386132556231</v>
      </c>
      <c r="H227" s="1014">
        <v>126.35481728832228</v>
      </c>
      <c r="I227" s="1014">
        <v>133.93094518837123</v>
      </c>
      <c r="J227" s="1014">
        <v>138.20698820417985</v>
      </c>
      <c r="K227" s="1014">
        <v>142.21511984081167</v>
      </c>
      <c r="L227" s="1014">
        <v>145.64546485684664</v>
      </c>
      <c r="M227" s="1147">
        <v>147.32935001409322</v>
      </c>
      <c r="N227" s="1147">
        <v>149.09117789894339</v>
      </c>
      <c r="O227" s="1147">
        <v>150.9398396974963</v>
      </c>
      <c r="P227" s="1147">
        <v>152.68493389015399</v>
      </c>
      <c r="Q227" s="1147">
        <v>154.30775865329142</v>
      </c>
      <c r="R227" s="1147">
        <v>155.83724416641883</v>
      </c>
      <c r="S227" s="1147">
        <v>157.32785830832043</v>
      </c>
      <c r="T227" s="1147">
        <v>158.78476094131918</v>
      </c>
      <c r="U227" s="1147">
        <v>160.20911010911843</v>
      </c>
      <c r="V227" s="1147">
        <v>161.54305689452559</v>
      </c>
      <c r="W227" s="1147">
        <v>162.81366642353365</v>
      </c>
      <c r="X227" s="1147">
        <v>164.0428293615783</v>
      </c>
      <c r="Y227" s="1147">
        <v>165.1901134075498</v>
      </c>
      <c r="Z227" s="1147">
        <v>166.30183959006709</v>
      </c>
      <c r="AA227" s="1147">
        <v>167.33774422239927</v>
      </c>
      <c r="AB227" s="1147">
        <v>168.30489194693294</v>
      </c>
      <c r="AC227" s="1147">
        <v>169.32228329450024</v>
      </c>
      <c r="AD227" s="1147">
        <v>170.26994089791307</v>
      </c>
      <c r="AE227" s="1147">
        <v>171.31917760478751</v>
      </c>
      <c r="AF227" s="1147">
        <v>172.34881523681659</v>
      </c>
      <c r="AG227" s="1147">
        <v>173.40110034929214</v>
      </c>
      <c r="AH227" s="1147">
        <v>174.69133503745422</v>
      </c>
      <c r="AI227" s="1147">
        <v>175.97006832137859</v>
      </c>
      <c r="AJ227" s="1147">
        <v>177.23810977171593</v>
      </c>
      <c r="AK227" s="1147">
        <v>178.50212963053494</v>
      </c>
      <c r="AL227" s="1147">
        <v>179.75685907192903</v>
      </c>
      <c r="AM227" s="1147">
        <v>181.00291087079236</v>
      </c>
      <c r="AN227" s="1147">
        <v>182.2408438470589</v>
      </c>
      <c r="AO227" s="1147">
        <v>183.47116790009042</v>
      </c>
      <c r="AP227" s="1147">
        <v>184.6943485516814</v>
      </c>
      <c r="AQ227" s="1147">
        <v>185.91083140780677</v>
      </c>
      <c r="AR227" s="1147">
        <v>187.12103975422971</v>
      </c>
      <c r="AS227" s="1147">
        <v>188.32531995361285</v>
      </c>
      <c r="AT227" s="1147">
        <v>189.52398931347764</v>
      </c>
      <c r="AU227" s="1147">
        <v>190.71733870790766</v>
      </c>
      <c r="AV227" s="1147">
        <v>191.90563495397203</v>
      </c>
      <c r="AW227" s="1147">
        <v>193.08912296693106</v>
      </c>
      <c r="AX227" s="1147">
        <v>194.26802771575501</v>
      </c>
      <c r="AY227" s="1147">
        <v>195.4425559982582</v>
      </c>
      <c r="AZ227" s="1147">
        <v>196.61289805315835</v>
      </c>
      <c r="BA227" s="1147">
        <v>197.77922902461694</v>
      </c>
      <c r="BB227" s="1147">
        <v>198.94171029324178</v>
      </c>
      <c r="BC227" s="1147">
        <v>200.10049068613662</v>
      </c>
      <c r="BD227" s="1147">
        <v>201.25570757733774</v>
      </c>
      <c r="BE227" s="1147">
        <v>202.40748788886057</v>
      </c>
      <c r="BF227" s="1147">
        <v>203.55594900158292</v>
      </c>
      <c r="BG227" s="1147">
        <v>204.70119958430084</v>
      </c>
      <c r="BH227" s="1147">
        <v>205.84334034848371</v>
      </c>
      <c r="BI227" s="1147">
        <v>206.98246473555213</v>
      </c>
      <c r="BJ227" s="1147">
        <v>208.11865954283681</v>
      </c>
      <c r="BK227" s="1147">
        <v>209.25200549380509</v>
      </c>
      <c r="BL227" s="1147">
        <v>210.38257775761861</v>
      </c>
      <c r="BM227" s="1147">
        <v>211.51044642261084</v>
      </c>
      <c r="BN227" s="1147">
        <v>212.63567692784258</v>
      </c>
      <c r="BO227" s="1147">
        <v>213.80808506900249</v>
      </c>
      <c r="BP227" s="284"/>
      <c r="BQ227" s="284"/>
      <c r="BR227" s="284"/>
      <c r="BS227" s="284"/>
      <c r="BT227" s="284"/>
      <c r="BU227" s="284"/>
      <c r="BV227" s="284"/>
      <c r="BW227" s="284"/>
      <c r="BX227" s="284"/>
      <c r="BY227" s="284"/>
      <c r="BZ227" s="284"/>
      <c r="CA227" s="284"/>
      <c r="CB227" s="284"/>
      <c r="CC227" s="284"/>
      <c r="CD227" s="284"/>
      <c r="CE227" s="284"/>
      <c r="CF227" s="284"/>
      <c r="CG227" s="284"/>
      <c r="CH227" s="284"/>
      <c r="CI227" s="897"/>
      <c r="CJ227" s="1460"/>
      <c r="CK227" s="1461"/>
    </row>
    <row r="228" spans="1:89" s="18" customFormat="1" x14ac:dyDescent="0.3">
      <c r="A228" s="1453"/>
      <c r="B228" s="540" t="s">
        <v>368</v>
      </c>
      <c r="C228" s="541" t="s">
        <v>369</v>
      </c>
      <c r="D228" s="542" t="s">
        <v>656</v>
      </c>
      <c r="E228" s="543" t="s">
        <v>111</v>
      </c>
      <c r="F228" s="920">
        <v>2</v>
      </c>
      <c r="G228" s="1013">
        <v>125.25373764712717</v>
      </c>
      <c r="H228" s="1014">
        <v>121.86823133190185</v>
      </c>
      <c r="I228" s="1014">
        <v>117.49758004603345</v>
      </c>
      <c r="J228" s="1014">
        <v>113.48688681439054</v>
      </c>
      <c r="K228" s="1014">
        <v>109.44706495049005</v>
      </c>
      <c r="L228" s="1014">
        <v>105.8686420960946</v>
      </c>
      <c r="M228" s="1147">
        <v>104.69824877551447</v>
      </c>
      <c r="N228" s="1147">
        <v>103.63372137853135</v>
      </c>
      <c r="O228" s="1147">
        <v>102.67069871557439</v>
      </c>
      <c r="P228" s="1147">
        <v>101.79246698691489</v>
      </c>
      <c r="Q228" s="1147">
        <v>100.98440980632367</v>
      </c>
      <c r="R228" s="1147">
        <v>100.24317780323867</v>
      </c>
      <c r="S228" s="1147">
        <v>99.563433710701972</v>
      </c>
      <c r="T228" s="1147">
        <v>98.93903375628382</v>
      </c>
      <c r="U228" s="1147">
        <v>98.365634205170451</v>
      </c>
      <c r="V228" s="1147">
        <v>97.832216533665473</v>
      </c>
      <c r="W228" s="1147">
        <v>97.335338925991664</v>
      </c>
      <c r="X228" s="1147">
        <v>96.87458495767612</v>
      </c>
      <c r="Y228" s="1147">
        <v>96.44212448107109</v>
      </c>
      <c r="Z228" s="1147">
        <v>96.039427826257167</v>
      </c>
      <c r="AA228" s="1147">
        <v>95.657583231211504</v>
      </c>
      <c r="AB228" s="1147">
        <v>95.296255683326095</v>
      </c>
      <c r="AC228" s="1147">
        <v>94.957796607345486</v>
      </c>
      <c r="AD228" s="1147">
        <v>94.635083409746755</v>
      </c>
      <c r="AE228" s="1147">
        <v>94.338938340331737</v>
      </c>
      <c r="AF228" s="1147">
        <v>94.058323433918872</v>
      </c>
      <c r="AG228" s="1147">
        <v>93.791568504211952</v>
      </c>
      <c r="AH228" s="1147">
        <v>93.537237898049071</v>
      </c>
      <c r="AI228" s="1147">
        <v>93.294025108787665</v>
      </c>
      <c r="AJ228" s="1147">
        <v>93.060744189064721</v>
      </c>
      <c r="AK228" s="1147">
        <v>92.836318130589234</v>
      </c>
      <c r="AL228" s="1147">
        <v>92.619768421097902</v>
      </c>
      <c r="AM228" s="1147">
        <v>92.41020565055419</v>
      </c>
      <c r="AN228" s="1147">
        <v>92.206821053687634</v>
      </c>
      <c r="AO228" s="1147">
        <v>92.008878889119615</v>
      </c>
      <c r="AP228" s="1147">
        <v>91.859693250604138</v>
      </c>
      <c r="AQ228" s="1147">
        <v>91.804934113596815</v>
      </c>
      <c r="AR228" s="1147">
        <v>91.755360950717645</v>
      </c>
      <c r="AS228" s="1147">
        <v>91.710503969390672</v>
      </c>
      <c r="AT228" s="1147">
        <v>91.669935647934608</v>
      </c>
      <c r="AU228" s="1147">
        <v>91.633266880907129</v>
      </c>
      <c r="AV228" s="1147">
        <v>91.600143486032778</v>
      </c>
      <c r="AW228" s="1147">
        <v>91.570243037173498</v>
      </c>
      <c r="AX228" s="1147">
        <v>91.543271991540081</v>
      </c>
      <c r="AY228" s="1147">
        <v>91.518963082657649</v>
      </c>
      <c r="AZ228" s="1147">
        <v>91.497072953531756</v>
      </c>
      <c r="BA228" s="1147">
        <v>91.477380007071574</v>
      </c>
      <c r="BB228" s="1147">
        <v>91.45968245314431</v>
      </c>
      <c r="BC228" s="1147">
        <v>91.443796533703775</v>
      </c>
      <c r="BD228" s="1147">
        <v>91.429554909275723</v>
      </c>
      <c r="BE228" s="1147">
        <v>91.416805191729239</v>
      </c>
      <c r="BF228" s="1147">
        <v>91.40540860973762</v>
      </c>
      <c r="BG228" s="1147">
        <v>91.395238794647682</v>
      </c>
      <c r="BH228" s="1147">
        <v>91.386180675658636</v>
      </c>
      <c r="BI228" s="1147">
        <v>91.378129474276008</v>
      </c>
      <c r="BJ228" s="1147">
        <v>91.370989788955939</v>
      </c>
      <c r="BK228" s="1147">
        <v>91.364674761713758</v>
      </c>
      <c r="BL228" s="1147">
        <v>91.359105319246083</v>
      </c>
      <c r="BM228" s="1147">
        <v>91.354209481809008</v>
      </c>
      <c r="BN228" s="1147">
        <v>91.349921733725026</v>
      </c>
      <c r="BO228" s="1147">
        <v>91.358067199696549</v>
      </c>
      <c r="BP228" s="284"/>
      <c r="BQ228" s="284"/>
      <c r="BR228" s="284"/>
      <c r="BS228" s="284"/>
      <c r="BT228" s="284"/>
      <c r="BU228" s="284"/>
      <c r="BV228" s="284"/>
      <c r="BW228" s="284"/>
      <c r="BX228" s="284"/>
      <c r="BY228" s="284"/>
      <c r="BZ228" s="284"/>
      <c r="CA228" s="284"/>
      <c r="CB228" s="284"/>
      <c r="CC228" s="284"/>
      <c r="CD228" s="284"/>
      <c r="CE228" s="284"/>
      <c r="CF228" s="284"/>
      <c r="CG228" s="284"/>
      <c r="CH228" s="284"/>
      <c r="CI228" s="897"/>
      <c r="CJ228" s="1462"/>
      <c r="CK228" s="1463"/>
    </row>
    <row r="229" spans="1:89" s="17" customFormat="1" ht="28" x14ac:dyDescent="0.35">
      <c r="A229" s="1453"/>
      <c r="B229" s="540" t="s">
        <v>370</v>
      </c>
      <c r="C229" s="541" t="s">
        <v>371</v>
      </c>
      <c r="D229" s="542" t="s">
        <v>67</v>
      </c>
      <c r="E229" s="543" t="s">
        <v>252</v>
      </c>
      <c r="F229" s="920">
        <v>1</v>
      </c>
      <c r="G229" s="907">
        <v>0</v>
      </c>
      <c r="H229" s="906">
        <v>0</v>
      </c>
      <c r="I229" s="906">
        <v>1.6305513838232123E-4</v>
      </c>
      <c r="J229" s="906">
        <v>3.3630122291353778E-4</v>
      </c>
      <c r="K229" s="906">
        <v>5.0954730744475407E-4</v>
      </c>
      <c r="L229" s="906">
        <v>6.7260244582707546E-4</v>
      </c>
      <c r="M229" s="1148">
        <v>8.4584853035829207E-4</v>
      </c>
      <c r="N229" s="1148">
        <v>1.0190946148895084E-3</v>
      </c>
      <c r="O229" s="1148">
        <v>1.1821497532718296E-3</v>
      </c>
      <c r="P229" s="1148">
        <v>1.3553958378030462E-3</v>
      </c>
      <c r="Q229" s="1148">
        <v>1.5184509761853673E-3</v>
      </c>
      <c r="R229" s="1148">
        <v>1.6916970607165841E-3</v>
      </c>
      <c r="S229" s="1148">
        <v>1.8649431452477999E-3</v>
      </c>
      <c r="T229" s="1148">
        <v>2.0279982836301212E-3</v>
      </c>
      <c r="U229" s="1148">
        <v>2.2012443681613376E-3</v>
      </c>
      <c r="V229" s="1148">
        <v>2.3642995065436593E-3</v>
      </c>
      <c r="W229" s="1148">
        <v>2.5375455910748757E-3</v>
      </c>
      <c r="X229" s="1148">
        <v>2.7107916756060925E-3</v>
      </c>
      <c r="Y229" s="1148">
        <v>2.8738468139884125E-3</v>
      </c>
      <c r="Z229" s="1148">
        <v>3.0470928985196293E-3</v>
      </c>
      <c r="AA229" s="1148">
        <v>3.2203389830508457E-3</v>
      </c>
      <c r="AB229" s="1148">
        <v>3.3898305084745744E-3</v>
      </c>
      <c r="AC229" s="1148">
        <v>3.5593220338983027E-3</v>
      </c>
      <c r="AD229" s="1148">
        <v>3.7288135593220319E-3</v>
      </c>
      <c r="AE229" s="1148">
        <v>3.8983050847457607E-3</v>
      </c>
      <c r="AF229" s="1148">
        <v>4.0677966101694881E-3</v>
      </c>
      <c r="AG229" s="1148">
        <v>4.2372881355932169E-3</v>
      </c>
      <c r="AH229" s="1148">
        <v>4.4067796610169465E-3</v>
      </c>
      <c r="AI229" s="1148">
        <v>4.5762711864406743E-3</v>
      </c>
      <c r="AJ229" s="1148">
        <v>4.7457627118644031E-3</v>
      </c>
      <c r="AK229" s="1148">
        <v>4.915254237288131E-3</v>
      </c>
      <c r="AL229" s="1148">
        <v>5.0847457627118597E-3</v>
      </c>
      <c r="AM229" s="1148">
        <v>5.2542372881355893E-3</v>
      </c>
      <c r="AN229" s="1148">
        <v>5.4237288135593172E-3</v>
      </c>
      <c r="AO229" s="1148">
        <v>5.5932203389830459E-3</v>
      </c>
      <c r="AP229" s="1148">
        <v>5.7627118644067755E-3</v>
      </c>
      <c r="AQ229" s="1148">
        <v>5.9322033898305052E-3</v>
      </c>
      <c r="AR229" s="1148">
        <v>6.1016949152542322E-3</v>
      </c>
      <c r="AS229" s="1148">
        <v>6.2711864406779609E-3</v>
      </c>
      <c r="AT229" s="1148">
        <v>6.4406779661016897E-3</v>
      </c>
      <c r="AU229" s="1148">
        <v>6.6101694915254193E-3</v>
      </c>
      <c r="AV229" s="1148">
        <v>6.779661016949148E-3</v>
      </c>
      <c r="AW229" s="1148">
        <v>6.9491525423728759E-3</v>
      </c>
      <c r="AX229" s="1148">
        <v>7.1186440677966046E-3</v>
      </c>
      <c r="AY229" s="1148">
        <v>7.2881355932203342E-3</v>
      </c>
      <c r="AZ229" s="1148">
        <v>7.4576271186440621E-3</v>
      </c>
      <c r="BA229" s="1148">
        <v>7.6271186440677926E-3</v>
      </c>
      <c r="BB229" s="1148">
        <v>7.7966101694915213E-3</v>
      </c>
      <c r="BC229" s="1148">
        <v>7.9661016949152501E-3</v>
      </c>
      <c r="BD229" s="1148">
        <v>8.1355932203389797E-3</v>
      </c>
      <c r="BE229" s="1148">
        <v>8.3050847457627093E-3</v>
      </c>
      <c r="BF229" s="1148">
        <v>8.4745762711864389E-3</v>
      </c>
      <c r="BG229" s="1148">
        <v>8.6440677966101668E-3</v>
      </c>
      <c r="BH229" s="1148">
        <v>8.8135593220338964E-3</v>
      </c>
      <c r="BI229" s="1148">
        <v>8.983050847457626E-3</v>
      </c>
      <c r="BJ229" s="1148">
        <v>9.1525423728813556E-3</v>
      </c>
      <c r="BK229" s="1148">
        <v>9.3220338983050835E-3</v>
      </c>
      <c r="BL229" s="1148">
        <v>9.4915254237288131E-3</v>
      </c>
      <c r="BM229" s="1148">
        <v>9.6610169491525427E-3</v>
      </c>
      <c r="BN229" s="1148">
        <v>9.8305084745762723E-3</v>
      </c>
      <c r="BO229" s="1148">
        <v>0.01</v>
      </c>
      <c r="BP229" s="308"/>
      <c r="BQ229" s="308"/>
      <c r="BR229" s="308"/>
      <c r="BS229" s="308"/>
      <c r="BT229" s="308"/>
      <c r="BU229" s="308"/>
      <c r="BV229" s="308"/>
      <c r="BW229" s="308"/>
      <c r="BX229" s="308"/>
      <c r="BY229" s="308"/>
      <c r="BZ229" s="308"/>
      <c r="CA229" s="308"/>
      <c r="CB229" s="308"/>
      <c r="CC229" s="308"/>
      <c r="CD229" s="308"/>
      <c r="CE229" s="308"/>
      <c r="CF229" s="308"/>
      <c r="CG229" s="308"/>
      <c r="CH229" s="308"/>
      <c r="CI229" s="926"/>
      <c r="CJ229" s="1460"/>
      <c r="CK229" s="1461"/>
    </row>
    <row r="230" spans="1:89" s="17" customFormat="1" ht="28" x14ac:dyDescent="0.35">
      <c r="A230" s="1453"/>
      <c r="B230" s="540" t="s">
        <v>372</v>
      </c>
      <c r="C230" s="541" t="s">
        <v>373</v>
      </c>
      <c r="D230" s="542" t="s">
        <v>374</v>
      </c>
      <c r="E230" s="543" t="s">
        <v>111</v>
      </c>
      <c r="F230" s="920">
        <v>2</v>
      </c>
      <c r="G230" s="898">
        <f>G229*(G224+SUM(G226:G228)-SUM(G236:G239))</f>
        <v>0</v>
      </c>
      <c r="H230" s="309">
        <f t="shared" ref="H230:BO230" si="95">H229*(SUM(H224:H228)-SUM(H236:H239))</f>
        <v>0</v>
      </c>
      <c r="I230" s="309">
        <f t="shared" si="95"/>
        <v>5.3996553576729542E-2</v>
      </c>
      <c r="J230" s="309">
        <f t="shared" si="95"/>
        <v>0.11268526508920473</v>
      </c>
      <c r="K230" s="309">
        <f t="shared" si="95"/>
        <v>0.1706960109151158</v>
      </c>
      <c r="L230" s="309">
        <f t="shared" si="95"/>
        <v>0.22513749513797768</v>
      </c>
      <c r="M230" s="309">
        <f t="shared" si="95"/>
        <v>0.28330208321875311</v>
      </c>
      <c r="N230" s="309">
        <f t="shared" si="95"/>
        <v>0.34169166750199292</v>
      </c>
      <c r="O230" s="309">
        <f t="shared" si="95"/>
        <v>0.3969342374636754</v>
      </c>
      <c r="P230" s="309">
        <f t="shared" si="95"/>
        <v>0.45598024372316048</v>
      </c>
      <c r="Q230" s="309">
        <f t="shared" si="95"/>
        <v>0.51174045523175393</v>
      </c>
      <c r="R230" s="309">
        <f t="shared" si="95"/>
        <v>0.57119449804037603</v>
      </c>
      <c r="S230" s="309">
        <f t="shared" si="95"/>
        <v>0.63082550825960282</v>
      </c>
      <c r="T230" s="309">
        <f t="shared" si="95"/>
        <v>0.68702980847710071</v>
      </c>
      <c r="U230" s="309">
        <f t="shared" si="95"/>
        <v>0.7471433388773866</v>
      </c>
      <c r="V230" s="309">
        <f t="shared" si="95"/>
        <v>0.80400698890623956</v>
      </c>
      <c r="W230" s="309">
        <f t="shared" si="95"/>
        <v>0.86465921269520141</v>
      </c>
      <c r="X230" s="309">
        <f t="shared" si="95"/>
        <v>0.92550513709833748</v>
      </c>
      <c r="Y230" s="309">
        <f t="shared" si="95"/>
        <v>0.98319362503194663</v>
      </c>
      <c r="Z230" s="309">
        <f t="shared" si="95"/>
        <v>1.0448711707828178</v>
      </c>
      <c r="AA230" s="309">
        <f t="shared" si="95"/>
        <v>1.1063340713210303</v>
      </c>
      <c r="AB230" s="309">
        <f t="shared" si="95"/>
        <v>1.166610519741706</v>
      </c>
      <c r="AC230" s="309">
        <f t="shared" si="95"/>
        <v>1.2272277373277773</v>
      </c>
      <c r="AD230" s="309">
        <f t="shared" si="95"/>
        <v>1.2878353947798447</v>
      </c>
      <c r="AE230" s="309">
        <f t="shared" si="95"/>
        <v>1.3491493111093626</v>
      </c>
      <c r="AF230" s="309">
        <f t="shared" si="95"/>
        <v>1.4106936195031914</v>
      </c>
      <c r="AG230" s="309">
        <f t="shared" si="95"/>
        <v>1.4726260085642213</v>
      </c>
      <c r="AH230" s="309">
        <f t="shared" si="95"/>
        <v>1.5359138252719489</v>
      </c>
      <c r="AI230" s="309">
        <f t="shared" si="95"/>
        <v>1.5995342009287721</v>
      </c>
      <c r="AJ230" s="309">
        <f t="shared" si="95"/>
        <v>1.663482136163648</v>
      </c>
      <c r="AK230" s="309">
        <f t="shared" si="95"/>
        <v>1.7277897849545634</v>
      </c>
      <c r="AL230" s="309">
        <f t="shared" si="95"/>
        <v>1.7924257317597729</v>
      </c>
      <c r="AM230" s="309">
        <f t="shared" si="95"/>
        <v>1.8573878530265737</v>
      </c>
      <c r="AN230" s="309">
        <f t="shared" si="95"/>
        <v>1.9226740216355327</v>
      </c>
      <c r="AO230" s="309">
        <f t="shared" si="95"/>
        <v>1.9882819521685406</v>
      </c>
      <c r="AP230" s="309">
        <f t="shared" si="95"/>
        <v>2.0544666000104894</v>
      </c>
      <c r="AQ230" s="309">
        <f t="shared" si="95"/>
        <v>2.1215155188262971</v>
      </c>
      <c r="AR230" s="309">
        <f t="shared" si="95"/>
        <v>2.188935066335405</v>
      </c>
      <c r="AS230" s="309">
        <f t="shared" si="95"/>
        <v>2.2567277624555175</v>
      </c>
      <c r="AT230" s="309">
        <f t="shared" si="95"/>
        <v>2.3248846360210256</v>
      </c>
      <c r="AU230" s="309">
        <f t="shared" si="95"/>
        <v>2.3934124639494749</v>
      </c>
      <c r="AV230" s="309">
        <f t="shared" si="95"/>
        <v>2.4623017762403987</v>
      </c>
      <c r="AW230" s="309">
        <f t="shared" si="95"/>
        <v>2.5315596582032263</v>
      </c>
      <c r="AX230" s="309">
        <f t="shared" si="95"/>
        <v>2.6011764798648764</v>
      </c>
      <c r="AY230" s="309">
        <f t="shared" si="95"/>
        <v>2.6711597133030742</v>
      </c>
      <c r="AZ230" s="309">
        <f t="shared" si="95"/>
        <v>2.7415037985960389</v>
      </c>
      <c r="BA230" s="309">
        <f t="shared" si="95"/>
        <v>2.8122075546901595</v>
      </c>
      <c r="BB230" s="309">
        <f t="shared" si="95"/>
        <v>2.8832698663892167</v>
      </c>
      <c r="BC230" s="309">
        <f t="shared" si="95"/>
        <v>2.9546895381510025</v>
      </c>
      <c r="BD230" s="309">
        <f t="shared" si="95"/>
        <v>3.0264654374471447</v>
      </c>
      <c r="BE230" s="309">
        <f t="shared" si="95"/>
        <v>3.0985965422695116</v>
      </c>
      <c r="BF230" s="309">
        <f t="shared" si="95"/>
        <v>3.1710816265059578</v>
      </c>
      <c r="BG230" s="309">
        <f t="shared" si="95"/>
        <v>3.2439197837491962</v>
      </c>
      <c r="BH230" s="309">
        <f t="shared" si="95"/>
        <v>3.3259286983732812</v>
      </c>
      <c r="BI230" s="309">
        <f t="shared" si="95"/>
        <v>3.4086222577941836</v>
      </c>
      <c r="BJ230" s="309">
        <f t="shared" si="95"/>
        <v>3.4920046418184523</v>
      </c>
      <c r="BK230" s="309">
        <f t="shared" si="95"/>
        <v>3.5760804588974464</v>
      </c>
      <c r="BL230" s="309">
        <f t="shared" si="95"/>
        <v>3.6608375470939438</v>
      </c>
      <c r="BM230" s="309">
        <f t="shared" si="95"/>
        <v>3.7462862035667981</v>
      </c>
      <c r="BN230" s="309">
        <f t="shared" si="95"/>
        <v>3.8324199839029274</v>
      </c>
      <c r="BO230" s="309">
        <f t="shared" si="95"/>
        <v>3.9198482633875988</v>
      </c>
      <c r="BP230" s="309"/>
      <c r="BQ230" s="309"/>
      <c r="BR230" s="309"/>
      <c r="BS230" s="309"/>
      <c r="BT230" s="309"/>
      <c r="BU230" s="309"/>
      <c r="BV230" s="309"/>
      <c r="BW230" s="309"/>
      <c r="BX230" s="309"/>
      <c r="BY230" s="309"/>
      <c r="BZ230" s="309"/>
      <c r="CA230" s="309"/>
      <c r="CB230" s="309"/>
      <c r="CC230" s="309"/>
      <c r="CD230" s="309"/>
      <c r="CE230" s="309"/>
      <c r="CF230" s="309"/>
      <c r="CG230" s="309"/>
      <c r="CH230" s="309"/>
      <c r="CI230" s="927"/>
      <c r="CJ230" s="1460"/>
      <c r="CK230" s="1461"/>
    </row>
    <row r="231" spans="1:89" s="17" customFormat="1" x14ac:dyDescent="0.35">
      <c r="A231" s="1453"/>
      <c r="B231" s="540" t="s">
        <v>375</v>
      </c>
      <c r="C231" s="544" t="s">
        <v>181</v>
      </c>
      <c r="D231" s="545" t="s">
        <v>376</v>
      </c>
      <c r="E231" s="546" t="s">
        <v>114</v>
      </c>
      <c r="F231" s="921">
        <v>1</v>
      </c>
      <c r="G231" s="899">
        <f>(((G227-G238))*1000000)/((G260)*1000)</f>
        <v>146.12703748030157</v>
      </c>
      <c r="H231" s="314">
        <f t="shared" ref="H231:BO232" si="96">(((H227-H238))*1000000)/((H260)*1000)</f>
        <v>148.3668807796962</v>
      </c>
      <c r="I231" s="314">
        <f t="shared" si="96"/>
        <v>152.33386145066089</v>
      </c>
      <c r="J231" s="314">
        <f t="shared" si="96"/>
        <v>153.0014413309996</v>
      </c>
      <c r="K231" s="314">
        <f t="shared" si="96"/>
        <v>153.64471183830173</v>
      </c>
      <c r="L231" s="314">
        <f t="shared" si="96"/>
        <v>154.23117831646525</v>
      </c>
      <c r="M231" s="315">
        <f t="shared" si="96"/>
        <v>154.60399858381817</v>
      </c>
      <c r="N231" s="315">
        <f t="shared" si="96"/>
        <v>154.97341139593496</v>
      </c>
      <c r="O231" s="315">
        <f t="shared" si="96"/>
        <v>155.40053755094667</v>
      </c>
      <c r="P231" s="315">
        <f t="shared" si="96"/>
        <v>155.82172885895903</v>
      </c>
      <c r="Q231" s="315">
        <f t="shared" si="96"/>
        <v>156.19632047515</v>
      </c>
      <c r="R231" s="315">
        <f t="shared" si="96"/>
        <v>156.54672943261582</v>
      </c>
      <c r="S231" s="315">
        <f t="shared" si="96"/>
        <v>156.88827017513924</v>
      </c>
      <c r="T231" s="315">
        <f t="shared" si="96"/>
        <v>157.22948395586306</v>
      </c>
      <c r="U231" s="315">
        <f t="shared" si="96"/>
        <v>157.56529028231563</v>
      </c>
      <c r="V231" s="315">
        <f t="shared" si="96"/>
        <v>157.85760498507074</v>
      </c>
      <c r="W231" s="315">
        <f t="shared" si="96"/>
        <v>158.0976267643837</v>
      </c>
      <c r="X231" s="315">
        <f t="shared" si="96"/>
        <v>158.32843452215997</v>
      </c>
      <c r="Y231" s="315">
        <f t="shared" si="96"/>
        <v>158.51785395433245</v>
      </c>
      <c r="Z231" s="315">
        <f t="shared" si="96"/>
        <v>158.69441244803207</v>
      </c>
      <c r="AA231" s="315">
        <f t="shared" si="96"/>
        <v>158.8073774996538</v>
      </c>
      <c r="AB231" s="315">
        <f t="shared" si="96"/>
        <v>158.88430974832383</v>
      </c>
      <c r="AC231" s="315">
        <f t="shared" si="96"/>
        <v>158.95969827649239</v>
      </c>
      <c r="AD231" s="315">
        <f t="shared" si="96"/>
        <v>158.99232269851146</v>
      </c>
      <c r="AE231" s="315">
        <f t="shared" si="96"/>
        <v>159.10739461405677</v>
      </c>
      <c r="AF231" s="315">
        <f t="shared" si="96"/>
        <v>159.21384680535257</v>
      </c>
      <c r="AG231" s="315">
        <f t="shared" si="96"/>
        <v>159.34133309430828</v>
      </c>
      <c r="AH231" s="315">
        <f t="shared" si="96"/>
        <v>159.70138523276282</v>
      </c>
      <c r="AI231" s="315">
        <f t="shared" si="96"/>
        <v>160.05546926245981</v>
      </c>
      <c r="AJ231" s="315">
        <f t="shared" si="96"/>
        <v>160.40384101955868</v>
      </c>
      <c r="AK231" s="315">
        <f t="shared" si="96"/>
        <v>160.74580695020737</v>
      </c>
      <c r="AL231" s="315">
        <f t="shared" si="96"/>
        <v>161.08247665232506</v>
      </c>
      <c r="AM231" s="315">
        <f t="shared" si="96"/>
        <v>161.41404805993264</v>
      </c>
      <c r="AN231" s="315">
        <f t="shared" si="96"/>
        <v>161.74070303190038</v>
      </c>
      <c r="AO231" s="315">
        <f t="shared" si="96"/>
        <v>162.06260895932081</v>
      </c>
      <c r="AP231" s="315">
        <f t="shared" si="96"/>
        <v>162.37992021254871</v>
      </c>
      <c r="AQ231" s="315">
        <f t="shared" si="96"/>
        <v>162.69279784115162</v>
      </c>
      <c r="AR231" s="315">
        <f t="shared" si="96"/>
        <v>163.00140482406724</v>
      </c>
      <c r="AS231" s="315">
        <f t="shared" si="96"/>
        <v>163.30585494394217</v>
      </c>
      <c r="AT231" s="315">
        <f t="shared" si="96"/>
        <v>163.60625459631174</v>
      </c>
      <c r="AU231" s="315">
        <f t="shared" si="96"/>
        <v>163.90270349622128</v>
      </c>
      <c r="AV231" s="315">
        <f t="shared" si="96"/>
        <v>164.19529531356056</v>
      </c>
      <c r="AW231" s="315">
        <f t="shared" si="96"/>
        <v>164.48411824397328</v>
      </c>
      <c r="AX231" s="315">
        <f t="shared" si="96"/>
        <v>164.76925552161723</v>
      </c>
      <c r="AY231" s="315">
        <f t="shared" si="96"/>
        <v>165.05078587953517</v>
      </c>
      <c r="AZ231" s="315">
        <f t="shared" si="96"/>
        <v>165.32878396283536</v>
      </c>
      <c r="BA231" s="315">
        <f t="shared" si="96"/>
        <v>165.60332069943948</v>
      </c>
      <c r="BB231" s="315">
        <f t="shared" si="96"/>
        <v>165.87446363267222</v>
      </c>
      <c r="BC231" s="315">
        <f t="shared" si="96"/>
        <v>166.14227721960489</v>
      </c>
      <c r="BD231" s="315">
        <f t="shared" si="96"/>
        <v>166.40682309865485</v>
      </c>
      <c r="BE231" s="315">
        <f t="shared" si="96"/>
        <v>166.66816032960151</v>
      </c>
      <c r="BF231" s="315">
        <f t="shared" si="96"/>
        <v>166.92634560889616</v>
      </c>
      <c r="BG231" s="315">
        <f t="shared" si="96"/>
        <v>167.1814334628325</v>
      </c>
      <c r="BH231" s="315">
        <f t="shared" si="96"/>
        <v>167.4334764208767</v>
      </c>
      <c r="BI231" s="315">
        <f t="shared" si="96"/>
        <v>167.68252517126663</v>
      </c>
      <c r="BJ231" s="315">
        <f t="shared" si="96"/>
        <v>167.92862870073378</v>
      </c>
      <c r="BK231" s="315">
        <f t="shared" si="96"/>
        <v>168.17183442001689</v>
      </c>
      <c r="BL231" s="315">
        <f t="shared" si="96"/>
        <v>168.41218827669377</v>
      </c>
      <c r="BM231" s="315">
        <f t="shared" si="96"/>
        <v>168.64973485666363</v>
      </c>
      <c r="BN231" s="315">
        <f t="shared" si="96"/>
        <v>168.88451747549922</v>
      </c>
      <c r="BO231" s="315">
        <f t="shared" si="96"/>
        <v>166.61912731663665</v>
      </c>
      <c r="BP231" s="315"/>
      <c r="BQ231" s="315"/>
      <c r="BR231" s="315"/>
      <c r="BS231" s="315"/>
      <c r="BT231" s="315"/>
      <c r="BU231" s="315"/>
      <c r="BV231" s="315"/>
      <c r="BW231" s="315"/>
      <c r="BX231" s="315"/>
      <c r="BY231" s="315"/>
      <c r="BZ231" s="315"/>
      <c r="CA231" s="315"/>
      <c r="CB231" s="315"/>
      <c r="CC231" s="315"/>
      <c r="CD231" s="315"/>
      <c r="CE231" s="315"/>
      <c r="CF231" s="315"/>
      <c r="CG231" s="315"/>
      <c r="CH231" s="315"/>
      <c r="CI231" s="310"/>
      <c r="CJ231" s="1460"/>
      <c r="CK231" s="1461"/>
    </row>
    <row r="232" spans="1:89" s="17" customFormat="1" x14ac:dyDescent="0.35">
      <c r="A232" s="1453"/>
      <c r="B232" s="540" t="s">
        <v>377</v>
      </c>
      <c r="C232" s="544" t="s">
        <v>200</v>
      </c>
      <c r="D232" s="545" t="s">
        <v>378</v>
      </c>
      <c r="E232" s="546" t="s">
        <v>114</v>
      </c>
      <c r="F232" s="921">
        <v>1</v>
      </c>
      <c r="G232" s="899">
        <f>(((G228-G239))*1000000)/((G261)*1000)</f>
        <v>236.85721749572787</v>
      </c>
      <c r="H232" s="314">
        <f t="shared" si="96"/>
        <v>233.43867938575283</v>
      </c>
      <c r="I232" s="314">
        <f t="shared" si="96"/>
        <v>234.68022888472723</v>
      </c>
      <c r="J232" s="314">
        <f t="shared" si="96"/>
        <v>235.09437188372348</v>
      </c>
      <c r="K232" s="314">
        <f t="shared" si="96"/>
        <v>235.40932562238808</v>
      </c>
      <c r="L232" s="314">
        <f t="shared" si="96"/>
        <v>235.71446832442041</v>
      </c>
      <c r="M232" s="315">
        <f t="shared" si="96"/>
        <v>235.94939716568479</v>
      </c>
      <c r="N232" s="315">
        <f t="shared" si="96"/>
        <v>236.22941833214483</v>
      </c>
      <c r="O232" s="315">
        <f t="shared" si="96"/>
        <v>236.64912028992535</v>
      </c>
      <c r="P232" s="315">
        <f t="shared" si="96"/>
        <v>237.09681231994065</v>
      </c>
      <c r="Q232" s="315">
        <f t="shared" si="96"/>
        <v>237.50777450342321</v>
      </c>
      <c r="R232" s="315">
        <f t="shared" si="96"/>
        <v>237.91416618511477</v>
      </c>
      <c r="S232" s="315">
        <f t="shared" si="96"/>
        <v>238.34374694453058</v>
      </c>
      <c r="T232" s="315">
        <f t="shared" si="96"/>
        <v>238.80448372535994</v>
      </c>
      <c r="U232" s="315">
        <f t="shared" si="96"/>
        <v>239.28700636099541</v>
      </c>
      <c r="V232" s="315">
        <f t="shared" si="96"/>
        <v>239.72674734447801</v>
      </c>
      <c r="W232" s="315">
        <f t="shared" si="96"/>
        <v>240.10921867677456</v>
      </c>
      <c r="X232" s="315">
        <f t="shared" si="96"/>
        <v>240.49798558228406</v>
      </c>
      <c r="Y232" s="315">
        <f t="shared" si="96"/>
        <v>240.83919836751443</v>
      </c>
      <c r="Z232" s="315">
        <f t="shared" si="96"/>
        <v>241.17665319791206</v>
      </c>
      <c r="AA232" s="315">
        <f t="shared" si="96"/>
        <v>241.43086148085172</v>
      </c>
      <c r="AB232" s="315">
        <f t="shared" si="96"/>
        <v>241.64045986805831</v>
      </c>
      <c r="AC232" s="315">
        <f t="shared" si="96"/>
        <v>241.86518068182389</v>
      </c>
      <c r="AD232" s="315">
        <f t="shared" si="96"/>
        <v>242.03176724890724</v>
      </c>
      <c r="AE232" s="315">
        <f t="shared" si="96"/>
        <v>242.34153968014343</v>
      </c>
      <c r="AF232" s="315">
        <f t="shared" si="96"/>
        <v>242.64766756642388</v>
      </c>
      <c r="AG232" s="315">
        <f t="shared" si="96"/>
        <v>242.94723939869738</v>
      </c>
      <c r="AH232" s="315">
        <f t="shared" si="96"/>
        <v>243.24078560646876</v>
      </c>
      <c r="AI232" s="315">
        <f t="shared" si="96"/>
        <v>243.52781876222346</v>
      </c>
      <c r="AJ232" s="315">
        <f t="shared" si="96"/>
        <v>243.80789418845106</v>
      </c>
      <c r="AK232" s="315">
        <f t="shared" si="96"/>
        <v>244.0797619928544</v>
      </c>
      <c r="AL232" s="315">
        <f t="shared" si="96"/>
        <v>244.34384745158988</v>
      </c>
      <c r="AM232" s="315">
        <f t="shared" si="96"/>
        <v>244.59981779084396</v>
      </c>
      <c r="AN232" s="315">
        <f t="shared" si="96"/>
        <v>244.84737142451272</v>
      </c>
      <c r="AO232" s="315">
        <f t="shared" si="96"/>
        <v>245.08623524555921</v>
      </c>
      <c r="AP232" s="315">
        <f t="shared" si="96"/>
        <v>245.44063456509517</v>
      </c>
      <c r="AQ232" s="315">
        <f t="shared" si="96"/>
        <v>246.04284719333069</v>
      </c>
      <c r="AR232" s="315">
        <f t="shared" si="96"/>
        <v>246.6424409000299</v>
      </c>
      <c r="AS232" s="315">
        <f t="shared" si="96"/>
        <v>247.23930809259312</v>
      </c>
      <c r="AT232" s="315">
        <f t="shared" si="96"/>
        <v>247.83335665025362</v>
      </c>
      <c r="AU232" s="315">
        <f t="shared" si="96"/>
        <v>248.42450840372345</v>
      </c>
      <c r="AV232" s="315">
        <f t="shared" si="96"/>
        <v>249.012697730837</v>
      </c>
      <c r="AW232" s="315">
        <f t="shared" si="96"/>
        <v>249.59787026449888</v>
      </c>
      <c r="AX232" s="315">
        <f t="shared" si="96"/>
        <v>250.17998170815744</v>
      </c>
      <c r="AY232" s="315">
        <f t="shared" si="96"/>
        <v>250.75899675335052</v>
      </c>
      <c r="AZ232" s="315">
        <f t="shared" si="96"/>
        <v>251.33488809337931</v>
      </c>
      <c r="BA232" s="315">
        <f t="shared" si="96"/>
        <v>251.90763552698755</v>
      </c>
      <c r="BB232" s="315">
        <f t="shared" si="96"/>
        <v>252.47722514582225</v>
      </c>
      <c r="BC232" s="315">
        <f t="shared" si="96"/>
        <v>253.0436485995782</v>
      </c>
      <c r="BD232" s="315">
        <f t="shared" si="96"/>
        <v>253.6069024328369</v>
      </c>
      <c r="BE232" s="315">
        <f t="shared" si="96"/>
        <v>254.16698748784034</v>
      </c>
      <c r="BF232" s="315">
        <f t="shared" si="96"/>
        <v>254.72390836774417</v>
      </c>
      <c r="BG232" s="315">
        <f t="shared" si="96"/>
        <v>255.27767295515426</v>
      </c>
      <c r="BH232" s="315">
        <f t="shared" si="96"/>
        <v>255.82829198105316</v>
      </c>
      <c r="BI232" s="315">
        <f t="shared" si="96"/>
        <v>256.375778639602</v>
      </c>
      <c r="BJ232" s="315">
        <f t="shared" si="96"/>
        <v>256.92014824456243</v>
      </c>
      <c r="BK232" s="315">
        <f t="shared" si="96"/>
        <v>257.46141792340023</v>
      </c>
      <c r="BL232" s="315">
        <f t="shared" si="96"/>
        <v>257.9996063454891</v>
      </c>
      <c r="BM232" s="315">
        <f t="shared" si="96"/>
        <v>258.53473348105956</v>
      </c>
      <c r="BN232" s="315">
        <f t="shared" si="96"/>
        <v>259.06682038785823</v>
      </c>
      <c r="BO232" s="315">
        <f t="shared" si="96"/>
        <v>255.73591261637833</v>
      </c>
      <c r="BP232" s="315"/>
      <c r="BQ232" s="315"/>
      <c r="BR232" s="315"/>
      <c r="BS232" s="315"/>
      <c r="BT232" s="315"/>
      <c r="BU232" s="315"/>
      <c r="BV232" s="315"/>
      <c r="BW232" s="315"/>
      <c r="BX232" s="315"/>
      <c r="BY232" s="315"/>
      <c r="BZ232" s="315"/>
      <c r="CA232" s="315"/>
      <c r="CB232" s="315"/>
      <c r="CC232" s="315"/>
      <c r="CD232" s="315"/>
      <c r="CE232" s="315"/>
      <c r="CF232" s="315"/>
      <c r="CG232" s="315"/>
      <c r="CH232" s="315"/>
      <c r="CI232" s="310"/>
      <c r="CJ232" s="1460"/>
      <c r="CK232" s="1461"/>
    </row>
    <row r="233" spans="1:89" s="17" customFormat="1" ht="28" x14ac:dyDescent="0.35">
      <c r="A233" s="1453"/>
      <c r="B233" s="540" t="s">
        <v>379</v>
      </c>
      <c r="C233" s="544" t="s">
        <v>113</v>
      </c>
      <c r="D233" s="545" t="s">
        <v>380</v>
      </c>
      <c r="E233" s="546" t="s">
        <v>114</v>
      </c>
      <c r="F233" s="921">
        <v>1</v>
      </c>
      <c r="G233" s="899">
        <f>(((G227-G238)+(G228-G239))*1000000)/((G260+G261)*1000)</f>
        <v>180.64197879326966</v>
      </c>
      <c r="H233" s="314">
        <f t="shared" ref="H233:BO233" si="97">(((H227-H238)+(H228-H239))*1000000)/((H260+H261)*1000)</f>
        <v>180.174657905326</v>
      </c>
      <c r="I233" s="314">
        <f t="shared" si="97"/>
        <v>181.70803600498891</v>
      </c>
      <c r="J233" s="314">
        <f t="shared" si="97"/>
        <v>181.1052953647235</v>
      </c>
      <c r="K233" s="314">
        <f t="shared" si="97"/>
        <v>180.50996380181485</v>
      </c>
      <c r="L233" s="314">
        <f t="shared" si="97"/>
        <v>180.03394014129631</v>
      </c>
      <c r="M233" s="315">
        <f t="shared" si="97"/>
        <v>179.9943688115446</v>
      </c>
      <c r="N233" s="315">
        <f t="shared" si="97"/>
        <v>179.9750551299262</v>
      </c>
      <c r="O233" s="315">
        <f t="shared" si="97"/>
        <v>180.04554077299099</v>
      </c>
      <c r="P233" s="315">
        <f t="shared" si="97"/>
        <v>180.14697900369296</v>
      </c>
      <c r="Q233" s="315">
        <f t="shared" si="97"/>
        <v>180.23041983216956</v>
      </c>
      <c r="R233" s="315">
        <f t="shared" si="97"/>
        <v>180.31687705029489</v>
      </c>
      <c r="S233" s="315">
        <f t="shared" si="97"/>
        <v>180.41765870874332</v>
      </c>
      <c r="T233" s="315">
        <f t="shared" si="97"/>
        <v>180.5394959083612</v>
      </c>
      <c r="U233" s="315">
        <f t="shared" si="97"/>
        <v>180.67499594652574</v>
      </c>
      <c r="V233" s="315">
        <f t="shared" si="97"/>
        <v>180.78284548498229</v>
      </c>
      <c r="W233" s="315">
        <f t="shared" si="97"/>
        <v>180.849128116153</v>
      </c>
      <c r="X233" s="315">
        <f t="shared" si="97"/>
        <v>180.92029237856352</v>
      </c>
      <c r="Y233" s="315">
        <f t="shared" si="97"/>
        <v>180.96103380707885</v>
      </c>
      <c r="Z233" s="315">
        <f t="shared" si="97"/>
        <v>180.99952808256853</v>
      </c>
      <c r="AA233" s="315">
        <f t="shared" si="97"/>
        <v>180.97972473851812</v>
      </c>
      <c r="AB233" s="315">
        <f t="shared" si="97"/>
        <v>180.93155486197514</v>
      </c>
      <c r="AC233" s="315">
        <f t="shared" si="97"/>
        <v>180.88466241925244</v>
      </c>
      <c r="AD233" s="315">
        <f t="shared" si="97"/>
        <v>180.80027027748596</v>
      </c>
      <c r="AE233" s="315">
        <f t="shared" si="97"/>
        <v>180.80849459482897</v>
      </c>
      <c r="AF233" s="315">
        <f t="shared" si="97"/>
        <v>180.81364537777236</v>
      </c>
      <c r="AG233" s="315">
        <f t="shared" si="97"/>
        <v>180.83583041010885</v>
      </c>
      <c r="AH233" s="315">
        <f t="shared" si="97"/>
        <v>181.03340490673415</v>
      </c>
      <c r="AI233" s="315">
        <f t="shared" si="97"/>
        <v>181.22914875639484</v>
      </c>
      <c r="AJ233" s="315">
        <f t="shared" si="97"/>
        <v>181.42285676691799</v>
      </c>
      <c r="AK233" s="315">
        <f t="shared" si="97"/>
        <v>181.61288436141206</v>
      </c>
      <c r="AL233" s="315">
        <f t="shared" si="97"/>
        <v>181.80051085245123</v>
      </c>
      <c r="AM233" s="315">
        <f t="shared" si="97"/>
        <v>181.98559603345223</v>
      </c>
      <c r="AN233" s="315">
        <f t="shared" si="97"/>
        <v>182.16801680741952</v>
      </c>
      <c r="AO233" s="315">
        <f t="shared" si="97"/>
        <v>182.34766545009541</v>
      </c>
      <c r="AP233" s="315">
        <f t="shared" si="97"/>
        <v>182.55468139382037</v>
      </c>
      <c r="AQ233" s="315">
        <f t="shared" si="97"/>
        <v>182.82046821603515</v>
      </c>
      <c r="AR233" s="315">
        <f t="shared" si="97"/>
        <v>183.08384386838995</v>
      </c>
      <c r="AS233" s="315">
        <f t="shared" si="97"/>
        <v>183.3447614460045</v>
      </c>
      <c r="AT233" s="315">
        <f t="shared" si="97"/>
        <v>183.60318198475258</v>
      </c>
      <c r="AU233" s="315">
        <f t="shared" si="97"/>
        <v>183.8590736621918</v>
      </c>
      <c r="AV233" s="315">
        <f t="shared" si="97"/>
        <v>184.11241107585693</v>
      </c>
      <c r="AW233" s="315">
        <f t="shared" si="97"/>
        <v>184.36317459123231</v>
      </c>
      <c r="AX233" s="315">
        <f t="shared" si="97"/>
        <v>184.61134975251741</v>
      </c>
      <c r="AY233" s="315">
        <f t="shared" si="97"/>
        <v>184.8569267500489</v>
      </c>
      <c r="AZ233" s="315">
        <f t="shared" si="97"/>
        <v>185.09989993882772</v>
      </c>
      <c r="BA233" s="315">
        <f t="shared" si="97"/>
        <v>185.34026740320175</v>
      </c>
      <c r="BB233" s="315">
        <f t="shared" si="97"/>
        <v>185.57803056321694</v>
      </c>
      <c r="BC233" s="315">
        <f t="shared" si="97"/>
        <v>185.81319381864753</v>
      </c>
      <c r="BD233" s="315">
        <f t="shared" si="97"/>
        <v>186.04576422707635</v>
      </c>
      <c r="BE233" s="315">
        <f t="shared" si="97"/>
        <v>186.2757512127595</v>
      </c>
      <c r="BF233" s="315">
        <f t="shared" si="97"/>
        <v>186.50316630335917</v>
      </c>
      <c r="BG233" s="315">
        <f t="shared" si="97"/>
        <v>186.72802289188903</v>
      </c>
      <c r="BH233" s="315">
        <f t="shared" si="97"/>
        <v>186.95033602146336</v>
      </c>
      <c r="BI233" s="315">
        <f t="shared" si="97"/>
        <v>187.1701221907243</v>
      </c>
      <c r="BJ233" s="315">
        <f t="shared" si="97"/>
        <v>187.3873991779771</v>
      </c>
      <c r="BK233" s="315">
        <f t="shared" si="97"/>
        <v>187.60218588226192</v>
      </c>
      <c r="BL233" s="315">
        <f t="shared" si="97"/>
        <v>187.81450217979381</v>
      </c>
      <c r="BM233" s="315">
        <f t="shared" si="97"/>
        <v>188.02436879430718</v>
      </c>
      <c r="BN233" s="315">
        <f t="shared" si="97"/>
        <v>188.23180718001444</v>
      </c>
      <c r="BO233" s="315">
        <f t="shared" si="97"/>
        <v>185.64845235048418</v>
      </c>
      <c r="BP233" s="315"/>
      <c r="BQ233" s="315"/>
      <c r="BR233" s="315"/>
      <c r="BS233" s="315"/>
      <c r="BT233" s="315"/>
      <c r="BU233" s="315"/>
      <c r="BV233" s="315"/>
      <c r="BW233" s="315"/>
      <c r="BX233" s="315"/>
      <c r="BY233" s="315"/>
      <c r="BZ233" s="315"/>
      <c r="CA233" s="315"/>
      <c r="CB233" s="315"/>
      <c r="CC233" s="315"/>
      <c r="CD233" s="315"/>
      <c r="CE233" s="315"/>
      <c r="CF233" s="315"/>
      <c r="CG233" s="315"/>
      <c r="CH233" s="315"/>
      <c r="CI233" s="310"/>
      <c r="CJ233" s="1460"/>
      <c r="CK233" s="1461"/>
    </row>
    <row r="234" spans="1:89" s="17" customFormat="1" x14ac:dyDescent="0.3">
      <c r="A234" s="1453"/>
      <c r="B234" s="540" t="s">
        <v>381</v>
      </c>
      <c r="C234" s="544" t="s">
        <v>382</v>
      </c>
      <c r="D234" s="545" t="s">
        <v>67</v>
      </c>
      <c r="E234" s="546" t="s">
        <v>111</v>
      </c>
      <c r="F234" s="921">
        <v>2</v>
      </c>
      <c r="G234" s="932">
        <v>5.7882288645858004</v>
      </c>
      <c r="H234" s="924">
        <v>5.7882288645858004</v>
      </c>
      <c r="I234" s="924">
        <v>5.7882288645858004</v>
      </c>
      <c r="J234" s="924">
        <v>5.7882288645858004</v>
      </c>
      <c r="K234" s="924">
        <v>5.7882288645858004</v>
      </c>
      <c r="L234" s="924">
        <v>5.7882288645858004</v>
      </c>
      <c r="M234" s="1145">
        <v>5.7882288645857995</v>
      </c>
      <c r="N234" s="1145">
        <v>5.7882288645857995</v>
      </c>
      <c r="O234" s="1145">
        <v>5.7882288645858004</v>
      </c>
      <c r="P234" s="1145">
        <v>5.7882288645858004</v>
      </c>
      <c r="Q234" s="1145">
        <v>5.7882288645857987</v>
      </c>
      <c r="R234" s="1145">
        <v>5.7882288645857995</v>
      </c>
      <c r="S234" s="1145">
        <v>5.7882288645858004</v>
      </c>
      <c r="T234" s="1145">
        <v>5.7882288645857995</v>
      </c>
      <c r="U234" s="1145">
        <v>5.7882288645858004</v>
      </c>
      <c r="V234" s="1145">
        <v>5.7882288645858004</v>
      </c>
      <c r="W234" s="1145">
        <v>5.7882288645858004</v>
      </c>
      <c r="X234" s="1145">
        <v>5.7882288645858004</v>
      </c>
      <c r="Y234" s="1145">
        <v>5.7882288645858004</v>
      </c>
      <c r="Z234" s="1145">
        <v>5.7882288645857995</v>
      </c>
      <c r="AA234" s="1145">
        <v>5.7882288645858004</v>
      </c>
      <c r="AB234" s="1145">
        <v>5.7882288645858004</v>
      </c>
      <c r="AC234" s="1145">
        <v>5.7882288645857995</v>
      </c>
      <c r="AD234" s="1145">
        <v>5.7882288645857995</v>
      </c>
      <c r="AE234" s="1145">
        <v>5.7882288645858004</v>
      </c>
      <c r="AF234" s="1145">
        <v>5.7882288645858004</v>
      </c>
      <c r="AG234" s="1145">
        <v>5.7882288645857995</v>
      </c>
      <c r="AH234" s="1145">
        <v>5.7882288645858004</v>
      </c>
      <c r="AI234" s="1145">
        <v>5.7882288645858004</v>
      </c>
      <c r="AJ234" s="1145">
        <v>5.7882288645858004</v>
      </c>
      <c r="AK234" s="1145">
        <v>5.7882288645857995</v>
      </c>
      <c r="AL234" s="1145">
        <v>5.7882288645857995</v>
      </c>
      <c r="AM234" s="1145">
        <v>5.7882288645857995</v>
      </c>
      <c r="AN234" s="1145">
        <v>5.7882288645858004</v>
      </c>
      <c r="AO234" s="1145">
        <v>5.7882288645858004</v>
      </c>
      <c r="AP234" s="1145">
        <v>5.7882288645858004</v>
      </c>
      <c r="AQ234" s="1145">
        <v>5.7882288645858004</v>
      </c>
      <c r="AR234" s="1145">
        <v>5.7882288645858004</v>
      </c>
      <c r="AS234" s="1145">
        <v>5.7882288645858004</v>
      </c>
      <c r="AT234" s="1145">
        <v>5.7882288645858004</v>
      </c>
      <c r="AU234" s="1145">
        <v>5.7882288645858004</v>
      </c>
      <c r="AV234" s="1145">
        <v>5.7882288645858004</v>
      </c>
      <c r="AW234" s="1145">
        <v>5.7882288645858004</v>
      </c>
      <c r="AX234" s="1145">
        <v>5.7882288645857987</v>
      </c>
      <c r="AY234" s="1145">
        <v>5.7882288645858004</v>
      </c>
      <c r="AZ234" s="1145">
        <v>5.7882288645858004</v>
      </c>
      <c r="BA234" s="1145">
        <v>5.7882288645858004</v>
      </c>
      <c r="BB234" s="1145">
        <v>5.7882288645858004</v>
      </c>
      <c r="BC234" s="1145">
        <v>5.7882288645857995</v>
      </c>
      <c r="BD234" s="1145">
        <v>5.7882288645858004</v>
      </c>
      <c r="BE234" s="1145">
        <v>5.7882288645858004</v>
      </c>
      <c r="BF234" s="1145">
        <v>5.7882288645858004</v>
      </c>
      <c r="BG234" s="1145">
        <v>5.7882288645857995</v>
      </c>
      <c r="BH234" s="1145">
        <v>5.7882288645857987</v>
      </c>
      <c r="BI234" s="1145">
        <v>5.7882288645857995</v>
      </c>
      <c r="BJ234" s="1145">
        <v>5.7882288645857995</v>
      </c>
      <c r="BK234" s="1145">
        <v>5.7882288645858004</v>
      </c>
      <c r="BL234" s="1145">
        <v>5.7882288645857995</v>
      </c>
      <c r="BM234" s="1145">
        <v>5.7882288645858004</v>
      </c>
      <c r="BN234" s="1145">
        <v>5.7882288645858004</v>
      </c>
      <c r="BO234" s="1145">
        <v>5.7882288645858004</v>
      </c>
      <c r="BP234" s="284"/>
      <c r="BQ234" s="284"/>
      <c r="BR234" s="284"/>
      <c r="BS234" s="284"/>
      <c r="BT234" s="284"/>
      <c r="BU234" s="284"/>
      <c r="BV234" s="284"/>
      <c r="BW234" s="284"/>
      <c r="BX234" s="284"/>
      <c r="BY234" s="284"/>
      <c r="BZ234" s="284"/>
      <c r="CA234" s="284"/>
      <c r="CB234" s="284"/>
      <c r="CC234" s="284"/>
      <c r="CD234" s="284"/>
      <c r="CE234" s="284"/>
      <c r="CF234" s="284"/>
      <c r="CG234" s="284"/>
      <c r="CH234" s="284"/>
      <c r="CI234" s="897"/>
      <c r="CJ234" s="1460"/>
      <c r="CK234" s="1461"/>
    </row>
    <row r="235" spans="1:89" s="17" customFormat="1" ht="14.5" thickBot="1" x14ac:dyDescent="0.35">
      <c r="A235" s="1453"/>
      <c r="B235" s="547" t="s">
        <v>383</v>
      </c>
      <c r="C235" s="548" t="s">
        <v>384</v>
      </c>
      <c r="D235" s="549" t="s">
        <v>67</v>
      </c>
      <c r="E235" s="550" t="s">
        <v>111</v>
      </c>
      <c r="F235" s="922">
        <v>2</v>
      </c>
      <c r="G235" s="958">
        <v>3.1124044587859458</v>
      </c>
      <c r="H235" s="959">
        <v>3.1124044587859458</v>
      </c>
      <c r="I235" s="959">
        <v>3.1124044587859458</v>
      </c>
      <c r="J235" s="959">
        <v>3.1124044587859458</v>
      </c>
      <c r="K235" s="959">
        <v>3.1124044587859458</v>
      </c>
      <c r="L235" s="959">
        <v>3.1124044587859458</v>
      </c>
      <c r="M235" s="1161">
        <v>3.1124044587859458</v>
      </c>
      <c r="N235" s="1161">
        <v>3.1124044587859458</v>
      </c>
      <c r="O235" s="1161">
        <v>3.1124044587859458</v>
      </c>
      <c r="P235" s="1161">
        <v>3.1124044587859458</v>
      </c>
      <c r="Q235" s="1161">
        <v>3.1124044587859458</v>
      </c>
      <c r="R235" s="1161">
        <v>3.1124044587859458</v>
      </c>
      <c r="S235" s="1161">
        <v>3.1124044587859458</v>
      </c>
      <c r="T235" s="1161">
        <v>3.1124044587859458</v>
      </c>
      <c r="U235" s="1161">
        <v>3.1124044587859458</v>
      </c>
      <c r="V235" s="1161">
        <v>3.1124044587859458</v>
      </c>
      <c r="W235" s="1161">
        <v>3.1124044587859458</v>
      </c>
      <c r="X235" s="1161">
        <v>3.1124044587859458</v>
      </c>
      <c r="Y235" s="1161">
        <v>3.1124044587859458</v>
      </c>
      <c r="Z235" s="1161">
        <v>3.1124044587859458</v>
      </c>
      <c r="AA235" s="1161">
        <v>3.1124044587859458</v>
      </c>
      <c r="AB235" s="1161">
        <v>3.1124044587859458</v>
      </c>
      <c r="AC235" s="1161">
        <v>3.1124044587859458</v>
      </c>
      <c r="AD235" s="1161">
        <v>3.1124044587859458</v>
      </c>
      <c r="AE235" s="1161">
        <v>3.1124044587859458</v>
      </c>
      <c r="AF235" s="1161">
        <v>3.1124044587859458</v>
      </c>
      <c r="AG235" s="1161">
        <v>3.1124044587859458</v>
      </c>
      <c r="AH235" s="1161">
        <v>3.1124044587859458</v>
      </c>
      <c r="AI235" s="1161">
        <v>3.1124044587859458</v>
      </c>
      <c r="AJ235" s="1161">
        <v>3.1124044587859458</v>
      </c>
      <c r="AK235" s="1161">
        <v>3.1124044587859458</v>
      </c>
      <c r="AL235" s="1161">
        <v>3.1124044587859458</v>
      </c>
      <c r="AM235" s="1161">
        <v>3.1124044587859458</v>
      </c>
      <c r="AN235" s="1161">
        <v>3.1124044587859458</v>
      </c>
      <c r="AO235" s="1161">
        <v>3.1124044587859458</v>
      </c>
      <c r="AP235" s="1161">
        <v>3.1124044587859458</v>
      </c>
      <c r="AQ235" s="1161">
        <v>3.1124044587859458</v>
      </c>
      <c r="AR235" s="1161">
        <v>3.1124044587859458</v>
      </c>
      <c r="AS235" s="1161">
        <v>3.1124044587859458</v>
      </c>
      <c r="AT235" s="1161">
        <v>3.1124044587859458</v>
      </c>
      <c r="AU235" s="1161">
        <v>3.1124044587859458</v>
      </c>
      <c r="AV235" s="1161">
        <v>3.1124044587859458</v>
      </c>
      <c r="AW235" s="1161">
        <v>3.1124044587859458</v>
      </c>
      <c r="AX235" s="1161">
        <v>3.1124044587859458</v>
      </c>
      <c r="AY235" s="1161">
        <v>3.1124044587859458</v>
      </c>
      <c r="AZ235" s="1161">
        <v>3.1124044587859458</v>
      </c>
      <c r="BA235" s="1161">
        <v>3.1124044587859458</v>
      </c>
      <c r="BB235" s="1161">
        <v>3.1124044587859458</v>
      </c>
      <c r="BC235" s="1161">
        <v>3.1124044587859458</v>
      </c>
      <c r="BD235" s="1161">
        <v>3.1124044587859458</v>
      </c>
      <c r="BE235" s="1161">
        <v>3.1124044587859458</v>
      </c>
      <c r="BF235" s="1161">
        <v>3.1124044587859458</v>
      </c>
      <c r="BG235" s="1161">
        <v>3.1124044587859458</v>
      </c>
      <c r="BH235" s="1161">
        <v>3.1124044587859458</v>
      </c>
      <c r="BI235" s="1161">
        <v>3.1124044587859458</v>
      </c>
      <c r="BJ235" s="1161">
        <v>3.1124044587859458</v>
      </c>
      <c r="BK235" s="1161">
        <v>3.1124044587859458</v>
      </c>
      <c r="BL235" s="1161">
        <v>3.1124044587859458</v>
      </c>
      <c r="BM235" s="1161">
        <v>3.1124044587859458</v>
      </c>
      <c r="BN235" s="1161">
        <v>3.1124044587859458</v>
      </c>
      <c r="BO235" s="1161">
        <v>3.1124044587859458</v>
      </c>
      <c r="BP235" s="320"/>
      <c r="BQ235" s="320"/>
      <c r="BR235" s="320"/>
      <c r="BS235" s="320"/>
      <c r="BT235" s="320"/>
      <c r="BU235" s="320"/>
      <c r="BV235" s="320"/>
      <c r="BW235" s="320"/>
      <c r="BX235" s="320"/>
      <c r="BY235" s="320"/>
      <c r="BZ235" s="320"/>
      <c r="CA235" s="320"/>
      <c r="CB235" s="320"/>
      <c r="CC235" s="320"/>
      <c r="CD235" s="320"/>
      <c r="CE235" s="320"/>
      <c r="CF235" s="320"/>
      <c r="CG235" s="320"/>
      <c r="CH235" s="320"/>
      <c r="CI235" s="900"/>
      <c r="CJ235" s="1460"/>
      <c r="CK235" s="1461"/>
    </row>
    <row r="236" spans="1:89" s="17" customFormat="1" x14ac:dyDescent="0.3">
      <c r="A236" s="1453"/>
      <c r="B236" s="521" t="s">
        <v>385</v>
      </c>
      <c r="C236" s="522" t="s">
        <v>386</v>
      </c>
      <c r="D236" s="523" t="s">
        <v>67</v>
      </c>
      <c r="E236" s="524" t="s">
        <v>111</v>
      </c>
      <c r="F236" s="917">
        <v>2</v>
      </c>
      <c r="G236" s="930">
        <v>0.33481093999999995</v>
      </c>
      <c r="H236" s="931">
        <v>0.32874781999999997</v>
      </c>
      <c r="I236" s="931">
        <v>0.32918772669584306</v>
      </c>
      <c r="J236" s="931">
        <v>0.32956893518559216</v>
      </c>
      <c r="K236" s="931">
        <v>0.32989433837067783</v>
      </c>
      <c r="L236" s="931">
        <v>0.33016669070472365</v>
      </c>
      <c r="M236" s="1151">
        <v>0.33038861481001397</v>
      </c>
      <c r="N236" s="1151">
        <v>0.33056260777778029</v>
      </c>
      <c r="O236" s="1151">
        <v>0.33069104716741538</v>
      </c>
      <c r="P236" s="1151">
        <v>0.33077619671900249</v>
      </c>
      <c r="Q236" s="1151">
        <v>0.33082021179285981</v>
      </c>
      <c r="R236" s="1151">
        <v>0.33082514454914458</v>
      </c>
      <c r="S236" s="1151">
        <v>0.33079294887993882</v>
      </c>
      <c r="T236" s="1151">
        <v>0.33072548510564564</v>
      </c>
      <c r="U236" s="1151">
        <v>0.33062452444695734</v>
      </c>
      <c r="V236" s="1151">
        <v>0.3304917532831218</v>
      </c>
      <c r="W236" s="1151">
        <v>0.33032877720671827</v>
      </c>
      <c r="X236" s="1151">
        <v>0.33013712488466657</v>
      </c>
      <c r="Y236" s="1151">
        <v>0.32991825173473005</v>
      </c>
      <c r="Z236" s="1151">
        <v>0.32967354342632893</v>
      </c>
      <c r="AA236" s="1151">
        <v>0.32940431921405899</v>
      </c>
      <c r="AB236" s="1151">
        <v>0.32911183511191122</v>
      </c>
      <c r="AC236" s="1151">
        <v>0.32879728691580429</v>
      </c>
      <c r="AD236" s="1151">
        <v>0.32846181308167821</v>
      </c>
      <c r="AE236" s="1151">
        <v>0.32810649746605214</v>
      </c>
      <c r="AF236" s="1151">
        <v>0.32773237193561822</v>
      </c>
      <c r="AG236" s="1151">
        <v>0.32734041885213022</v>
      </c>
      <c r="AH236" s="1151">
        <v>0.32693157343854529</v>
      </c>
      <c r="AI236" s="1151">
        <v>0.32650672603209541</v>
      </c>
      <c r="AJ236" s="1151">
        <v>0.32606672422968896</v>
      </c>
      <c r="AK236" s="1151">
        <v>0.3256123749307907</v>
      </c>
      <c r="AL236" s="1151">
        <v>0.32514444628267641</v>
      </c>
      <c r="AM236" s="1151">
        <v>0.32466366953273024</v>
      </c>
      <c r="AN236" s="1151">
        <v>0.3241707407922238</v>
      </c>
      <c r="AO236" s="1151">
        <v>0.32366632271581064</v>
      </c>
      <c r="AP236" s="1151">
        <v>0.32315104610076001</v>
      </c>
      <c r="AQ236" s="1151">
        <v>0.32262551140976886</v>
      </c>
      <c r="AR236" s="1151">
        <v>0.32209029022100083</v>
      </c>
      <c r="AS236" s="1151">
        <v>0.32154592660883236</v>
      </c>
      <c r="AT236" s="1151">
        <v>0.32099293845861598</v>
      </c>
      <c r="AU236" s="1151">
        <v>0.32043181871861381</v>
      </c>
      <c r="AV236" s="1151">
        <v>0.3198630365921048</v>
      </c>
      <c r="AW236" s="1151">
        <v>0.31928703867252256</v>
      </c>
      <c r="AX236" s="1151">
        <v>0.31870425002434888</v>
      </c>
      <c r="AY236" s="1151">
        <v>0.31811507521235266</v>
      </c>
      <c r="AZ236" s="1151">
        <v>0.31751989928164415</v>
      </c>
      <c r="BA236" s="1151">
        <v>0.31691908869089452</v>
      </c>
      <c r="BB236" s="1151">
        <v>0.31631299220095849</v>
      </c>
      <c r="BC236" s="1151">
        <v>0.31570194172103144</v>
      </c>
      <c r="BD236" s="1151">
        <v>0.31508625311437055</v>
      </c>
      <c r="BE236" s="1151">
        <v>0.31446622696551163</v>
      </c>
      <c r="BF236" s="1151">
        <v>0.31384214931082272</v>
      </c>
      <c r="BG236" s="1151">
        <v>0.31321429233414499</v>
      </c>
      <c r="BH236" s="1151">
        <v>0.31258291502919056</v>
      </c>
      <c r="BI236" s="1151">
        <v>0.31194826383028545</v>
      </c>
      <c r="BJ236" s="1151">
        <v>0.31131057321297018</v>
      </c>
      <c r="BK236" s="1151">
        <v>0.31067006626589849</v>
      </c>
      <c r="BL236" s="1151">
        <v>0.31002695523540574</v>
      </c>
      <c r="BM236" s="1151">
        <v>0.30938144204405343</v>
      </c>
      <c r="BN236" s="1151">
        <v>0.30873371878439271</v>
      </c>
      <c r="BO236" s="1151">
        <v>0.30808396818913175</v>
      </c>
      <c r="BP236" s="279"/>
      <c r="BQ236" s="279"/>
      <c r="BR236" s="279"/>
      <c r="BS236" s="279"/>
      <c r="BT236" s="279"/>
      <c r="BU236" s="279"/>
      <c r="BV236" s="279"/>
      <c r="BW236" s="279"/>
      <c r="BX236" s="279"/>
      <c r="BY236" s="279"/>
      <c r="BZ236" s="279"/>
      <c r="CA236" s="279"/>
      <c r="CB236" s="279"/>
      <c r="CC236" s="279"/>
      <c r="CD236" s="279"/>
      <c r="CE236" s="279"/>
      <c r="CF236" s="279"/>
      <c r="CG236" s="279"/>
      <c r="CH236" s="279"/>
      <c r="CI236" s="896"/>
      <c r="CJ236" s="1460"/>
      <c r="CK236" s="1461"/>
    </row>
    <row r="237" spans="1:89" s="17" customFormat="1" x14ac:dyDescent="0.3">
      <c r="A237" s="1453"/>
      <c r="B237" s="529" t="s">
        <v>387</v>
      </c>
      <c r="C237" s="530" t="s">
        <v>388</v>
      </c>
      <c r="D237" s="527" t="s">
        <v>67</v>
      </c>
      <c r="E237" s="528" t="s">
        <v>111</v>
      </c>
      <c r="F237" s="918">
        <v>2</v>
      </c>
      <c r="G237" s="932">
        <v>0.12883709999999998</v>
      </c>
      <c r="H237" s="924">
        <v>0.12564510000000001</v>
      </c>
      <c r="I237" s="924">
        <v>0.11964091204162552</v>
      </c>
      <c r="J237" s="924">
        <v>0.11392364552339865</v>
      </c>
      <c r="K237" s="924">
        <v>0.10847958936342336</v>
      </c>
      <c r="L237" s="924">
        <v>0.10329568768969892</v>
      </c>
      <c r="M237" s="1145">
        <v>9.8359508529679937E-2</v>
      </c>
      <c r="N237" s="1145">
        <v>9.3659213996064736E-2</v>
      </c>
      <c r="O237" s="1145">
        <v>8.9183531897312068E-2</v>
      </c>
      <c r="P237" s="1145">
        <v>8.4921728704802787E-2</v>
      </c>
      <c r="Q237" s="1145">
        <v>8.0863583811816742E-2</v>
      </c>
      <c r="R237" s="1145">
        <v>7.6999365022592858E-2</v>
      </c>
      <c r="S237" s="1145">
        <v>7.3319805212690728E-2</v>
      </c>
      <c r="T237" s="1145">
        <v>6.9816080104680933E-2</v>
      </c>
      <c r="U237" s="1145">
        <v>6.6479787105865773E-2</v>
      </c>
      <c r="V237" s="1145">
        <v>6.3302925157279338E-2</v>
      </c>
      <c r="W237" s="1145">
        <v>6.0277875545641332E-2</v>
      </c>
      <c r="X237" s="1145">
        <v>5.7397383632247695E-2</v>
      </c>
      <c r="Y237" s="1145">
        <v>5.4654541454980603E-2</v>
      </c>
      <c r="Z237" s="1145">
        <v>5.2042771161714296E-2</v>
      </c>
      <c r="AA237" s="1145">
        <v>4.9555809235386869E-2</v>
      </c>
      <c r="AB237" s="1145">
        <v>4.7187691472906572E-2</v>
      </c>
      <c r="AC237" s="1145">
        <v>4.4932738681869637E-2</v>
      </c>
      <c r="AD237" s="1145">
        <v>4.2785543060787162E-2</v>
      </c>
      <c r="AE237" s="1145">
        <v>4.0740955230158749E-2</v>
      </c>
      <c r="AF237" s="1145">
        <v>3.8794071883290523E-2</v>
      </c>
      <c r="AG237" s="1145">
        <v>3.6940224027242279E-2</v>
      </c>
      <c r="AH237" s="1145">
        <v>3.5174965785703033E-2</v>
      </c>
      <c r="AI237" s="1145">
        <v>3.3494063736942255E-2</v>
      </c>
      <c r="AJ237" s="1145">
        <v>3.1893486761267305E-2</v>
      </c>
      <c r="AK237" s="1145">
        <v>3.0369396373639161E-2</v>
      </c>
      <c r="AL237" s="1145">
        <v>2.891813751826235E-2</v>
      </c>
      <c r="AM237" s="1145">
        <v>2.7536229803072753E-2</v>
      </c>
      <c r="AN237" s="1145">
        <v>2.6220359153101988E-2</v>
      </c>
      <c r="AO237" s="1145">
        <v>2.4967369862701413E-2</v>
      </c>
      <c r="AP237" s="1145">
        <v>2.3774257027565675E-2</v>
      </c>
      <c r="AQ237" s="1145">
        <v>2.2638159338406211E-2</v>
      </c>
      <c r="AR237" s="1145">
        <v>2.155635221899271E-2</v>
      </c>
      <c r="AS237" s="1145">
        <v>2.0526241292106145E-2</v>
      </c>
      <c r="AT237" s="1145">
        <v>1.9545356157733593E-2</v>
      </c>
      <c r="AU237" s="1145">
        <v>1.8611344468583722E-2</v>
      </c>
      <c r="AV237" s="1145">
        <v>1.7721966288714953E-2</v>
      </c>
      <c r="AW237" s="1145">
        <v>1.6875088721747193E-2</v>
      </c>
      <c r="AX237" s="1145">
        <v>1.6068680795774629E-2</v>
      </c>
      <c r="AY237" s="1145">
        <v>1.5300808592712567E-2</v>
      </c>
      <c r="AZ237" s="1145">
        <v>1.4569630610397639E-2</v>
      </c>
      <c r="BA237" s="1145">
        <v>1.3873393346318786E-2</v>
      </c>
      <c r="BB237" s="1145">
        <v>1.3210427092387993E-2</v>
      </c>
      <c r="BC237" s="1145">
        <v>1.2579141930665809E-2</v>
      </c>
      <c r="BD237" s="1145">
        <v>1.1978023920438691E-2</v>
      </c>
      <c r="BE237" s="1145">
        <v>1.1405631467504042E-2</v>
      </c>
      <c r="BF237" s="1145">
        <v>1.0860591866955793E-2</v>
      </c>
      <c r="BG237" s="1145">
        <v>1.0341598011179518E-2</v>
      </c>
      <c r="BH237" s="1145">
        <v>9.8474052551621831E-3</v>
      </c>
      <c r="BI237" s="1145">
        <v>9.3768284315990016E-3</v>
      </c>
      <c r="BJ237" s="1145">
        <v>8.9287390086390129E-3</v>
      </c>
      <c r="BK237" s="1145">
        <v>8.5020623834531611E-3</v>
      </c>
      <c r="BL237" s="1145">
        <v>8.0957753051343253E-3</v>
      </c>
      <c r="BM237" s="1145">
        <v>7.7089034207489188E-3</v>
      </c>
      <c r="BN237" s="1145">
        <v>7.3405189386550494E-3</v>
      </c>
      <c r="BO237" s="1145">
        <v>6.9897384034834226E-3</v>
      </c>
      <c r="BP237" s="284"/>
      <c r="BQ237" s="284"/>
      <c r="BR237" s="284"/>
      <c r="BS237" s="284"/>
      <c r="BT237" s="284"/>
      <c r="BU237" s="284"/>
      <c r="BV237" s="284"/>
      <c r="BW237" s="284"/>
      <c r="BX237" s="284"/>
      <c r="BY237" s="284"/>
      <c r="BZ237" s="284"/>
      <c r="CA237" s="284"/>
      <c r="CB237" s="284"/>
      <c r="CC237" s="284"/>
      <c r="CD237" s="284"/>
      <c r="CE237" s="284"/>
      <c r="CF237" s="284"/>
      <c r="CG237" s="284"/>
      <c r="CH237" s="284"/>
      <c r="CI237" s="897"/>
      <c r="CJ237" s="1460"/>
      <c r="CK237" s="1461"/>
    </row>
    <row r="238" spans="1:89" s="17" customFormat="1" x14ac:dyDescent="0.3">
      <c r="A238" s="1453"/>
      <c r="B238" s="529" t="s">
        <v>389</v>
      </c>
      <c r="C238" s="530" t="s">
        <v>390</v>
      </c>
      <c r="D238" s="527" t="s">
        <v>67</v>
      </c>
      <c r="E238" s="528" t="s">
        <v>111</v>
      </c>
      <c r="F238" s="918">
        <v>2</v>
      </c>
      <c r="G238" s="932">
        <v>3.9212929799999996</v>
      </c>
      <c r="H238" s="924">
        <v>4.0624089121952949</v>
      </c>
      <c r="I238" s="924">
        <v>4.2025936592672233</v>
      </c>
      <c r="J238" s="924">
        <v>4.3245996034307925</v>
      </c>
      <c r="K238" s="924">
        <v>4.4345762138931955</v>
      </c>
      <c r="L238" s="924">
        <v>4.5267729551200784</v>
      </c>
      <c r="M238" s="1145">
        <v>4.5810489341556648</v>
      </c>
      <c r="N238" s="1145">
        <v>4.6376637661353266</v>
      </c>
      <c r="O238" s="1145">
        <v>4.6966590424527928</v>
      </c>
      <c r="P238" s="1145">
        <v>4.7527084841986431</v>
      </c>
      <c r="Q238" s="1145">
        <v>4.8055766093881891</v>
      </c>
      <c r="R238" s="1145">
        <v>4.8559378339824306</v>
      </c>
      <c r="S238" s="1145">
        <v>4.905424029733628</v>
      </c>
      <c r="T238" s="1145">
        <v>4.9541474398044292</v>
      </c>
      <c r="U238" s="1145">
        <v>5.0021103561266225</v>
      </c>
      <c r="V238" s="1145">
        <v>5.0478762262716286</v>
      </c>
      <c r="W238" s="1145">
        <v>5.0922165946311591</v>
      </c>
      <c r="X238" s="1145">
        <v>5.1355945936492979</v>
      </c>
      <c r="Y238" s="1145">
        <v>5.1770041609164092</v>
      </c>
      <c r="Z238" s="1145">
        <v>5.2175904969232629</v>
      </c>
      <c r="AA238" s="1145">
        <v>5.2564897569648368</v>
      </c>
      <c r="AB238" s="1145">
        <v>5.2937577426566857</v>
      </c>
      <c r="AC238" s="1145">
        <v>5.3327754442842643</v>
      </c>
      <c r="AD238" s="1145">
        <v>5.3701371930312538</v>
      </c>
      <c r="AE238" s="1145">
        <v>5.4103783160807897</v>
      </c>
      <c r="AF238" s="1145">
        <v>5.4503183599905825</v>
      </c>
      <c r="AG238" s="1145">
        <v>5.4902448629947607</v>
      </c>
      <c r="AH238" s="1145">
        <v>5.5299148794700166</v>
      </c>
      <c r="AI238" s="1145">
        <v>5.5693519565484912</v>
      </c>
      <c r="AJ238" s="1145">
        <v>5.6085773864107793</v>
      </c>
      <c r="AK238" s="1145">
        <v>5.6477966745596166</v>
      </c>
      <c r="AL238" s="1145">
        <v>5.6868410338272524</v>
      </c>
      <c r="AM238" s="1145">
        <v>5.7257262777011135</v>
      </c>
      <c r="AN238" s="1145">
        <v>5.7644667455785203</v>
      </c>
      <c r="AO238" s="1145">
        <v>5.8030754475271999</v>
      </c>
      <c r="AP238" s="1145">
        <v>5.8415641936402647</v>
      </c>
      <c r="AQ238" s="1145">
        <v>5.8799437098112541</v>
      </c>
      <c r="AR238" s="1145">
        <v>5.9182237415106478</v>
      </c>
      <c r="AS238" s="1145">
        <v>5.9564131469380648</v>
      </c>
      <c r="AT238" s="1145">
        <v>5.9945199807471683</v>
      </c>
      <c r="AU238" s="1145">
        <v>6.0325515693890779</v>
      </c>
      <c r="AV238" s="1145">
        <v>6.0705145789898758</v>
      </c>
      <c r="AW238" s="1145">
        <v>6.1084150765662937</v>
      </c>
      <c r="AX238" s="1145">
        <v>6.1462585852871801</v>
      </c>
      <c r="AY238" s="1145">
        <v>6.1840501344046821</v>
      </c>
      <c r="AZ238" s="1145">
        <v>6.2217943044069832</v>
      </c>
      <c r="BA238" s="1145">
        <v>6.2594952678812064</v>
      </c>
      <c r="BB238" s="1145">
        <v>6.2971568265204754</v>
      </c>
      <c r="BC238" s="1145">
        <v>6.334782444660755</v>
      </c>
      <c r="BD238" s="1145">
        <v>6.3723752796912718</v>
      </c>
      <c r="BE238" s="1145">
        <v>6.409938209645424</v>
      </c>
      <c r="BF238" s="1145">
        <v>6.4474738582461848</v>
      </c>
      <c r="BG238" s="1145">
        <v>6.4849846176516905</v>
      </c>
      <c r="BH238" s="1145">
        <v>6.5224726691210195</v>
      </c>
      <c r="BI238" s="1145">
        <v>6.5599400017979184</v>
      </c>
      <c r="BJ238" s="1145">
        <v>6.5973884297899206</v>
      </c>
      <c r="BK238" s="1145">
        <v>6.6348196077028883</v>
      </c>
      <c r="BL238" s="1145">
        <v>6.6722350447748831</v>
      </c>
      <c r="BM238" s="1145">
        <v>6.7096361177394153</v>
      </c>
      <c r="BN238" s="1145">
        <v>6.7470240825351437</v>
      </c>
      <c r="BO238" s="1145">
        <v>6.7844000849680768</v>
      </c>
      <c r="BP238" s="284"/>
      <c r="BQ238" s="284"/>
      <c r="BR238" s="284"/>
      <c r="BS238" s="284"/>
      <c r="BT238" s="284"/>
      <c r="BU238" s="284"/>
      <c r="BV238" s="284"/>
      <c r="BW238" s="284"/>
      <c r="BX238" s="284"/>
      <c r="BY238" s="284"/>
      <c r="BZ238" s="284"/>
      <c r="CA238" s="284"/>
      <c r="CB238" s="284"/>
      <c r="CC238" s="284"/>
      <c r="CD238" s="284"/>
      <c r="CE238" s="284"/>
      <c r="CF238" s="284"/>
      <c r="CG238" s="284"/>
      <c r="CH238" s="284"/>
      <c r="CI238" s="897"/>
      <c r="CJ238" s="1460"/>
      <c r="CK238" s="1461"/>
    </row>
    <row r="239" spans="1:89" s="17" customFormat="1" x14ac:dyDescent="0.3">
      <c r="A239" s="1453"/>
      <c r="B239" s="529" t="s">
        <v>391</v>
      </c>
      <c r="C239" s="530" t="s">
        <v>392</v>
      </c>
      <c r="D239" s="527" t="s">
        <v>67</v>
      </c>
      <c r="E239" s="528" t="s">
        <v>111</v>
      </c>
      <c r="F239" s="918">
        <v>2</v>
      </c>
      <c r="G239" s="932">
        <v>7.2108477000000004</v>
      </c>
      <c r="H239" s="924">
        <v>6.9643454999999994</v>
      </c>
      <c r="I239" s="924">
        <v>6.6738734999999991</v>
      </c>
      <c r="J239" s="924">
        <v>6.4015161000000003</v>
      </c>
      <c r="K239" s="924">
        <v>6.1429641000000004</v>
      </c>
      <c r="L239" s="924">
        <v>5.9235543823292751</v>
      </c>
      <c r="M239" s="1145">
        <v>5.8431642858702979</v>
      </c>
      <c r="N239" s="1145">
        <v>5.7710090564567436</v>
      </c>
      <c r="O239" s="1145">
        <v>5.7061490547198446</v>
      </c>
      <c r="P239" s="1145">
        <v>5.6477678528878315</v>
      </c>
      <c r="Q239" s="1145">
        <v>5.5951535051833856</v>
      </c>
      <c r="R239" s="1145">
        <v>5.5476830689158216</v>
      </c>
      <c r="S239" s="1145">
        <v>5.5048097475661022</v>
      </c>
      <c r="T239" s="1145">
        <v>5.4660521599434491</v>
      </c>
      <c r="U239" s="1145">
        <v>5.4309853420559211</v>
      </c>
      <c r="V239" s="1145">
        <v>5.3992331680286183</v>
      </c>
      <c r="W239" s="1145">
        <v>5.3704619386728005</v>
      </c>
      <c r="X239" s="1145">
        <v>5.3443749352291761</v>
      </c>
      <c r="Y239" s="1145">
        <v>5.3207077744399269</v>
      </c>
      <c r="Z239" s="1145">
        <v>5.2992244317621715</v>
      </c>
      <c r="AA239" s="1145">
        <v>5.2797138239820542</v>
      </c>
      <c r="AB239" s="1145">
        <v>5.2619868620712147</v>
      </c>
      <c r="AC239" s="1145">
        <v>5.2458739008829554</v>
      </c>
      <c r="AD239" s="1145">
        <v>5.2312225250154141</v>
      </c>
      <c r="AE239" s="1145">
        <v>5.2178956204967797</v>
      </c>
      <c r="AF239" s="1145">
        <v>5.2057696903592223</v>
      </c>
      <c r="AG239" s="1145">
        <v>5.19473337904566</v>
      </c>
      <c r="AH239" s="1145">
        <v>5.1846861762372525</v>
      </c>
      <c r="AI239" s="1145">
        <v>5.1755372753376871</v>
      </c>
      <c r="AJ239" s="1145">
        <v>5.167204565691887</v>
      </c>
      <c r="AK239" s="1145">
        <v>5.1596137408026994</v>
      </c>
      <c r="AL239" s="1145">
        <v>5.152697507459985</v>
      </c>
      <c r="AM239" s="1145">
        <v>5.1463948829096271</v>
      </c>
      <c r="AN239" s="1145">
        <v>5.1406505690433955</v>
      </c>
      <c r="AO239" s="1145">
        <v>5.135414394147837</v>
      </c>
      <c r="AP239" s="1145">
        <v>5.1306408140627493</v>
      </c>
      <c r="AQ239" s="1145">
        <v>5.1262884657092949</v>
      </c>
      <c r="AR239" s="1145">
        <v>5.1223197668886167</v>
      </c>
      <c r="AS239" s="1145">
        <v>5.1187005570519633</v>
      </c>
      <c r="AT239" s="1145">
        <v>5.115399774425847</v>
      </c>
      <c r="AU239" s="1145">
        <v>5.1123891654597422</v>
      </c>
      <c r="AV239" s="1145">
        <v>5.1096430230647663</v>
      </c>
      <c r="AW239" s="1145">
        <v>5.1071379505428851</v>
      </c>
      <c r="AX239" s="1145">
        <v>5.1048526484781105</v>
      </c>
      <c r="AY239" s="1145">
        <v>5.1027677221829535</v>
      </c>
      <c r="AZ239" s="1145">
        <v>5.1008655075725704</v>
      </c>
      <c r="BA239" s="1145">
        <v>5.0991299135818675</v>
      </c>
      <c r="BB239" s="1145">
        <v>5.0975462794525956</v>
      </c>
      <c r="BC239" s="1145">
        <v>5.0961012454025951</v>
      </c>
      <c r="BD239" s="1145">
        <v>5.094782635351609</v>
      </c>
      <c r="BE239" s="1145">
        <v>5.0935793505206393</v>
      </c>
      <c r="BF239" s="1145">
        <v>5.0924812728472721</v>
      </c>
      <c r="BG239" s="1145">
        <v>5.0914791772702142</v>
      </c>
      <c r="BH239" s="1145">
        <v>5.0905646520341401</v>
      </c>
      <c r="BI239" s="1145">
        <v>5.0897300262528073</v>
      </c>
      <c r="BJ239" s="1145">
        <v>5.0889683040453857</v>
      </c>
      <c r="BK239" s="1145">
        <v>5.0882731046295024</v>
      </c>
      <c r="BL239" s="1145">
        <v>5.0876386078155793</v>
      </c>
      <c r="BM239" s="1145">
        <v>5.0870595044015383</v>
      </c>
      <c r="BN239" s="1145">
        <v>5.0865309510156571</v>
      </c>
      <c r="BO239" s="1145">
        <v>5.086048528999024</v>
      </c>
      <c r="BP239" s="284"/>
      <c r="BQ239" s="284"/>
      <c r="BR239" s="284"/>
      <c r="BS239" s="284"/>
      <c r="BT239" s="284"/>
      <c r="BU239" s="284"/>
      <c r="BV239" s="284"/>
      <c r="BW239" s="284"/>
      <c r="BX239" s="284"/>
      <c r="BY239" s="284"/>
      <c r="BZ239" s="284"/>
      <c r="CA239" s="284"/>
      <c r="CB239" s="284"/>
      <c r="CC239" s="284"/>
      <c r="CD239" s="284"/>
      <c r="CE239" s="284"/>
      <c r="CF239" s="284"/>
      <c r="CG239" s="284"/>
      <c r="CH239" s="284"/>
      <c r="CI239" s="897"/>
      <c r="CJ239" s="1460"/>
      <c r="CK239" s="1461"/>
    </row>
    <row r="240" spans="1:89" s="17" customFormat="1" x14ac:dyDescent="0.3">
      <c r="A240" s="1453"/>
      <c r="B240" s="529" t="s">
        <v>393</v>
      </c>
      <c r="C240" s="530" t="s">
        <v>394</v>
      </c>
      <c r="D240" s="527" t="s">
        <v>67</v>
      </c>
      <c r="E240" s="528" t="s">
        <v>111</v>
      </c>
      <c r="F240" s="918">
        <v>2</v>
      </c>
      <c r="G240" s="932">
        <v>0.73324229999999979</v>
      </c>
      <c r="H240" s="924">
        <v>0.563388</v>
      </c>
      <c r="I240" s="924">
        <v>0.563388</v>
      </c>
      <c r="J240" s="924">
        <v>0.563388</v>
      </c>
      <c r="K240" s="924">
        <v>0.563388</v>
      </c>
      <c r="L240" s="924">
        <v>0.563388</v>
      </c>
      <c r="M240" s="1145">
        <v>0.563388</v>
      </c>
      <c r="N240" s="1145">
        <v>0.563388</v>
      </c>
      <c r="O240" s="1145">
        <v>0.563388</v>
      </c>
      <c r="P240" s="1145">
        <v>0.563388</v>
      </c>
      <c r="Q240" s="1145">
        <v>0.563388</v>
      </c>
      <c r="R240" s="1145">
        <v>0.563388</v>
      </c>
      <c r="S240" s="1145">
        <v>0.563388</v>
      </c>
      <c r="T240" s="1145">
        <v>0.563388</v>
      </c>
      <c r="U240" s="1145">
        <v>0.563388</v>
      </c>
      <c r="V240" s="1145">
        <v>0.563388</v>
      </c>
      <c r="W240" s="1145">
        <v>0.563388</v>
      </c>
      <c r="X240" s="1145">
        <v>0.563388</v>
      </c>
      <c r="Y240" s="1145">
        <v>0.563388</v>
      </c>
      <c r="Z240" s="1145">
        <v>0.563388</v>
      </c>
      <c r="AA240" s="1145">
        <v>0.563388</v>
      </c>
      <c r="AB240" s="1145">
        <v>0.563388</v>
      </c>
      <c r="AC240" s="1145">
        <v>0.563388</v>
      </c>
      <c r="AD240" s="1145">
        <v>0.563388</v>
      </c>
      <c r="AE240" s="1145">
        <v>0.563388</v>
      </c>
      <c r="AF240" s="1145">
        <v>0.563388</v>
      </c>
      <c r="AG240" s="1145">
        <v>0.563388</v>
      </c>
      <c r="AH240" s="1145">
        <v>0.563388</v>
      </c>
      <c r="AI240" s="1145">
        <v>0.563388</v>
      </c>
      <c r="AJ240" s="1145">
        <v>0.563388</v>
      </c>
      <c r="AK240" s="1145">
        <v>0.563388</v>
      </c>
      <c r="AL240" s="1145">
        <v>0.563388</v>
      </c>
      <c r="AM240" s="1145">
        <v>0.563388</v>
      </c>
      <c r="AN240" s="1145">
        <v>0.563388</v>
      </c>
      <c r="AO240" s="1145">
        <v>0.563388</v>
      </c>
      <c r="AP240" s="1145">
        <v>0.563388</v>
      </c>
      <c r="AQ240" s="1145">
        <v>0.563388</v>
      </c>
      <c r="AR240" s="1145">
        <v>0.563388</v>
      </c>
      <c r="AS240" s="1145">
        <v>0.563388</v>
      </c>
      <c r="AT240" s="1145">
        <v>0.563388</v>
      </c>
      <c r="AU240" s="1145">
        <v>0.563388</v>
      </c>
      <c r="AV240" s="1145">
        <v>0.563388</v>
      </c>
      <c r="AW240" s="1145">
        <v>0.563388</v>
      </c>
      <c r="AX240" s="1145">
        <v>0.563388</v>
      </c>
      <c r="AY240" s="1145">
        <v>0.563388</v>
      </c>
      <c r="AZ240" s="1145">
        <v>0.563388</v>
      </c>
      <c r="BA240" s="1145">
        <v>0.563388</v>
      </c>
      <c r="BB240" s="1145">
        <v>0.563388</v>
      </c>
      <c r="BC240" s="1145">
        <v>0.563388</v>
      </c>
      <c r="BD240" s="1145">
        <v>0.563388</v>
      </c>
      <c r="BE240" s="1145">
        <v>0.563388</v>
      </c>
      <c r="BF240" s="1145">
        <v>0.563388</v>
      </c>
      <c r="BG240" s="1145">
        <v>0.563388</v>
      </c>
      <c r="BH240" s="1145">
        <v>0.563388</v>
      </c>
      <c r="BI240" s="1145">
        <v>0.563388</v>
      </c>
      <c r="BJ240" s="1145">
        <v>0.563388</v>
      </c>
      <c r="BK240" s="1145">
        <v>0.563388</v>
      </c>
      <c r="BL240" s="1145">
        <v>0.563388</v>
      </c>
      <c r="BM240" s="1145">
        <v>0.563388</v>
      </c>
      <c r="BN240" s="1145">
        <v>0.563388</v>
      </c>
      <c r="BO240" s="1145">
        <v>0.563388</v>
      </c>
      <c r="BP240" s="284"/>
      <c r="BQ240" s="284"/>
      <c r="BR240" s="284"/>
      <c r="BS240" s="284"/>
      <c r="BT240" s="284"/>
      <c r="BU240" s="284"/>
      <c r="BV240" s="284"/>
      <c r="BW240" s="284"/>
      <c r="BX240" s="284"/>
      <c r="BY240" s="284"/>
      <c r="BZ240" s="284"/>
      <c r="CA240" s="284"/>
      <c r="CB240" s="284"/>
      <c r="CC240" s="284"/>
      <c r="CD240" s="284"/>
      <c r="CE240" s="284"/>
      <c r="CF240" s="284"/>
      <c r="CG240" s="284"/>
      <c r="CH240" s="284"/>
      <c r="CI240" s="897"/>
      <c r="CJ240" s="1460"/>
      <c r="CK240" s="1461"/>
    </row>
    <row r="241" spans="1:89" s="17" customFormat="1" x14ac:dyDescent="0.3">
      <c r="A241" s="1453"/>
      <c r="B241" s="529" t="s">
        <v>395</v>
      </c>
      <c r="C241" s="526" t="s">
        <v>396</v>
      </c>
      <c r="D241" s="527" t="s">
        <v>67</v>
      </c>
      <c r="E241" s="528" t="s">
        <v>111</v>
      </c>
      <c r="F241" s="918">
        <v>2</v>
      </c>
      <c r="G241" s="932">
        <v>55.557935465073072</v>
      </c>
      <c r="H241" s="924">
        <v>53.008452925554664</v>
      </c>
      <c r="I241" s="924">
        <v>51.425203084924604</v>
      </c>
      <c r="J241" s="924">
        <v>59.453482340540241</v>
      </c>
      <c r="K241" s="924">
        <v>51.901196720505204</v>
      </c>
      <c r="L241" s="924">
        <v>52.345122656294315</v>
      </c>
      <c r="M241" s="1145">
        <v>52.373112638563065</v>
      </c>
      <c r="N241" s="1145">
        <v>52.391627362357198</v>
      </c>
      <c r="O241" s="1145">
        <v>52.400856412855532</v>
      </c>
      <c r="P241" s="1145">
        <v>52.406361215949651</v>
      </c>
      <c r="Q241" s="1145">
        <v>52.409107611149352</v>
      </c>
      <c r="R241" s="1145">
        <v>52.409248388745958</v>
      </c>
      <c r="S241" s="1145">
        <v>52.403822723489128</v>
      </c>
      <c r="T241" s="1145">
        <v>52.395596759180663</v>
      </c>
      <c r="U241" s="1145">
        <v>52.384492820685558</v>
      </c>
      <c r="V241" s="1145">
        <v>52.372143663962333</v>
      </c>
      <c r="W241" s="1145">
        <v>52.358934830537002</v>
      </c>
      <c r="X241" s="1145">
        <v>52.343888259088274</v>
      </c>
      <c r="Y241" s="1145">
        <v>52.328279847827957</v>
      </c>
      <c r="Z241" s="1145">
        <v>52.311671205552557</v>
      </c>
      <c r="AA241" s="1145">
        <v>52.293848891772058</v>
      </c>
      <c r="AB241" s="1145">
        <v>52.275261297129511</v>
      </c>
      <c r="AC241" s="1145">
        <v>52.254770860156775</v>
      </c>
      <c r="AD241" s="1145">
        <v>52.234387959211972</v>
      </c>
      <c r="AE241" s="1145">
        <v>52.209718446606772</v>
      </c>
      <c r="AF241" s="1145">
        <v>52.183977025678935</v>
      </c>
      <c r="AG241" s="1145">
        <v>52.157146397903183</v>
      </c>
      <c r="AH241" s="1145">
        <v>52.129511450866787</v>
      </c>
      <c r="AI241" s="1145">
        <v>52.101142787118413</v>
      </c>
      <c r="AJ241" s="1145">
        <v>52.072104408655335</v>
      </c>
      <c r="AK241" s="1145">
        <v>52.042454385082209</v>
      </c>
      <c r="AL241" s="1145">
        <v>52.012245446660785</v>
      </c>
      <c r="AM241" s="1145">
        <v>51.981525511802417</v>
      </c>
      <c r="AN241" s="1145">
        <v>51.950338157181719</v>
      </c>
      <c r="AO241" s="1145">
        <v>51.918723037495411</v>
      </c>
      <c r="AP241" s="1145">
        <v>51.886716260917623</v>
      </c>
      <c r="AQ241" s="1145">
        <v>51.854350725480231</v>
      </c>
      <c r="AR241" s="1145">
        <v>51.821656420909704</v>
      </c>
      <c r="AS241" s="1145">
        <v>51.788660699857992</v>
      </c>
      <c r="AT241" s="1145">
        <v>51.755388521959595</v>
      </c>
      <c r="AU241" s="1145">
        <v>51.721862673712941</v>
      </c>
      <c r="AV241" s="1145">
        <v>51.688103966813493</v>
      </c>
      <c r="AW241" s="1145">
        <v>51.654131417245509</v>
      </c>
      <c r="AX241" s="1145">
        <v>51.619962407163541</v>
      </c>
      <c r="AY241" s="1145">
        <v>51.585612831356258</v>
      </c>
      <c r="AZ241" s="1145">
        <v>51.551097229877364</v>
      </c>
      <c r="BA241" s="1145">
        <v>51.51642890824867</v>
      </c>
      <c r="BB241" s="1145">
        <v>51.48162004648254</v>
      </c>
      <c r="BC241" s="1145">
        <v>51.446681798033914</v>
      </c>
      <c r="BD241" s="1145">
        <v>51.411624379671267</v>
      </c>
      <c r="BE241" s="1145">
        <v>51.376457153149879</v>
      </c>
      <c r="BF241" s="1145">
        <v>51.341188699477726</v>
      </c>
      <c r="BG241" s="1145">
        <v>51.305826886481732</v>
      </c>
      <c r="BH241" s="1145">
        <v>51.270378930309448</v>
      </c>
      <c r="BI241" s="1145">
        <v>51.234851451436349</v>
      </c>
      <c r="BJ241" s="1145">
        <v>51.199250525692044</v>
      </c>
      <c r="BK241" s="1145">
        <v>51.16358173076722</v>
      </c>
      <c r="BL241" s="1145">
        <v>51.127850188617955</v>
      </c>
      <c r="BM241" s="1145">
        <v>51.092060604143199</v>
      </c>
      <c r="BN241" s="1145">
        <v>51.056217300475112</v>
      </c>
      <c r="BO241" s="1145">
        <v>51.020324251189237</v>
      </c>
      <c r="BP241" s="284"/>
      <c r="BQ241" s="284"/>
      <c r="BR241" s="284"/>
      <c r="BS241" s="284"/>
      <c r="BT241" s="284"/>
      <c r="BU241" s="284"/>
      <c r="BV241" s="284"/>
      <c r="BW241" s="284"/>
      <c r="BX241" s="284"/>
      <c r="BY241" s="284"/>
      <c r="BZ241" s="284"/>
      <c r="CA241" s="284"/>
      <c r="CB241" s="284"/>
      <c r="CC241" s="284"/>
      <c r="CD241" s="284"/>
      <c r="CE241" s="284"/>
      <c r="CF241" s="284"/>
      <c r="CG241" s="284"/>
      <c r="CH241" s="284"/>
      <c r="CI241" s="897"/>
      <c r="CJ241" s="1460"/>
      <c r="CK241" s="1461"/>
    </row>
    <row r="242" spans="1:89" s="17" customFormat="1" x14ac:dyDescent="0.35">
      <c r="A242" s="1453"/>
      <c r="B242" s="529" t="s">
        <v>397</v>
      </c>
      <c r="C242" s="526" t="s">
        <v>118</v>
      </c>
      <c r="D242" s="527" t="s">
        <v>398</v>
      </c>
      <c r="E242" s="528" t="s">
        <v>111</v>
      </c>
      <c r="F242" s="918">
        <v>2</v>
      </c>
      <c r="G242" s="910">
        <f>SUM(G236:G241)</f>
        <v>67.886966485073074</v>
      </c>
      <c r="H242" s="289">
        <f t="shared" ref="H242:BO242" si="98">SUM(H236:H241)</f>
        <v>65.052988257749959</v>
      </c>
      <c r="I242" s="289">
        <f t="shared" si="98"/>
        <v>63.313886882929296</v>
      </c>
      <c r="J242" s="289">
        <f t="shared" si="98"/>
        <v>71.186478624680021</v>
      </c>
      <c r="K242" s="289">
        <f t="shared" si="98"/>
        <v>63.480498962132501</v>
      </c>
      <c r="L242" s="289">
        <f t="shared" si="98"/>
        <v>63.792300372138087</v>
      </c>
      <c r="M242" s="294">
        <f t="shared" si="98"/>
        <v>63.789461981928724</v>
      </c>
      <c r="N242" s="294">
        <f t="shared" si="98"/>
        <v>63.787910006723109</v>
      </c>
      <c r="O242" s="294">
        <f t="shared" si="98"/>
        <v>63.786927089092899</v>
      </c>
      <c r="P242" s="294">
        <f t="shared" si="98"/>
        <v>63.785923478459935</v>
      </c>
      <c r="Q242" s="294">
        <f t="shared" si="98"/>
        <v>63.784909521325602</v>
      </c>
      <c r="R242" s="294">
        <f t="shared" si="98"/>
        <v>63.784081801215947</v>
      </c>
      <c r="S242" s="294">
        <f t="shared" si="98"/>
        <v>63.781557254881491</v>
      </c>
      <c r="T242" s="294">
        <f t="shared" si="98"/>
        <v>63.779725924138866</v>
      </c>
      <c r="U242" s="294">
        <f t="shared" si="98"/>
        <v>63.778080830420926</v>
      </c>
      <c r="V242" s="294">
        <f t="shared" si="98"/>
        <v>63.776435736702979</v>
      </c>
      <c r="W242" s="294">
        <f t="shared" si="98"/>
        <v>63.775608016593324</v>
      </c>
      <c r="X242" s="294">
        <f t="shared" si="98"/>
        <v>63.774780296483662</v>
      </c>
      <c r="Y242" s="294">
        <f t="shared" si="98"/>
        <v>63.773952576374001</v>
      </c>
      <c r="Z242" s="294">
        <f t="shared" si="98"/>
        <v>63.773590448826035</v>
      </c>
      <c r="AA242" s="294">
        <f t="shared" si="98"/>
        <v>63.772400601168393</v>
      </c>
      <c r="AB242" s="294">
        <f t="shared" si="98"/>
        <v>63.770693428442229</v>
      </c>
      <c r="AC242" s="294">
        <f t="shared" si="98"/>
        <v>63.770538230921673</v>
      </c>
      <c r="AD242" s="294">
        <f t="shared" si="98"/>
        <v>63.770383033401103</v>
      </c>
      <c r="AE242" s="294">
        <f t="shared" si="98"/>
        <v>63.770227835880547</v>
      </c>
      <c r="AF242" s="294">
        <f t="shared" si="98"/>
        <v>63.769979519847652</v>
      </c>
      <c r="AG242" s="294">
        <f t="shared" si="98"/>
        <v>63.769793282822974</v>
      </c>
      <c r="AH242" s="294">
        <f t="shared" si="98"/>
        <v>63.769607045798303</v>
      </c>
      <c r="AI242" s="294">
        <f t="shared" si="98"/>
        <v>63.769420808773631</v>
      </c>
      <c r="AJ242" s="294">
        <f t="shared" si="98"/>
        <v>63.769234571748953</v>
      </c>
      <c r="AK242" s="294">
        <f t="shared" si="98"/>
        <v>63.769234571748953</v>
      </c>
      <c r="AL242" s="294">
        <f t="shared" si="98"/>
        <v>63.76923457174896</v>
      </c>
      <c r="AM242" s="294">
        <f t="shared" si="98"/>
        <v>63.76923457174896</v>
      </c>
      <c r="AN242" s="294">
        <f t="shared" si="98"/>
        <v>63.76923457174896</v>
      </c>
      <c r="AO242" s="294">
        <f t="shared" si="98"/>
        <v>63.76923457174896</v>
      </c>
      <c r="AP242" s="294">
        <f t="shared" si="98"/>
        <v>63.769234571748967</v>
      </c>
      <c r="AQ242" s="294">
        <f t="shared" si="98"/>
        <v>63.769234571748953</v>
      </c>
      <c r="AR242" s="294">
        <f t="shared" si="98"/>
        <v>63.76923457174896</v>
      </c>
      <c r="AS242" s="294">
        <f t="shared" si="98"/>
        <v>63.76923457174896</v>
      </c>
      <c r="AT242" s="294">
        <f t="shared" si="98"/>
        <v>63.76923457174896</v>
      </c>
      <c r="AU242" s="294">
        <f t="shared" si="98"/>
        <v>63.76923457174896</v>
      </c>
      <c r="AV242" s="294">
        <f t="shared" si="98"/>
        <v>63.769234571748953</v>
      </c>
      <c r="AW242" s="294">
        <f t="shared" si="98"/>
        <v>63.769234571748953</v>
      </c>
      <c r="AX242" s="294">
        <f t="shared" si="98"/>
        <v>63.769234571748953</v>
      </c>
      <c r="AY242" s="294">
        <f t="shared" si="98"/>
        <v>63.76923457174896</v>
      </c>
      <c r="AZ242" s="294">
        <f t="shared" si="98"/>
        <v>63.76923457174896</v>
      </c>
      <c r="BA242" s="294">
        <f t="shared" si="98"/>
        <v>63.769234571748953</v>
      </c>
      <c r="BB242" s="294">
        <f t="shared" si="98"/>
        <v>63.769234571748953</v>
      </c>
      <c r="BC242" s="294">
        <f t="shared" si="98"/>
        <v>63.76923457174896</v>
      </c>
      <c r="BD242" s="294">
        <f t="shared" si="98"/>
        <v>63.769234571748953</v>
      </c>
      <c r="BE242" s="294">
        <f t="shared" si="98"/>
        <v>63.769234571748953</v>
      </c>
      <c r="BF242" s="294">
        <f t="shared" si="98"/>
        <v>63.76923457174896</v>
      </c>
      <c r="BG242" s="294">
        <f t="shared" si="98"/>
        <v>63.76923457174896</v>
      </c>
      <c r="BH242" s="294">
        <f t="shared" si="98"/>
        <v>63.76923457174896</v>
      </c>
      <c r="BI242" s="294">
        <f t="shared" si="98"/>
        <v>63.76923457174896</v>
      </c>
      <c r="BJ242" s="294">
        <f t="shared" si="98"/>
        <v>63.76923457174896</v>
      </c>
      <c r="BK242" s="294">
        <f t="shared" si="98"/>
        <v>63.76923457174896</v>
      </c>
      <c r="BL242" s="294">
        <f t="shared" si="98"/>
        <v>63.769234571748953</v>
      </c>
      <c r="BM242" s="294">
        <f t="shared" si="98"/>
        <v>63.769234571748953</v>
      </c>
      <c r="BN242" s="294">
        <f t="shared" si="98"/>
        <v>63.76923457174896</v>
      </c>
      <c r="BO242" s="294">
        <f t="shared" si="98"/>
        <v>63.769234571748953</v>
      </c>
      <c r="BP242" s="294"/>
      <c r="BQ242" s="294"/>
      <c r="BR242" s="294"/>
      <c r="BS242" s="294"/>
      <c r="BT242" s="294"/>
      <c r="BU242" s="294"/>
      <c r="BV242" s="294"/>
      <c r="BW242" s="294"/>
      <c r="BX242" s="294"/>
      <c r="BY242" s="294"/>
      <c r="BZ242" s="294"/>
      <c r="CA242" s="294"/>
      <c r="CB242" s="294"/>
      <c r="CC242" s="294"/>
      <c r="CD242" s="294"/>
      <c r="CE242" s="294"/>
      <c r="CF242" s="294"/>
      <c r="CG242" s="294"/>
      <c r="CH242" s="294"/>
      <c r="CI242" s="290"/>
      <c r="CJ242" s="1460"/>
      <c r="CK242" s="1461"/>
    </row>
    <row r="243" spans="1:89" s="17" customFormat="1" ht="14.5" thickBot="1" x14ac:dyDescent="0.4">
      <c r="A243" s="1453"/>
      <c r="B243" s="551" t="s">
        <v>399</v>
      </c>
      <c r="C243" s="552" t="s">
        <v>400</v>
      </c>
      <c r="D243" s="553" t="s">
        <v>401</v>
      </c>
      <c r="E243" s="554" t="s">
        <v>402</v>
      </c>
      <c r="F243" s="929">
        <v>2</v>
      </c>
      <c r="G243" s="1169">
        <f>(G242*1000000)/(G257*1000)</f>
        <v>108.95507666850125</v>
      </c>
      <c r="H243" s="300">
        <f t="shared" ref="H243:BO243" si="99">(H242*1000000)/(H257*1000)</f>
        <v>104.01139077506905</v>
      </c>
      <c r="I243" s="300">
        <f t="shared" si="99"/>
        <v>100.24136539528138</v>
      </c>
      <c r="J243" s="300">
        <f t="shared" si="99"/>
        <v>111.84320439140834</v>
      </c>
      <c r="K243" s="300">
        <f t="shared" si="99"/>
        <v>99.10495456292054</v>
      </c>
      <c r="L243" s="300">
        <f t="shared" si="99"/>
        <v>99.078820870581396</v>
      </c>
      <c r="M243" s="325">
        <f t="shared" si="99"/>
        <v>98.59434553854301</v>
      </c>
      <c r="N243" s="325">
        <f t="shared" si="99"/>
        <v>98.051310728794007</v>
      </c>
      <c r="O243" s="325">
        <f t="shared" si="99"/>
        <v>97.453559729751277</v>
      </c>
      <c r="P243" s="325">
        <f t="shared" si="99"/>
        <v>96.881007658144057</v>
      </c>
      <c r="Q243" s="325">
        <f t="shared" si="99"/>
        <v>96.338818024128301</v>
      </c>
      <c r="R243" s="325">
        <f t="shared" si="99"/>
        <v>95.819244682379335</v>
      </c>
      <c r="S243" s="325">
        <f t="shared" si="99"/>
        <v>95.29833363677416</v>
      </c>
      <c r="T243" s="325">
        <f t="shared" si="99"/>
        <v>94.779899093487884</v>
      </c>
      <c r="U243" s="325">
        <f t="shared" si="99"/>
        <v>94.264671012923912</v>
      </c>
      <c r="V243" s="325">
        <f t="shared" si="99"/>
        <v>93.772804513609429</v>
      </c>
      <c r="W243" s="325">
        <f t="shared" si="99"/>
        <v>93.295816217278428</v>
      </c>
      <c r="X243" s="325">
        <f t="shared" si="99"/>
        <v>92.827091126898807</v>
      </c>
      <c r="Y243" s="325">
        <f t="shared" si="99"/>
        <v>92.380350442648776</v>
      </c>
      <c r="Z243" s="325">
        <f t="shared" si="99"/>
        <v>91.941810992288836</v>
      </c>
      <c r="AA243" s="325">
        <f t="shared" si="99"/>
        <v>91.521113907044608</v>
      </c>
      <c r="AB243" s="325">
        <f t="shared" si="99"/>
        <v>91.118170239436367</v>
      </c>
      <c r="AC243" s="325">
        <f t="shared" si="99"/>
        <v>90.693878760261441</v>
      </c>
      <c r="AD243" s="325">
        <f t="shared" si="99"/>
        <v>90.289264642890586</v>
      </c>
      <c r="AE243" s="325">
        <f t="shared" si="99"/>
        <v>89.848765453167459</v>
      </c>
      <c r="AF243" s="325">
        <f t="shared" si="99"/>
        <v>89.41225793301723</v>
      </c>
      <c r="AG243" s="325">
        <f t="shared" si="99"/>
        <v>88.976799277324019</v>
      </c>
      <c r="AH243" s="325">
        <f t="shared" si="99"/>
        <v>88.545532190806398</v>
      </c>
      <c r="AI243" s="325">
        <f t="shared" si="99"/>
        <v>88.118396508510173</v>
      </c>
      <c r="AJ243" s="325">
        <f t="shared" si="99"/>
        <v>87.695333211297125</v>
      </c>
      <c r="AK243" s="325">
        <f t="shared" si="99"/>
        <v>87.27438925290059</v>
      </c>
      <c r="AL243" s="325">
        <f t="shared" si="99"/>
        <v>86.857441432441178</v>
      </c>
      <c r="AM243" s="325">
        <f t="shared" si="99"/>
        <v>86.444433175780858</v>
      </c>
      <c r="AN243" s="325">
        <f t="shared" si="99"/>
        <v>86.035308971520976</v>
      </c>
      <c r="AO243" s="325">
        <f t="shared" si="99"/>
        <v>85.630014346165353</v>
      </c>
      <c r="AP243" s="325">
        <f t="shared" si="99"/>
        <v>85.228495839976517</v>
      </c>
      <c r="AQ243" s="325">
        <f t="shared" si="99"/>
        <v>84.830700983502027</v>
      </c>
      <c r="AR243" s="325">
        <f t="shared" si="99"/>
        <v>84.436578274751</v>
      </c>
      <c r="AS243" s="325">
        <f t="shared" si="99"/>
        <v>84.046077156998322</v>
      </c>
      <c r="AT243" s="325">
        <f t="shared" si="99"/>
        <v>83.659147997197749</v>
      </c>
      <c r="AU243" s="325">
        <f t="shared" si="99"/>
        <v>83.275742064982907</v>
      </c>
      <c r="AV243" s="325">
        <f t="shared" si="99"/>
        <v>82.895811512239504</v>
      </c>
      <c r="AW243" s="325">
        <f t="shared" si="99"/>
        <v>82.519309353229673</v>
      </c>
      <c r="AX243" s="325">
        <f t="shared" si="99"/>
        <v>82.146189445250471</v>
      </c>
      <c r="AY243" s="325">
        <f t="shared" si="99"/>
        <v>81.776406469811462</v>
      </c>
      <c r="AZ243" s="325">
        <f t="shared" si="99"/>
        <v>81.4099159143138</v>
      </c>
      <c r="BA243" s="325">
        <f t="shared" si="99"/>
        <v>81.046674054216481</v>
      </c>
      <c r="BB243" s="325">
        <f t="shared" si="99"/>
        <v>80.686637935673204</v>
      </c>
      <c r="BC243" s="325">
        <f t="shared" si="99"/>
        <v>80.329765358626773</v>
      </c>
      <c r="BD243" s="325">
        <f t="shared" si="99"/>
        <v>79.976014860347021</v>
      </c>
      <c r="BE243" s="325">
        <f t="shared" si="99"/>
        <v>79.625345699397158</v>
      </c>
      <c r="BF243" s="325">
        <f t="shared" si="99"/>
        <v>79.277717840017644</v>
      </c>
      <c r="BG243" s="325">
        <f t="shared" si="99"/>
        <v>78.933091936913584</v>
      </c>
      <c r="BH243" s="325">
        <f t="shared" si="99"/>
        <v>78.591429320434429</v>
      </c>
      <c r="BI243" s="325">
        <f t="shared" si="99"/>
        <v>78.25269198213293</v>
      </c>
      <c r="BJ243" s="325">
        <f t="shared" si="99"/>
        <v>77.91684256069361</v>
      </c>
      <c r="BK243" s="325">
        <f t="shared" si="99"/>
        <v>77.583844328218944</v>
      </c>
      <c r="BL243" s="325">
        <f t="shared" si="99"/>
        <v>77.253661176862821</v>
      </c>
      <c r="BM243" s="325">
        <f t="shared" si="99"/>
        <v>76.926257605800629</v>
      </c>
      <c r="BN243" s="325">
        <f t="shared" si="99"/>
        <v>76.601598708527021</v>
      </c>
      <c r="BO243" s="325">
        <f t="shared" si="99"/>
        <v>76.279650160471533</v>
      </c>
      <c r="BP243" s="325"/>
      <c r="BQ243" s="325"/>
      <c r="BR243" s="325"/>
      <c r="BS243" s="325"/>
      <c r="BT243" s="325"/>
      <c r="BU243" s="325"/>
      <c r="BV243" s="325"/>
      <c r="BW243" s="325"/>
      <c r="BX243" s="325"/>
      <c r="BY243" s="325"/>
      <c r="BZ243" s="325"/>
      <c r="CA243" s="325"/>
      <c r="CB243" s="325"/>
      <c r="CC243" s="325"/>
      <c r="CD243" s="325"/>
      <c r="CE243" s="325"/>
      <c r="CF243" s="325"/>
      <c r="CG243" s="325"/>
      <c r="CH243" s="325"/>
      <c r="CI243" s="301"/>
      <c r="CJ243" s="1460"/>
      <c r="CK243" s="1461"/>
    </row>
    <row r="244" spans="1:89" s="17" customFormat="1" x14ac:dyDescent="0.3">
      <c r="A244" s="1453"/>
      <c r="B244" s="537" t="s">
        <v>403</v>
      </c>
      <c r="C244" s="538" t="s">
        <v>404</v>
      </c>
      <c r="D244" s="555" t="s">
        <v>67</v>
      </c>
      <c r="E244" s="556" t="s">
        <v>221</v>
      </c>
      <c r="F244" s="935">
        <v>2</v>
      </c>
      <c r="G244" s="1011">
        <v>41.747</v>
      </c>
      <c r="H244" s="1012">
        <v>40.991</v>
      </c>
      <c r="I244" s="1012">
        <v>41.045851208957991</v>
      </c>
      <c r="J244" s="1012">
        <v>41.093383439600025</v>
      </c>
      <c r="K244" s="1012">
        <v>41.133957402827662</v>
      </c>
      <c r="L244" s="1012">
        <v>41.167916546723646</v>
      </c>
      <c r="M244" s="1152">
        <v>41.19558788154788</v>
      </c>
      <c r="N244" s="1152">
        <v>41.217282765309264</v>
      </c>
      <c r="O244" s="1152">
        <v>41.233297651797429</v>
      </c>
      <c r="P244" s="1152">
        <v>41.24391480286814</v>
      </c>
      <c r="Q244" s="1152">
        <v>41.249402966690752</v>
      </c>
      <c r="R244" s="1152">
        <v>41.250018023584111</v>
      </c>
      <c r="S244" s="1152">
        <v>41.24600360098988</v>
      </c>
      <c r="T244" s="1152">
        <v>41.237591659058062</v>
      </c>
      <c r="U244" s="1152">
        <v>41.225003048249043</v>
      </c>
      <c r="V244" s="1152">
        <v>41.208448040289504</v>
      </c>
      <c r="W244" s="1152">
        <v>41.112311054015095</v>
      </c>
      <c r="X244" s="1152">
        <v>41.016398349910226</v>
      </c>
      <c r="Y244" s="1152">
        <v>40.920709404737238</v>
      </c>
      <c r="Z244" s="1152">
        <v>40.825243696479163</v>
      </c>
      <c r="AA244" s="1152">
        <v>40.730000704336859</v>
      </c>
      <c r="AB244" s="1152">
        <v>40.63497990872618</v>
      </c>
      <c r="AC244" s="1152">
        <v>40.540180791275148</v>
      </c>
      <c r="AD244" s="1152">
        <v>40.445602834821109</v>
      </c>
      <c r="AE244" s="1152">
        <v>40.351245523407925</v>
      </c>
      <c r="AF244" s="1152">
        <v>40.257108342283161</v>
      </c>
      <c r="AG244" s="1152">
        <v>40.163190777895252</v>
      </c>
      <c r="AH244" s="1152">
        <v>40.069492317890742</v>
      </c>
      <c r="AI244" s="1152">
        <v>39.976012451111451</v>
      </c>
      <c r="AJ244" s="1152">
        <v>39.882750667591708</v>
      </c>
      <c r="AK244" s="1152">
        <v>39.789706458555557</v>
      </c>
      <c r="AL244" s="1152">
        <v>39.696879316413998</v>
      </c>
      <c r="AM244" s="1152">
        <v>39.604268734762201</v>
      </c>
      <c r="AN244" s="1152">
        <v>39.511874208376753</v>
      </c>
      <c r="AO244" s="1152">
        <v>39.419695233212892</v>
      </c>
      <c r="AP244" s="1152">
        <v>39.327731306401773</v>
      </c>
      <c r="AQ244" s="1152">
        <v>39.235981926247717</v>
      </c>
      <c r="AR244" s="1152">
        <v>39.144446592225457</v>
      </c>
      <c r="AS244" s="1152">
        <v>39.053124804977443</v>
      </c>
      <c r="AT244" s="1152">
        <v>38.962016066311087</v>
      </c>
      <c r="AU244" s="1152">
        <v>38.871119879196051</v>
      </c>
      <c r="AV244" s="1152">
        <v>38.780435747761551</v>
      </c>
      <c r="AW244" s="1152">
        <v>38.689963177293642</v>
      </c>
      <c r="AX244" s="1152">
        <v>38.599701674232513</v>
      </c>
      <c r="AY244" s="1152">
        <v>38.509650746169804</v>
      </c>
      <c r="AZ244" s="1152">
        <v>38.419809901845909</v>
      </c>
      <c r="BA244" s="1152">
        <v>38.330178651147314</v>
      </c>
      <c r="BB244" s="1152">
        <v>38.240756505103903</v>
      </c>
      <c r="BC244" s="1152">
        <v>38.151542975886301</v>
      </c>
      <c r="BD244" s="1152">
        <v>38.062537576803216</v>
      </c>
      <c r="BE244" s="1152">
        <v>37.973739822298782</v>
      </c>
      <c r="BF244" s="1152">
        <v>37.885149227949896</v>
      </c>
      <c r="BG244" s="1152">
        <v>37.796765310463591</v>
      </c>
      <c r="BH244" s="1152">
        <v>37.708587587674408</v>
      </c>
      <c r="BI244" s="1152">
        <v>37.620615578541731</v>
      </c>
      <c r="BJ244" s="1152">
        <v>37.532848803147203</v>
      </c>
      <c r="BK244" s="1152">
        <v>37.445286782692079</v>
      </c>
      <c r="BL244" s="1152">
        <v>37.357929039494628</v>
      </c>
      <c r="BM244" s="1152">
        <v>37.270775096987528</v>
      </c>
      <c r="BN244" s="1152">
        <v>37.183824479715248</v>
      </c>
      <c r="BO244" s="1152">
        <v>37.097076713331482</v>
      </c>
      <c r="BP244" s="939"/>
      <c r="BQ244" s="939"/>
      <c r="BR244" s="939"/>
      <c r="BS244" s="939"/>
      <c r="BT244" s="939"/>
      <c r="BU244" s="939"/>
      <c r="BV244" s="939"/>
      <c r="BW244" s="939"/>
      <c r="BX244" s="939"/>
      <c r="BY244" s="939"/>
      <c r="BZ244" s="939"/>
      <c r="CA244" s="939"/>
      <c r="CB244" s="939"/>
      <c r="CC244" s="939"/>
      <c r="CD244" s="939"/>
      <c r="CE244" s="939"/>
      <c r="CF244" s="939"/>
      <c r="CG244" s="939"/>
      <c r="CH244" s="939"/>
      <c r="CI244" s="940"/>
      <c r="CJ244" s="1460"/>
      <c r="CK244" s="1461"/>
    </row>
    <row r="245" spans="1:89" s="17" customFormat="1" x14ac:dyDescent="0.3">
      <c r="A245" s="1453"/>
      <c r="B245" s="540" t="s">
        <v>405</v>
      </c>
      <c r="C245" s="541" t="s">
        <v>406</v>
      </c>
      <c r="D245" s="557" t="s">
        <v>67</v>
      </c>
      <c r="E245" s="546" t="s">
        <v>221</v>
      </c>
      <c r="F245" s="921">
        <v>2</v>
      </c>
      <c r="G245" s="1013">
        <v>3.2290000000000001</v>
      </c>
      <c r="H245" s="1014">
        <v>3.149</v>
      </c>
      <c r="I245" s="1014">
        <v>2.9985190987876074</v>
      </c>
      <c r="J245" s="1014">
        <v>2.8552292111127482</v>
      </c>
      <c r="K245" s="1014">
        <v>2.7187867008376783</v>
      </c>
      <c r="L245" s="1014">
        <v>2.5888643531252864</v>
      </c>
      <c r="M245" s="1147">
        <v>2.4651505897162895</v>
      </c>
      <c r="N245" s="1147">
        <v>2.3473487217058833</v>
      </c>
      <c r="O245" s="1147">
        <v>2.2351762380278712</v>
      </c>
      <c r="P245" s="1147">
        <v>2.1283641279399195</v>
      </c>
      <c r="Q245" s="1147">
        <v>2.0266562358851314</v>
      </c>
      <c r="R245" s="1147">
        <v>1.9298086471827782</v>
      </c>
      <c r="S245" s="1147">
        <v>1.8375891030749556</v>
      </c>
      <c r="T245" s="1147">
        <v>1.7497764437263394</v>
      </c>
      <c r="U245" s="1147">
        <v>1.6661600778412473</v>
      </c>
      <c r="V245" s="1147">
        <v>1.5865394776260484</v>
      </c>
      <c r="W245" s="1147">
        <v>1.5865394776260484</v>
      </c>
      <c r="X245" s="1147">
        <v>1.5865394776260484</v>
      </c>
      <c r="Y245" s="1147">
        <v>1.5865394776260484</v>
      </c>
      <c r="Z245" s="1147">
        <v>1.5865394776260484</v>
      </c>
      <c r="AA245" s="1147">
        <v>1.5865394776260484</v>
      </c>
      <c r="AB245" s="1147">
        <v>1.5865394776260484</v>
      </c>
      <c r="AC245" s="1147">
        <v>1.5865394776260484</v>
      </c>
      <c r="AD245" s="1147">
        <v>1.5865394776260484</v>
      </c>
      <c r="AE245" s="1147">
        <v>1.5865394776260484</v>
      </c>
      <c r="AF245" s="1147">
        <v>1.5865394776260484</v>
      </c>
      <c r="AG245" s="1147">
        <v>1.5865394776260484</v>
      </c>
      <c r="AH245" s="1147">
        <v>1.5865394776260484</v>
      </c>
      <c r="AI245" s="1147">
        <v>1.5865394776260484</v>
      </c>
      <c r="AJ245" s="1147">
        <v>1.5865394776260484</v>
      </c>
      <c r="AK245" s="1147">
        <v>1.5865394776260484</v>
      </c>
      <c r="AL245" s="1147">
        <v>1.5865394776260484</v>
      </c>
      <c r="AM245" s="1147">
        <v>1.5865394776260484</v>
      </c>
      <c r="AN245" s="1147">
        <v>1.5865394776260484</v>
      </c>
      <c r="AO245" s="1147">
        <v>1.5865394776260484</v>
      </c>
      <c r="AP245" s="1147">
        <v>1.5865394776260484</v>
      </c>
      <c r="AQ245" s="1147">
        <v>1.5865394776260484</v>
      </c>
      <c r="AR245" s="1147">
        <v>1.5865394776260484</v>
      </c>
      <c r="AS245" s="1147">
        <v>1.5865394776260484</v>
      </c>
      <c r="AT245" s="1147">
        <v>1.5865394776260484</v>
      </c>
      <c r="AU245" s="1147">
        <v>1.5865394776260484</v>
      </c>
      <c r="AV245" s="1147">
        <v>1.5865394776260484</v>
      </c>
      <c r="AW245" s="1147">
        <v>1.5865394776260484</v>
      </c>
      <c r="AX245" s="1147">
        <v>1.5865394776260484</v>
      </c>
      <c r="AY245" s="1147">
        <v>1.5865394776260484</v>
      </c>
      <c r="AZ245" s="1147">
        <v>1.5865394776260484</v>
      </c>
      <c r="BA245" s="1147">
        <v>1.5865394776260484</v>
      </c>
      <c r="BB245" s="1147">
        <v>1.5865394776260484</v>
      </c>
      <c r="BC245" s="1147">
        <v>1.5865394776260484</v>
      </c>
      <c r="BD245" s="1147">
        <v>1.5865394776260484</v>
      </c>
      <c r="BE245" s="1147">
        <v>1.5865394776260484</v>
      </c>
      <c r="BF245" s="1147">
        <v>1.5865394776260484</v>
      </c>
      <c r="BG245" s="1147">
        <v>1.5865394776260484</v>
      </c>
      <c r="BH245" s="1147">
        <v>1.5865394776260484</v>
      </c>
      <c r="BI245" s="1147">
        <v>1.5865394776260484</v>
      </c>
      <c r="BJ245" s="1147">
        <v>1.5865394776260484</v>
      </c>
      <c r="BK245" s="1147">
        <v>1.5865394776260484</v>
      </c>
      <c r="BL245" s="1147">
        <v>1.5865394776260484</v>
      </c>
      <c r="BM245" s="1147">
        <v>1.5865394776260484</v>
      </c>
      <c r="BN245" s="1147">
        <v>1.5865394776260484</v>
      </c>
      <c r="BO245" s="1147">
        <v>1.5865394776260484</v>
      </c>
      <c r="BP245" s="937"/>
      <c r="BQ245" s="937"/>
      <c r="BR245" s="937"/>
      <c r="BS245" s="937"/>
      <c r="BT245" s="937"/>
      <c r="BU245" s="937"/>
      <c r="BV245" s="937"/>
      <c r="BW245" s="937"/>
      <c r="BX245" s="937"/>
      <c r="BY245" s="937"/>
      <c r="BZ245" s="937"/>
      <c r="CA245" s="937"/>
      <c r="CB245" s="937"/>
      <c r="CC245" s="937"/>
      <c r="CD245" s="937"/>
      <c r="CE245" s="937"/>
      <c r="CF245" s="937"/>
      <c r="CG245" s="937"/>
      <c r="CH245" s="937"/>
      <c r="CI245" s="941"/>
      <c r="CJ245" s="1460"/>
      <c r="CK245" s="1461"/>
    </row>
    <row r="246" spans="1:89" s="17" customFormat="1" x14ac:dyDescent="0.3">
      <c r="A246" s="1453"/>
      <c r="B246" s="558" t="s">
        <v>407</v>
      </c>
      <c r="C246" s="559" t="s">
        <v>408</v>
      </c>
      <c r="D246" s="557" t="s">
        <v>67</v>
      </c>
      <c r="E246" s="546" t="s">
        <v>221</v>
      </c>
      <c r="F246" s="921">
        <v>2</v>
      </c>
      <c r="G246" s="1013">
        <v>2.6969999999999956</v>
      </c>
      <c r="H246" s="1014">
        <v>3.5850000000000009</v>
      </c>
      <c r="I246" s="1014">
        <v>3.5850000000000009</v>
      </c>
      <c r="J246" s="1014">
        <v>3.5850000000000009</v>
      </c>
      <c r="K246" s="1014">
        <v>3.5850000000000009</v>
      </c>
      <c r="L246" s="1014">
        <v>3.5850000000000009</v>
      </c>
      <c r="M246" s="1147">
        <v>3.5850000000000009</v>
      </c>
      <c r="N246" s="1147">
        <v>3.5850000000000009</v>
      </c>
      <c r="O246" s="1147">
        <v>3.5850000000000009</v>
      </c>
      <c r="P246" s="1147">
        <v>3.5850000000000009</v>
      </c>
      <c r="Q246" s="1147">
        <v>3.5850000000000009</v>
      </c>
      <c r="R246" s="1147">
        <v>3.5850000000000009</v>
      </c>
      <c r="S246" s="1147">
        <v>3.5850000000000009</v>
      </c>
      <c r="T246" s="1147">
        <v>3.5850000000000009</v>
      </c>
      <c r="U246" s="1147">
        <v>3.5850000000000009</v>
      </c>
      <c r="V246" s="1147">
        <v>3.5850000000000009</v>
      </c>
      <c r="W246" s="1147">
        <v>3.5850000000000009</v>
      </c>
      <c r="X246" s="1147">
        <v>3.5850000000000009</v>
      </c>
      <c r="Y246" s="1147">
        <v>3.5850000000000009</v>
      </c>
      <c r="Z246" s="1147">
        <v>3.5850000000000009</v>
      </c>
      <c r="AA246" s="1147">
        <v>3.5850000000000009</v>
      </c>
      <c r="AB246" s="1147">
        <v>3.5850000000000009</v>
      </c>
      <c r="AC246" s="1147">
        <v>3.5850000000000009</v>
      </c>
      <c r="AD246" s="1147">
        <v>3.5850000000000009</v>
      </c>
      <c r="AE246" s="1147">
        <v>3.5850000000000009</v>
      </c>
      <c r="AF246" s="1147">
        <v>3.5850000000000009</v>
      </c>
      <c r="AG246" s="1147">
        <v>3.5850000000000009</v>
      </c>
      <c r="AH246" s="1147">
        <v>3.5850000000000009</v>
      </c>
      <c r="AI246" s="1147">
        <v>3.5850000000000009</v>
      </c>
      <c r="AJ246" s="1147">
        <v>3.5850000000000009</v>
      </c>
      <c r="AK246" s="1147">
        <v>3.5850000000000009</v>
      </c>
      <c r="AL246" s="1147">
        <v>3.5850000000000009</v>
      </c>
      <c r="AM246" s="1147">
        <v>3.5850000000000009</v>
      </c>
      <c r="AN246" s="1147">
        <v>3.5850000000000009</v>
      </c>
      <c r="AO246" s="1147">
        <v>3.5850000000000009</v>
      </c>
      <c r="AP246" s="1147">
        <v>3.5850000000000009</v>
      </c>
      <c r="AQ246" s="1147">
        <v>3.5850000000000009</v>
      </c>
      <c r="AR246" s="1147">
        <v>3.5850000000000009</v>
      </c>
      <c r="AS246" s="1147">
        <v>3.5850000000000009</v>
      </c>
      <c r="AT246" s="1147">
        <v>3.5850000000000009</v>
      </c>
      <c r="AU246" s="1147">
        <v>3.5850000000000009</v>
      </c>
      <c r="AV246" s="1147">
        <v>3.5850000000000009</v>
      </c>
      <c r="AW246" s="1147">
        <v>3.5850000000000009</v>
      </c>
      <c r="AX246" s="1147">
        <v>3.5850000000000009</v>
      </c>
      <c r="AY246" s="1147">
        <v>3.5850000000000009</v>
      </c>
      <c r="AZ246" s="1147">
        <v>3.5850000000000009</v>
      </c>
      <c r="BA246" s="1147">
        <v>3.5850000000000009</v>
      </c>
      <c r="BB246" s="1147">
        <v>3.5850000000000009</v>
      </c>
      <c r="BC246" s="1147">
        <v>3.5850000000000009</v>
      </c>
      <c r="BD246" s="1147">
        <v>3.5850000000000009</v>
      </c>
      <c r="BE246" s="1147">
        <v>3.5850000000000009</v>
      </c>
      <c r="BF246" s="1147">
        <v>3.5850000000000009</v>
      </c>
      <c r="BG246" s="1147">
        <v>3.5850000000000009</v>
      </c>
      <c r="BH246" s="1147">
        <v>3.5850000000000009</v>
      </c>
      <c r="BI246" s="1147">
        <v>3.5850000000000009</v>
      </c>
      <c r="BJ246" s="1147">
        <v>3.5850000000000009</v>
      </c>
      <c r="BK246" s="1147">
        <v>3.5850000000000009</v>
      </c>
      <c r="BL246" s="1147">
        <v>3.5850000000000009</v>
      </c>
      <c r="BM246" s="1147">
        <v>3.5850000000000009</v>
      </c>
      <c r="BN246" s="1147">
        <v>3.5850000000000009</v>
      </c>
      <c r="BO246" s="1147">
        <v>3.5850000000000009</v>
      </c>
      <c r="BP246" s="937"/>
      <c r="BQ246" s="937"/>
      <c r="BR246" s="937"/>
      <c r="BS246" s="937"/>
      <c r="BT246" s="937"/>
      <c r="BU246" s="937"/>
      <c r="BV246" s="937"/>
      <c r="BW246" s="937"/>
      <c r="BX246" s="937"/>
      <c r="BY246" s="937"/>
      <c r="BZ246" s="937"/>
      <c r="CA246" s="937"/>
      <c r="CB246" s="937"/>
      <c r="CC246" s="937"/>
      <c r="CD246" s="937"/>
      <c r="CE246" s="937"/>
      <c r="CF246" s="937"/>
      <c r="CG246" s="937"/>
      <c r="CH246" s="937"/>
      <c r="CI246" s="941"/>
      <c r="CJ246" s="1460"/>
      <c r="CK246" s="1461"/>
    </row>
    <row r="247" spans="1:89" s="17" customFormat="1" x14ac:dyDescent="0.3">
      <c r="A247" s="1453"/>
      <c r="B247" s="558" t="s">
        <v>409</v>
      </c>
      <c r="C247" s="559" t="s">
        <v>410</v>
      </c>
      <c r="D247" s="337" t="s">
        <v>411</v>
      </c>
      <c r="E247" s="338" t="s">
        <v>221</v>
      </c>
      <c r="F247" s="912">
        <v>2</v>
      </c>
      <c r="G247" s="1137">
        <v>378.99700000000001</v>
      </c>
      <c r="H247" s="1138">
        <v>392.63600000000002</v>
      </c>
      <c r="I247" s="934">
        <f t="shared" ref="I247" si="100">H247+SUM(I248:I253)</f>
        <v>406.185</v>
      </c>
      <c r="J247" s="934">
        <f t="shared" ref="J247" si="101">I247+SUM(J248:J253)</f>
        <v>417.97699999999998</v>
      </c>
      <c r="K247" s="934">
        <f t="shared" ref="K247" si="102">J247+SUM(K248:K253)</f>
        <v>428.60635252428369</v>
      </c>
      <c r="L247" s="934">
        <f t="shared" ref="L247" si="103">K247+SUM(L248:L253)</f>
        <v>437.51726239839496</v>
      </c>
      <c r="M247" s="934">
        <f t="shared" ref="M247:BO247" si="104">L247+SUM(M248:M253)</f>
        <v>442.76309160102448</v>
      </c>
      <c r="N247" s="934">
        <f t="shared" si="104"/>
        <v>448.23497334646754</v>
      </c>
      <c r="O247" s="934">
        <f t="shared" si="104"/>
        <v>453.9369274857093</v>
      </c>
      <c r="P247" s="934">
        <f t="shared" si="104"/>
        <v>459.35416368348814</v>
      </c>
      <c r="Q247" s="934">
        <f t="shared" si="104"/>
        <v>464.46392236376471</v>
      </c>
      <c r="R247" s="934">
        <f t="shared" si="104"/>
        <v>469.33138652288079</v>
      </c>
      <c r="S247" s="934">
        <f t="shared" si="104"/>
        <v>474.11427824425294</v>
      </c>
      <c r="T247" s="934">
        <f t="shared" si="104"/>
        <v>478.82344594500546</v>
      </c>
      <c r="U247" s="934">
        <f t="shared" si="104"/>
        <v>483.45911114270319</v>
      </c>
      <c r="V247" s="934">
        <f t="shared" si="104"/>
        <v>487.88242956747098</v>
      </c>
      <c r="W247" s="934">
        <f t="shared" si="104"/>
        <v>492.16797177838663</v>
      </c>
      <c r="X247" s="934">
        <f t="shared" si="104"/>
        <v>496.36050000255352</v>
      </c>
      <c r="Y247" s="934">
        <f t="shared" si="104"/>
        <v>500.36277727323414</v>
      </c>
      <c r="Z247" s="934">
        <f t="shared" si="104"/>
        <v>504.28548839582663</v>
      </c>
      <c r="AA247" s="934">
        <f t="shared" si="104"/>
        <v>508.04514189103071</v>
      </c>
      <c r="AB247" s="934">
        <f t="shared" si="104"/>
        <v>511.64713104238791</v>
      </c>
      <c r="AC247" s="934">
        <f t="shared" si="104"/>
        <v>515.41823203870968</v>
      </c>
      <c r="AD247" s="934">
        <f t="shared" si="104"/>
        <v>519.02928348579201</v>
      </c>
      <c r="AE247" s="934">
        <f t="shared" si="104"/>
        <v>522.91862942096998</v>
      </c>
      <c r="AF247" s="934">
        <f t="shared" si="104"/>
        <v>526.77887574759859</v>
      </c>
      <c r="AG247" s="934">
        <f t="shared" si="104"/>
        <v>530.63781333177133</v>
      </c>
      <c r="AH247" s="934">
        <f t="shared" si="104"/>
        <v>534.47196122909895</v>
      </c>
      <c r="AI247" s="934">
        <f t="shared" si="104"/>
        <v>538.28359529412376</v>
      </c>
      <c r="AJ247" s="934">
        <f t="shared" si="104"/>
        <v>542.07477343800167</v>
      </c>
      <c r="AK247" s="934">
        <f t="shared" si="104"/>
        <v>545.86535797895692</v>
      </c>
      <c r="AL247" s="934">
        <f t="shared" si="104"/>
        <v>549.63903546361053</v>
      </c>
      <c r="AM247" s="934">
        <f t="shared" si="104"/>
        <v>553.39733428178806</v>
      </c>
      <c r="AN247" s="934">
        <f t="shared" si="104"/>
        <v>557.14164035099009</v>
      </c>
      <c r="AO247" s="934">
        <f t="shared" si="104"/>
        <v>560.87321110764481</v>
      </c>
      <c r="AP247" s="934">
        <f t="shared" si="104"/>
        <v>564.59318800939968</v>
      </c>
      <c r="AQ247" s="934">
        <f t="shared" si="104"/>
        <v>568.30260772489794</v>
      </c>
      <c r="AR247" s="934">
        <f t="shared" si="104"/>
        <v>572.00241216388554</v>
      </c>
      <c r="AS247" s="934">
        <f t="shared" si="104"/>
        <v>575.69345748046749</v>
      </c>
      <c r="AT247" s="934">
        <f t="shared" si="104"/>
        <v>579.3765221652053</v>
      </c>
      <c r="AU247" s="934">
        <f t="shared" si="104"/>
        <v>583.05231432713595</v>
      </c>
      <c r="AV247" s="934">
        <f t="shared" si="104"/>
        <v>586.72147825420211</v>
      </c>
      <c r="AW247" s="934">
        <f t="shared" si="104"/>
        <v>590.38460032981141</v>
      </c>
      <c r="AX247" s="934">
        <f t="shared" si="104"/>
        <v>594.04221437391413</v>
      </c>
      <c r="AY247" s="934">
        <f t="shared" si="104"/>
        <v>597.69480646890372</v>
      </c>
      <c r="AZ247" s="934">
        <f t="shared" si="104"/>
        <v>601.34281932367435</v>
      </c>
      <c r="BA247" s="934">
        <f t="shared" si="104"/>
        <v>604.98665622306362</v>
      </c>
      <c r="BB247" s="934">
        <f t="shared" si="104"/>
        <v>608.62668460462237</v>
      </c>
      <c r="BC247" s="934">
        <f t="shared" si="104"/>
        <v>612.263239299985</v>
      </c>
      <c r="BD247" s="934">
        <f t="shared" si="104"/>
        <v>615.89662547406806</v>
      </c>
      <c r="BE247" s="934">
        <f t="shared" si="104"/>
        <v>619.52712129175961</v>
      </c>
      <c r="BF247" s="934">
        <f t="shared" si="104"/>
        <v>623.1549803385841</v>
      </c>
      <c r="BG247" s="934">
        <f t="shared" si="104"/>
        <v>626.78043381908594</v>
      </c>
      <c r="BH247" s="934">
        <f t="shared" si="104"/>
        <v>630.40369255419887</v>
      </c>
      <c r="BI247" s="934">
        <f t="shared" si="104"/>
        <v>634.02494879671156</v>
      </c>
      <c r="BJ247" s="934">
        <f t="shared" si="104"/>
        <v>637.64437788198347</v>
      </c>
      <c r="BK247" s="934">
        <f t="shared" si="104"/>
        <v>641.26213972937319</v>
      </c>
      <c r="BL247" s="934">
        <f t="shared" si="104"/>
        <v>644.87838020829167</v>
      </c>
      <c r="BM247" s="934">
        <f t="shared" si="104"/>
        <v>648.49323238144882</v>
      </c>
      <c r="BN247" s="934">
        <f t="shared" si="104"/>
        <v>652.10681763660796</v>
      </c>
      <c r="BO247" s="934">
        <f t="shared" si="104"/>
        <v>655.71924671709826</v>
      </c>
      <c r="BP247" s="934"/>
      <c r="BQ247" s="934"/>
      <c r="BR247" s="934"/>
      <c r="BS247" s="934"/>
      <c r="BT247" s="934"/>
      <c r="BU247" s="934"/>
      <c r="BV247" s="934"/>
      <c r="BW247" s="934"/>
      <c r="BX247" s="934"/>
      <c r="BY247" s="934"/>
      <c r="BZ247" s="934"/>
      <c r="CA247" s="934"/>
      <c r="CB247" s="934"/>
      <c r="CC247" s="934"/>
      <c r="CD247" s="934"/>
      <c r="CE247" s="934"/>
      <c r="CF247" s="934"/>
      <c r="CG247" s="934"/>
      <c r="CH247" s="934"/>
      <c r="CI247" s="936"/>
      <c r="CJ247" s="1460"/>
      <c r="CK247" s="1461"/>
    </row>
    <row r="248" spans="1:89" s="17" customFormat="1" x14ac:dyDescent="0.3">
      <c r="A248" s="1453"/>
      <c r="B248" s="558" t="s">
        <v>412</v>
      </c>
      <c r="C248" s="559" t="s">
        <v>413</v>
      </c>
      <c r="D248" s="337" t="s">
        <v>414</v>
      </c>
      <c r="E248" s="338" t="s">
        <v>221</v>
      </c>
      <c r="F248" s="912">
        <v>2</v>
      </c>
      <c r="G248" s="1137">
        <v>0</v>
      </c>
      <c r="H248" s="1138">
        <v>4.32</v>
      </c>
      <c r="I248" s="1014">
        <v>6.2690000000000001</v>
      </c>
      <c r="J248" s="1014">
        <v>4.9659999999999993</v>
      </c>
      <c r="K248" s="1014">
        <v>4.1493525242837297</v>
      </c>
      <c r="L248" s="1014">
        <v>3.4119194562986186</v>
      </c>
      <c r="M248" s="1147">
        <v>3.2310398176927508</v>
      </c>
      <c r="N248" s="1147">
        <v>3.6634800057549732</v>
      </c>
      <c r="O248" s="1147">
        <v>4.0763901859360043</v>
      </c>
      <c r="P248" s="1147">
        <v>3.9540481819389388</v>
      </c>
      <c r="Q248" s="1147">
        <v>3.7911033493380533</v>
      </c>
      <c r="R248" s="1147">
        <v>3.6777289143149972</v>
      </c>
      <c r="S248" s="1147">
        <v>3.7083723892989799</v>
      </c>
      <c r="T248" s="1147">
        <v>3.7377995899090313</v>
      </c>
      <c r="U248" s="1147">
        <v>3.7567975814689412</v>
      </c>
      <c r="V248" s="1147">
        <v>3.6275245894970136</v>
      </c>
      <c r="W248" s="1147">
        <v>3.5644587684139841</v>
      </c>
      <c r="X248" s="1147">
        <v>3.5387186140510023</v>
      </c>
      <c r="Y248" s="1147">
        <v>3.4091153461380164</v>
      </c>
      <c r="Z248" s="1147">
        <v>3.3842814815460005</v>
      </c>
      <c r="AA248" s="1147">
        <v>3.2706658315419919</v>
      </c>
      <c r="AB248" s="1147">
        <v>3.1577043916870609</v>
      </c>
      <c r="AC248" s="1147">
        <v>3.3672673825809034</v>
      </c>
      <c r="AD248" s="1147">
        <v>3.2438490443871126</v>
      </c>
      <c r="AE248" s="1147">
        <v>3.555338303131983</v>
      </c>
      <c r="AF248" s="1147">
        <v>3.5563383031309348</v>
      </c>
      <c r="AG248" s="1147">
        <v>3.5823383031310514</v>
      </c>
      <c r="AH248" s="1147">
        <v>3.5823383031319831</v>
      </c>
      <c r="AI248" s="1147">
        <v>3.582338303130935</v>
      </c>
      <c r="AJ248" s="1147">
        <v>3.5823383031310514</v>
      </c>
      <c r="AK248" s="1147">
        <v>3.6003383031310512</v>
      </c>
      <c r="AL248" s="1147">
        <v>3.6003383031319829</v>
      </c>
      <c r="AM248" s="1147">
        <v>3.6003383031309348</v>
      </c>
      <c r="AN248" s="1147">
        <v>3.6003383031310512</v>
      </c>
      <c r="AO248" s="1147">
        <v>3.6003383031319829</v>
      </c>
      <c r="AP248" s="1147">
        <v>3.6003383031310512</v>
      </c>
      <c r="AQ248" s="1147">
        <v>3.6003383031309348</v>
      </c>
      <c r="AR248" s="1147">
        <v>3.6003383031310512</v>
      </c>
      <c r="AS248" s="1147">
        <v>3.6003383031319829</v>
      </c>
      <c r="AT248" s="1147">
        <v>3.6003383031309348</v>
      </c>
      <c r="AU248" s="1147">
        <v>3.6003383031310512</v>
      </c>
      <c r="AV248" s="1147">
        <v>3.6003383031319829</v>
      </c>
      <c r="AW248" s="1147">
        <v>3.6003383031310512</v>
      </c>
      <c r="AX248" s="1147">
        <v>3.6003383031309348</v>
      </c>
      <c r="AY248" s="1147">
        <v>3.6003383031310512</v>
      </c>
      <c r="AZ248" s="1147">
        <v>3.6003383031319829</v>
      </c>
      <c r="BA248" s="1147">
        <v>3.6003383031310512</v>
      </c>
      <c r="BB248" s="1147">
        <v>3.6003383031309348</v>
      </c>
      <c r="BC248" s="1147">
        <v>3.6003383031319829</v>
      </c>
      <c r="BD248" s="1147">
        <v>3.6003383031310512</v>
      </c>
      <c r="BE248" s="1147">
        <v>3.6003383031309348</v>
      </c>
      <c r="BF248" s="1147">
        <v>3.6003383031310512</v>
      </c>
      <c r="BG248" s="1147">
        <v>3.6003383031319829</v>
      </c>
      <c r="BH248" s="1147">
        <v>3.6003383031310512</v>
      </c>
      <c r="BI248" s="1147">
        <v>3.6003383031309348</v>
      </c>
      <c r="BJ248" s="1147">
        <v>3.6003383031310512</v>
      </c>
      <c r="BK248" s="1147">
        <v>3.6003383031319829</v>
      </c>
      <c r="BL248" s="1147">
        <v>3.6003383031309348</v>
      </c>
      <c r="BM248" s="1147">
        <v>3.6003383031310512</v>
      </c>
      <c r="BN248" s="1147">
        <v>3.6003383031319829</v>
      </c>
      <c r="BO248" s="1147">
        <v>3.6003383031310512</v>
      </c>
      <c r="BP248" s="332"/>
      <c r="BQ248" s="332"/>
      <c r="BR248" s="332"/>
      <c r="BS248" s="332"/>
      <c r="BT248" s="332"/>
      <c r="BU248" s="332"/>
      <c r="BV248" s="332"/>
      <c r="BW248" s="332"/>
      <c r="BX248" s="332"/>
      <c r="BY248" s="332"/>
      <c r="BZ248" s="332"/>
      <c r="CA248" s="332"/>
      <c r="CB248" s="332"/>
      <c r="CC248" s="332"/>
      <c r="CD248" s="332"/>
      <c r="CE248" s="332"/>
      <c r="CF248" s="332"/>
      <c r="CG248" s="332"/>
      <c r="CH248" s="332"/>
      <c r="CI248" s="942"/>
      <c r="CJ248" s="1460"/>
      <c r="CK248" s="1461"/>
    </row>
    <row r="249" spans="1:89" s="17" customFormat="1" x14ac:dyDescent="0.3">
      <c r="A249" s="1453"/>
      <c r="B249" s="558" t="s">
        <v>415</v>
      </c>
      <c r="C249" s="559" t="s">
        <v>416</v>
      </c>
      <c r="D249" s="337" t="s">
        <v>417</v>
      </c>
      <c r="E249" s="338" t="s">
        <v>221</v>
      </c>
      <c r="F249" s="912">
        <v>2</v>
      </c>
      <c r="G249" s="1183">
        <v>0</v>
      </c>
      <c r="H249" s="1162">
        <v>6.1779999999999999</v>
      </c>
      <c r="I249" s="924">
        <v>3.24</v>
      </c>
      <c r="J249" s="924">
        <v>4.298</v>
      </c>
      <c r="K249" s="924">
        <v>3.2890000000000001</v>
      </c>
      <c r="L249" s="924">
        <v>2.3079904178126367</v>
      </c>
      <c r="M249" s="1145">
        <v>2.014789384936766</v>
      </c>
      <c r="N249" s="1145">
        <v>1.8084017396880814</v>
      </c>
      <c r="O249" s="1145">
        <v>1.6255639533057542</v>
      </c>
      <c r="P249" s="1145">
        <v>1.4631880158399209</v>
      </c>
      <c r="Q249" s="1145">
        <v>1.3186553309384996</v>
      </c>
      <c r="R249" s="1145">
        <v>1.1897352448010896</v>
      </c>
      <c r="S249" s="1145">
        <v>1.0745193320731503</v>
      </c>
      <c r="T249" s="1145">
        <v>0.97136811084346741</v>
      </c>
      <c r="U249" s="1145">
        <v>0.87886761622877774</v>
      </c>
      <c r="V249" s="1145">
        <v>0.79579383527074465</v>
      </c>
      <c r="W249" s="1145">
        <v>0.72108344250168432</v>
      </c>
      <c r="X249" s="1145">
        <v>0.65380961011589001</v>
      </c>
      <c r="Y249" s="1145">
        <v>0.5931619245425972</v>
      </c>
      <c r="Z249" s="1145">
        <v>0.53842964104648194</v>
      </c>
      <c r="AA249" s="1145">
        <v>0.48898766366211111</v>
      </c>
      <c r="AB249" s="1145">
        <v>0.44428475967015835</v>
      </c>
      <c r="AC249" s="1145">
        <v>0.4038336137408588</v>
      </c>
      <c r="AD249" s="1145">
        <v>0.36720240269525067</v>
      </c>
      <c r="AE249" s="1145">
        <v>0.33400763204595674</v>
      </c>
      <c r="AF249" s="1145">
        <v>0.30390802349767826</v>
      </c>
      <c r="AG249" s="1145">
        <v>0.27659928104168341</v>
      </c>
      <c r="AH249" s="1145">
        <v>0.25180959419566151</v>
      </c>
      <c r="AI249" s="1145">
        <v>0.2292957618938746</v>
      </c>
      <c r="AJ249" s="1145">
        <v>0.20883984074684883</v>
      </c>
      <c r="AK249" s="1145">
        <v>0.19024623782424199</v>
      </c>
      <c r="AL249" s="1145">
        <v>0.17333918152166006</v>
      </c>
      <c r="AM249" s="1145">
        <v>0.15796051504657846</v>
      </c>
      <c r="AN249" s="1145">
        <v>0.14396776607097395</v>
      </c>
      <c r="AO249" s="1145">
        <v>0.13123245352276919</v>
      </c>
      <c r="AP249" s="1145">
        <v>0.11963859862377446</v>
      </c>
      <c r="AQ249" s="1145">
        <v>0.10908141236729989</v>
      </c>
      <c r="AR249" s="1145">
        <v>9.9466135856562776E-2</v>
      </c>
      <c r="AS249" s="1145">
        <v>9.0707013449963833E-2</v>
      </c>
      <c r="AT249" s="1145">
        <v>8.2726381606932159E-2</v>
      </c>
      <c r="AU249" s="1145">
        <v>7.5453858799627724E-2</v>
      </c>
      <c r="AV249" s="1145">
        <v>6.8825623934238356E-2</v>
      </c>
      <c r="AW249" s="1145">
        <v>6.2783772478219937E-2</v>
      </c>
      <c r="AX249" s="1145">
        <v>5.7275740971788537E-2</v>
      </c>
      <c r="AY249" s="1145">
        <v>5.2253791858576815E-2</v>
      </c>
      <c r="AZ249" s="1145">
        <v>4.7674551638685933E-2</v>
      </c>
      <c r="BA249" s="1145">
        <v>4.3498596258209503E-2</v>
      </c>
      <c r="BB249" s="1145">
        <v>3.9690078427847809E-2</v>
      </c>
      <c r="BC249" s="1145">
        <v>3.6216392230601011E-2</v>
      </c>
      <c r="BD249" s="1145">
        <v>3.3047870952016181E-2</v>
      </c>
      <c r="BE249" s="1145">
        <v>3.0157514560657798E-2</v>
      </c>
      <c r="BF249" s="1145">
        <v>2.7520743693394956E-2</v>
      </c>
      <c r="BG249" s="1145">
        <v>2.511517736989562E-2</v>
      </c>
      <c r="BH249" s="1145">
        <v>2.2920431981821723E-2</v>
      </c>
      <c r="BI249" s="1145">
        <v>2.0917939381762923E-2</v>
      </c>
      <c r="BJ249" s="1145">
        <v>1.9090782140894855E-2</v>
      </c>
      <c r="BK249" s="1145">
        <v>1.7423544257738982E-2</v>
      </c>
      <c r="BL249" s="1145">
        <v>1.5902175787525546E-2</v>
      </c>
      <c r="BM249" s="1145">
        <v>1.4513870026093889E-2</v>
      </c>
      <c r="BN249" s="1145">
        <v>1.3246952027109375E-2</v>
      </c>
      <c r="BO249" s="1145">
        <v>1.2090777359214275E-2</v>
      </c>
      <c r="BP249" s="332"/>
      <c r="BQ249" s="332"/>
      <c r="BR249" s="332"/>
      <c r="BS249" s="332"/>
      <c r="BT249" s="332"/>
      <c r="BU249" s="332"/>
      <c r="BV249" s="332"/>
      <c r="BW249" s="332"/>
      <c r="BX249" s="332"/>
      <c r="BY249" s="332"/>
      <c r="BZ249" s="332"/>
      <c r="CA249" s="332"/>
      <c r="CB249" s="332"/>
      <c r="CC249" s="332"/>
      <c r="CD249" s="332"/>
      <c r="CE249" s="332"/>
      <c r="CF249" s="332"/>
      <c r="CG249" s="332"/>
      <c r="CH249" s="332"/>
      <c r="CI249" s="942"/>
      <c r="CJ249" s="1460"/>
      <c r="CK249" s="1461"/>
    </row>
    <row r="250" spans="1:89" s="17" customFormat="1" x14ac:dyDescent="0.3">
      <c r="A250" s="1453"/>
      <c r="B250" s="558" t="s">
        <v>418</v>
      </c>
      <c r="C250" s="559" t="s">
        <v>419</v>
      </c>
      <c r="D250" s="337" t="s">
        <v>420</v>
      </c>
      <c r="E250" s="338" t="s">
        <v>221</v>
      </c>
      <c r="F250" s="912">
        <v>2</v>
      </c>
      <c r="G250" s="1183">
        <v>0</v>
      </c>
      <c r="H250" s="1162">
        <v>0</v>
      </c>
      <c r="I250" s="924">
        <v>0</v>
      </c>
      <c r="J250" s="924">
        <v>0</v>
      </c>
      <c r="K250" s="924">
        <v>0</v>
      </c>
      <c r="L250" s="924">
        <v>0</v>
      </c>
      <c r="M250" s="1145">
        <v>0</v>
      </c>
      <c r="N250" s="1145">
        <v>0</v>
      </c>
      <c r="O250" s="1145">
        <v>0</v>
      </c>
      <c r="P250" s="1145">
        <v>0</v>
      </c>
      <c r="Q250" s="1145">
        <v>0</v>
      </c>
      <c r="R250" s="1145">
        <v>0</v>
      </c>
      <c r="S250" s="1145">
        <v>0</v>
      </c>
      <c r="T250" s="1145">
        <v>0</v>
      </c>
      <c r="U250" s="1145">
        <v>0</v>
      </c>
      <c r="V250" s="1145">
        <v>0</v>
      </c>
      <c r="W250" s="1145">
        <v>0</v>
      </c>
      <c r="X250" s="1145">
        <v>0</v>
      </c>
      <c r="Y250" s="1145">
        <v>0</v>
      </c>
      <c r="Z250" s="1145">
        <v>0</v>
      </c>
      <c r="AA250" s="1145">
        <v>0</v>
      </c>
      <c r="AB250" s="1145">
        <v>0</v>
      </c>
      <c r="AC250" s="1145">
        <v>0</v>
      </c>
      <c r="AD250" s="1145">
        <v>0</v>
      </c>
      <c r="AE250" s="1145">
        <v>0</v>
      </c>
      <c r="AF250" s="1145">
        <v>0</v>
      </c>
      <c r="AG250" s="1145">
        <v>0</v>
      </c>
      <c r="AH250" s="1145">
        <v>0</v>
      </c>
      <c r="AI250" s="1145">
        <v>0</v>
      </c>
      <c r="AJ250" s="1145">
        <v>0</v>
      </c>
      <c r="AK250" s="1145">
        <v>0</v>
      </c>
      <c r="AL250" s="1145">
        <v>0</v>
      </c>
      <c r="AM250" s="1145">
        <v>0</v>
      </c>
      <c r="AN250" s="1145">
        <v>0</v>
      </c>
      <c r="AO250" s="1145">
        <v>0</v>
      </c>
      <c r="AP250" s="1145">
        <v>0</v>
      </c>
      <c r="AQ250" s="1145">
        <v>0</v>
      </c>
      <c r="AR250" s="1145">
        <v>0</v>
      </c>
      <c r="AS250" s="1145">
        <v>0</v>
      </c>
      <c r="AT250" s="1145">
        <v>0</v>
      </c>
      <c r="AU250" s="1145">
        <v>0</v>
      </c>
      <c r="AV250" s="1145">
        <v>0</v>
      </c>
      <c r="AW250" s="1145">
        <v>0</v>
      </c>
      <c r="AX250" s="1145">
        <v>0</v>
      </c>
      <c r="AY250" s="1145">
        <v>0</v>
      </c>
      <c r="AZ250" s="1145">
        <v>0</v>
      </c>
      <c r="BA250" s="1145">
        <v>0</v>
      </c>
      <c r="BB250" s="1145">
        <v>0</v>
      </c>
      <c r="BC250" s="1145">
        <v>0</v>
      </c>
      <c r="BD250" s="1145">
        <v>0</v>
      </c>
      <c r="BE250" s="1145">
        <v>0</v>
      </c>
      <c r="BF250" s="1145">
        <v>0</v>
      </c>
      <c r="BG250" s="1145">
        <v>0</v>
      </c>
      <c r="BH250" s="1145">
        <v>0</v>
      </c>
      <c r="BI250" s="1145">
        <v>0</v>
      </c>
      <c r="BJ250" s="1145">
        <v>0</v>
      </c>
      <c r="BK250" s="1145">
        <v>0</v>
      </c>
      <c r="BL250" s="1145">
        <v>0</v>
      </c>
      <c r="BM250" s="1145">
        <v>0</v>
      </c>
      <c r="BN250" s="1145">
        <v>0</v>
      </c>
      <c r="BO250" s="1145">
        <v>0</v>
      </c>
      <c r="BP250" s="332"/>
      <c r="BQ250" s="332"/>
      <c r="BR250" s="332"/>
      <c r="BS250" s="332"/>
      <c r="BT250" s="332"/>
      <c r="BU250" s="332"/>
      <c r="BV250" s="332"/>
      <c r="BW250" s="332"/>
      <c r="BX250" s="332"/>
      <c r="BY250" s="332"/>
      <c r="BZ250" s="332"/>
      <c r="CA250" s="332"/>
      <c r="CB250" s="332"/>
      <c r="CC250" s="332"/>
      <c r="CD250" s="332"/>
      <c r="CE250" s="332"/>
      <c r="CF250" s="332"/>
      <c r="CG250" s="332"/>
      <c r="CH250" s="332"/>
      <c r="CI250" s="942"/>
      <c r="CJ250" s="1460"/>
      <c r="CK250" s="1461"/>
    </row>
    <row r="251" spans="1:89" s="17" customFormat="1" ht="28" x14ac:dyDescent="0.3">
      <c r="A251" s="1453"/>
      <c r="B251" s="558" t="s">
        <v>421</v>
      </c>
      <c r="C251" s="559" t="s">
        <v>422</v>
      </c>
      <c r="D251" s="337" t="s">
        <v>423</v>
      </c>
      <c r="E251" s="338" t="s">
        <v>221</v>
      </c>
      <c r="F251" s="912">
        <v>2</v>
      </c>
      <c r="G251" s="1183">
        <v>0</v>
      </c>
      <c r="H251" s="1162">
        <v>0</v>
      </c>
      <c r="I251" s="924">
        <v>0</v>
      </c>
      <c r="J251" s="924">
        <v>0</v>
      </c>
      <c r="K251" s="924">
        <v>0</v>
      </c>
      <c r="L251" s="924">
        <v>0</v>
      </c>
      <c r="M251" s="1145">
        <v>0</v>
      </c>
      <c r="N251" s="1145">
        <v>0</v>
      </c>
      <c r="O251" s="1145">
        <v>0</v>
      </c>
      <c r="P251" s="1145">
        <v>0</v>
      </c>
      <c r="Q251" s="1145">
        <v>0</v>
      </c>
      <c r="R251" s="1145">
        <v>0</v>
      </c>
      <c r="S251" s="1145">
        <v>0</v>
      </c>
      <c r="T251" s="1145">
        <v>0</v>
      </c>
      <c r="U251" s="1145">
        <v>0</v>
      </c>
      <c r="V251" s="1145">
        <v>0</v>
      </c>
      <c r="W251" s="1145">
        <v>0</v>
      </c>
      <c r="X251" s="1145">
        <v>0</v>
      </c>
      <c r="Y251" s="1145">
        <v>0</v>
      </c>
      <c r="Z251" s="1145">
        <v>0</v>
      </c>
      <c r="AA251" s="1145">
        <v>0</v>
      </c>
      <c r="AB251" s="1145">
        <v>0</v>
      </c>
      <c r="AC251" s="1145">
        <v>0</v>
      </c>
      <c r="AD251" s="1145">
        <v>0</v>
      </c>
      <c r="AE251" s="1145">
        <v>0</v>
      </c>
      <c r="AF251" s="1145">
        <v>0</v>
      </c>
      <c r="AG251" s="1145">
        <v>0</v>
      </c>
      <c r="AH251" s="1145">
        <v>0</v>
      </c>
      <c r="AI251" s="1145">
        <v>0</v>
      </c>
      <c r="AJ251" s="1145">
        <v>0</v>
      </c>
      <c r="AK251" s="1145">
        <v>0</v>
      </c>
      <c r="AL251" s="1145">
        <v>0</v>
      </c>
      <c r="AM251" s="1145">
        <v>0</v>
      </c>
      <c r="AN251" s="1145">
        <v>0</v>
      </c>
      <c r="AO251" s="1145">
        <v>0</v>
      </c>
      <c r="AP251" s="1145">
        <v>0</v>
      </c>
      <c r="AQ251" s="1145">
        <v>0</v>
      </c>
      <c r="AR251" s="1145">
        <v>0</v>
      </c>
      <c r="AS251" s="1145">
        <v>0</v>
      </c>
      <c r="AT251" s="1145">
        <v>0</v>
      </c>
      <c r="AU251" s="1145">
        <v>0</v>
      </c>
      <c r="AV251" s="1145">
        <v>0</v>
      </c>
      <c r="AW251" s="1145">
        <v>0</v>
      </c>
      <c r="AX251" s="1145">
        <v>0</v>
      </c>
      <c r="AY251" s="1145">
        <v>0</v>
      </c>
      <c r="AZ251" s="1145">
        <v>0</v>
      </c>
      <c r="BA251" s="1145">
        <v>0</v>
      </c>
      <c r="BB251" s="1145">
        <v>0</v>
      </c>
      <c r="BC251" s="1145">
        <v>0</v>
      </c>
      <c r="BD251" s="1145">
        <v>0</v>
      </c>
      <c r="BE251" s="1145">
        <v>0</v>
      </c>
      <c r="BF251" s="1145">
        <v>0</v>
      </c>
      <c r="BG251" s="1145">
        <v>0</v>
      </c>
      <c r="BH251" s="1145">
        <v>0</v>
      </c>
      <c r="BI251" s="1145">
        <v>0</v>
      </c>
      <c r="BJ251" s="1145">
        <v>0</v>
      </c>
      <c r="BK251" s="1145">
        <v>0</v>
      </c>
      <c r="BL251" s="1145">
        <v>0</v>
      </c>
      <c r="BM251" s="1145">
        <v>0</v>
      </c>
      <c r="BN251" s="1145">
        <v>0</v>
      </c>
      <c r="BO251" s="1145">
        <v>0</v>
      </c>
      <c r="BP251" s="332"/>
      <c r="BQ251" s="332"/>
      <c r="BR251" s="332"/>
      <c r="BS251" s="332"/>
      <c r="BT251" s="332"/>
      <c r="BU251" s="332"/>
      <c r="BV251" s="332"/>
      <c r="BW251" s="332"/>
      <c r="BX251" s="332"/>
      <c r="BY251" s="332"/>
      <c r="BZ251" s="332"/>
      <c r="CA251" s="332"/>
      <c r="CB251" s="332"/>
      <c r="CC251" s="332"/>
      <c r="CD251" s="332"/>
      <c r="CE251" s="332"/>
      <c r="CF251" s="332"/>
      <c r="CG251" s="332"/>
      <c r="CH251" s="332"/>
      <c r="CI251" s="942"/>
      <c r="CJ251" s="1460"/>
      <c r="CK251" s="1461"/>
    </row>
    <row r="252" spans="1:89" s="17" customFormat="1" x14ac:dyDescent="0.3">
      <c r="A252" s="1453"/>
      <c r="B252" s="558" t="s">
        <v>424</v>
      </c>
      <c r="C252" s="559" t="s">
        <v>425</v>
      </c>
      <c r="D252" s="337" t="s">
        <v>426</v>
      </c>
      <c r="E252" s="338" t="s">
        <v>221</v>
      </c>
      <c r="F252" s="912">
        <v>2</v>
      </c>
      <c r="G252" s="1183">
        <v>0</v>
      </c>
      <c r="H252" s="1162">
        <v>0</v>
      </c>
      <c r="I252" s="924">
        <v>4.04</v>
      </c>
      <c r="J252" s="924">
        <v>2.528</v>
      </c>
      <c r="K252" s="924">
        <v>3.1909999999999998</v>
      </c>
      <c r="L252" s="924">
        <v>3.1909999999999998</v>
      </c>
      <c r="M252" s="1145">
        <v>0</v>
      </c>
      <c r="N252" s="1145">
        <v>0</v>
      </c>
      <c r="O252" s="1145">
        <v>0</v>
      </c>
      <c r="P252" s="1145">
        <v>0</v>
      </c>
      <c r="Q252" s="1145">
        <v>0</v>
      </c>
      <c r="R252" s="1145">
        <v>0</v>
      </c>
      <c r="S252" s="1145">
        <v>0</v>
      </c>
      <c r="T252" s="1145">
        <v>0</v>
      </c>
      <c r="U252" s="1145">
        <v>0</v>
      </c>
      <c r="V252" s="1145">
        <v>0</v>
      </c>
      <c r="W252" s="1145">
        <v>0</v>
      </c>
      <c r="X252" s="1145">
        <v>0</v>
      </c>
      <c r="Y252" s="1145">
        <v>0</v>
      </c>
      <c r="Z252" s="1145">
        <v>0</v>
      </c>
      <c r="AA252" s="1145">
        <v>0</v>
      </c>
      <c r="AB252" s="1145">
        <v>0</v>
      </c>
      <c r="AC252" s="1145">
        <v>0</v>
      </c>
      <c r="AD252" s="1145">
        <v>0</v>
      </c>
      <c r="AE252" s="1145">
        <v>0</v>
      </c>
      <c r="AF252" s="1145">
        <v>0</v>
      </c>
      <c r="AG252" s="1145">
        <v>0</v>
      </c>
      <c r="AH252" s="1145">
        <v>0</v>
      </c>
      <c r="AI252" s="1145">
        <v>0</v>
      </c>
      <c r="AJ252" s="1145">
        <v>0</v>
      </c>
      <c r="AK252" s="1145">
        <v>0</v>
      </c>
      <c r="AL252" s="1145">
        <v>0</v>
      </c>
      <c r="AM252" s="1145">
        <v>0</v>
      </c>
      <c r="AN252" s="1145">
        <v>0</v>
      </c>
      <c r="AO252" s="1145">
        <v>0</v>
      </c>
      <c r="AP252" s="1145">
        <v>0</v>
      </c>
      <c r="AQ252" s="1145">
        <v>0</v>
      </c>
      <c r="AR252" s="1145">
        <v>0</v>
      </c>
      <c r="AS252" s="1145">
        <v>0</v>
      </c>
      <c r="AT252" s="1145">
        <v>0</v>
      </c>
      <c r="AU252" s="1145">
        <v>0</v>
      </c>
      <c r="AV252" s="1145">
        <v>0</v>
      </c>
      <c r="AW252" s="1145">
        <v>0</v>
      </c>
      <c r="AX252" s="1145">
        <v>0</v>
      </c>
      <c r="AY252" s="1145">
        <v>0</v>
      </c>
      <c r="AZ252" s="1145">
        <v>0</v>
      </c>
      <c r="BA252" s="1145">
        <v>0</v>
      </c>
      <c r="BB252" s="1145">
        <v>0</v>
      </c>
      <c r="BC252" s="1145">
        <v>0</v>
      </c>
      <c r="BD252" s="1145">
        <v>0</v>
      </c>
      <c r="BE252" s="1145">
        <v>0</v>
      </c>
      <c r="BF252" s="1145">
        <v>0</v>
      </c>
      <c r="BG252" s="1145">
        <v>0</v>
      </c>
      <c r="BH252" s="1145">
        <v>0</v>
      </c>
      <c r="BI252" s="1145">
        <v>0</v>
      </c>
      <c r="BJ252" s="1145">
        <v>0</v>
      </c>
      <c r="BK252" s="1145">
        <v>0</v>
      </c>
      <c r="BL252" s="1145">
        <v>0</v>
      </c>
      <c r="BM252" s="1145">
        <v>0</v>
      </c>
      <c r="BN252" s="1145">
        <v>0</v>
      </c>
      <c r="BO252" s="1145">
        <v>0</v>
      </c>
      <c r="BP252" s="332"/>
      <c r="BQ252" s="332"/>
      <c r="BR252" s="332"/>
      <c r="BS252" s="332"/>
      <c r="BT252" s="332"/>
      <c r="BU252" s="332"/>
      <c r="BV252" s="332"/>
      <c r="BW252" s="332"/>
      <c r="BX252" s="332"/>
      <c r="BY252" s="332"/>
      <c r="BZ252" s="332"/>
      <c r="CA252" s="332"/>
      <c r="CB252" s="332"/>
      <c r="CC252" s="332"/>
      <c r="CD252" s="332"/>
      <c r="CE252" s="332"/>
      <c r="CF252" s="332"/>
      <c r="CG252" s="332"/>
      <c r="CH252" s="332"/>
      <c r="CI252" s="942"/>
      <c r="CJ252" s="1460"/>
      <c r="CK252" s="1461"/>
    </row>
    <row r="253" spans="1:89" s="17" customFormat="1" ht="28" x14ac:dyDescent="0.3">
      <c r="A253" s="1453"/>
      <c r="B253" s="558" t="s">
        <v>427</v>
      </c>
      <c r="C253" s="559" t="s">
        <v>428</v>
      </c>
      <c r="D253" s="337" t="s">
        <v>429</v>
      </c>
      <c r="E253" s="338" t="s">
        <v>221</v>
      </c>
      <c r="F253" s="912">
        <v>2</v>
      </c>
      <c r="G253" s="1137">
        <v>0</v>
      </c>
      <c r="H253" s="1138">
        <v>0</v>
      </c>
      <c r="I253" s="1014">
        <v>0</v>
      </c>
      <c r="J253" s="1014">
        <v>0</v>
      </c>
      <c r="K253" s="1014">
        <v>0</v>
      </c>
      <c r="L253" s="1014">
        <v>0</v>
      </c>
      <c r="M253" s="1147">
        <v>0</v>
      </c>
      <c r="N253" s="1147">
        <v>0</v>
      </c>
      <c r="O253" s="1147">
        <v>0</v>
      </c>
      <c r="P253" s="1147">
        <v>0</v>
      </c>
      <c r="Q253" s="1147">
        <v>0</v>
      </c>
      <c r="R253" s="1147">
        <v>0</v>
      </c>
      <c r="S253" s="1147">
        <v>0</v>
      </c>
      <c r="T253" s="1147">
        <v>0</v>
      </c>
      <c r="U253" s="1147">
        <v>0</v>
      </c>
      <c r="V253" s="1147">
        <v>0</v>
      </c>
      <c r="W253" s="1147">
        <v>0</v>
      </c>
      <c r="X253" s="1147">
        <v>0</v>
      </c>
      <c r="Y253" s="1147">
        <v>0</v>
      </c>
      <c r="Z253" s="1147">
        <v>0</v>
      </c>
      <c r="AA253" s="1147">
        <v>0</v>
      </c>
      <c r="AB253" s="1147">
        <v>0</v>
      </c>
      <c r="AC253" s="1147">
        <v>0</v>
      </c>
      <c r="AD253" s="1147">
        <v>0</v>
      </c>
      <c r="AE253" s="1147">
        <v>0</v>
      </c>
      <c r="AF253" s="1147">
        <v>0</v>
      </c>
      <c r="AG253" s="1147">
        <v>0</v>
      </c>
      <c r="AH253" s="1147">
        <v>0</v>
      </c>
      <c r="AI253" s="1147">
        <v>0</v>
      </c>
      <c r="AJ253" s="1147">
        <v>0</v>
      </c>
      <c r="AK253" s="1147">
        <v>0</v>
      </c>
      <c r="AL253" s="1147">
        <v>0</v>
      </c>
      <c r="AM253" s="1147">
        <v>0</v>
      </c>
      <c r="AN253" s="1147">
        <v>0</v>
      </c>
      <c r="AO253" s="1147">
        <v>0</v>
      </c>
      <c r="AP253" s="1147">
        <v>0</v>
      </c>
      <c r="AQ253" s="1147">
        <v>0</v>
      </c>
      <c r="AR253" s="1147">
        <v>0</v>
      </c>
      <c r="AS253" s="1147">
        <v>0</v>
      </c>
      <c r="AT253" s="1147">
        <v>0</v>
      </c>
      <c r="AU253" s="1147">
        <v>0</v>
      </c>
      <c r="AV253" s="1147">
        <v>0</v>
      </c>
      <c r="AW253" s="1147">
        <v>0</v>
      </c>
      <c r="AX253" s="1147">
        <v>0</v>
      </c>
      <c r="AY253" s="1147">
        <v>0</v>
      </c>
      <c r="AZ253" s="1147">
        <v>0</v>
      </c>
      <c r="BA253" s="1147">
        <v>0</v>
      </c>
      <c r="BB253" s="1147">
        <v>0</v>
      </c>
      <c r="BC253" s="1147">
        <v>0</v>
      </c>
      <c r="BD253" s="1147">
        <v>0</v>
      </c>
      <c r="BE253" s="1147">
        <v>0</v>
      </c>
      <c r="BF253" s="1147">
        <v>0</v>
      </c>
      <c r="BG253" s="1147">
        <v>0</v>
      </c>
      <c r="BH253" s="1147">
        <v>0</v>
      </c>
      <c r="BI253" s="1147">
        <v>0</v>
      </c>
      <c r="BJ253" s="1147">
        <v>0</v>
      </c>
      <c r="BK253" s="1147">
        <v>0</v>
      </c>
      <c r="BL253" s="1147">
        <v>0</v>
      </c>
      <c r="BM253" s="1147">
        <v>0</v>
      </c>
      <c r="BN253" s="1147">
        <v>0</v>
      </c>
      <c r="BO253" s="1147">
        <v>0</v>
      </c>
      <c r="BP253" s="332"/>
      <c r="BQ253" s="332"/>
      <c r="BR253" s="332"/>
      <c r="BS253" s="332"/>
      <c r="BT253" s="332"/>
      <c r="BU253" s="332"/>
      <c r="BV253" s="332"/>
      <c r="BW253" s="332"/>
      <c r="BX253" s="332"/>
      <c r="BY253" s="332"/>
      <c r="BZ253" s="332"/>
      <c r="CA253" s="332"/>
      <c r="CB253" s="332"/>
      <c r="CC253" s="332"/>
      <c r="CD253" s="332"/>
      <c r="CE253" s="332"/>
      <c r="CF253" s="332"/>
      <c r="CG253" s="332"/>
      <c r="CH253" s="332"/>
      <c r="CI253" s="942"/>
      <c r="CJ253" s="1460"/>
      <c r="CK253" s="1461"/>
    </row>
    <row r="254" spans="1:89" s="17" customFormat="1" x14ac:dyDescent="0.3">
      <c r="A254" s="1453"/>
      <c r="B254" s="558" t="s">
        <v>430</v>
      </c>
      <c r="C254" s="559" t="s">
        <v>431</v>
      </c>
      <c r="D254" s="557" t="s">
        <v>67</v>
      </c>
      <c r="E254" s="546" t="s">
        <v>221</v>
      </c>
      <c r="F254" s="921">
        <v>2</v>
      </c>
      <c r="G254" s="1137">
        <v>10.76</v>
      </c>
      <c r="H254" s="1138">
        <v>6.3949999999999996</v>
      </c>
      <c r="I254" s="1014">
        <v>6.3949999999999996</v>
      </c>
      <c r="J254" s="1014">
        <v>6.3949999999999996</v>
      </c>
      <c r="K254" s="1014">
        <v>6.3949999999999996</v>
      </c>
      <c r="L254" s="1014">
        <v>6.3949999999999996</v>
      </c>
      <c r="M254" s="1147">
        <v>6.3949999999999996</v>
      </c>
      <c r="N254" s="1147">
        <v>6.3949999999999996</v>
      </c>
      <c r="O254" s="1147">
        <v>6.3949999999999996</v>
      </c>
      <c r="P254" s="1147">
        <v>6.3949999999999996</v>
      </c>
      <c r="Q254" s="1147">
        <v>6.3949999999999996</v>
      </c>
      <c r="R254" s="1147">
        <v>6.3949999999999996</v>
      </c>
      <c r="S254" s="1147">
        <v>6.3949999999999996</v>
      </c>
      <c r="T254" s="1147">
        <v>6.3949999999999996</v>
      </c>
      <c r="U254" s="1147">
        <v>6.3949999999999996</v>
      </c>
      <c r="V254" s="1147">
        <v>6.3949999999999996</v>
      </c>
      <c r="W254" s="1147">
        <v>6.3949999999999996</v>
      </c>
      <c r="X254" s="1147">
        <v>6.3949999999999996</v>
      </c>
      <c r="Y254" s="1147">
        <v>6.3949999999999996</v>
      </c>
      <c r="Z254" s="1147">
        <v>6.3949999999999996</v>
      </c>
      <c r="AA254" s="1147">
        <v>6.3949999999999996</v>
      </c>
      <c r="AB254" s="1147">
        <v>6.3949999999999996</v>
      </c>
      <c r="AC254" s="1147">
        <v>6.3949999999999996</v>
      </c>
      <c r="AD254" s="1147">
        <v>6.3949999999999996</v>
      </c>
      <c r="AE254" s="1147">
        <v>6.3949999999999996</v>
      </c>
      <c r="AF254" s="1147">
        <v>6.3949999999999996</v>
      </c>
      <c r="AG254" s="1147">
        <v>6.3949999999999996</v>
      </c>
      <c r="AH254" s="1147">
        <v>6.3949999999999996</v>
      </c>
      <c r="AI254" s="1147">
        <v>6.3949999999999996</v>
      </c>
      <c r="AJ254" s="1147">
        <v>6.3949999999999996</v>
      </c>
      <c r="AK254" s="1147">
        <v>6.3949999999999996</v>
      </c>
      <c r="AL254" s="1147">
        <v>6.3949999999999996</v>
      </c>
      <c r="AM254" s="1147">
        <v>6.3949999999999996</v>
      </c>
      <c r="AN254" s="1147">
        <v>6.3949999999999996</v>
      </c>
      <c r="AO254" s="1147">
        <v>6.3949999999999996</v>
      </c>
      <c r="AP254" s="1147">
        <v>6.3949999999999996</v>
      </c>
      <c r="AQ254" s="1147">
        <v>6.3949999999999996</v>
      </c>
      <c r="AR254" s="1147">
        <v>6.3949999999999996</v>
      </c>
      <c r="AS254" s="1147">
        <v>6.3949999999999996</v>
      </c>
      <c r="AT254" s="1147">
        <v>6.3949999999999996</v>
      </c>
      <c r="AU254" s="1147">
        <v>6.3949999999999996</v>
      </c>
      <c r="AV254" s="1147">
        <v>6.3949999999999996</v>
      </c>
      <c r="AW254" s="1147">
        <v>6.3949999999999996</v>
      </c>
      <c r="AX254" s="1147">
        <v>6.3949999999999996</v>
      </c>
      <c r="AY254" s="1147">
        <v>6.3949999999999996</v>
      </c>
      <c r="AZ254" s="1147">
        <v>6.3949999999999996</v>
      </c>
      <c r="BA254" s="1147">
        <v>6.3949999999999996</v>
      </c>
      <c r="BB254" s="1147">
        <v>6.3949999999999996</v>
      </c>
      <c r="BC254" s="1147">
        <v>6.3949999999999996</v>
      </c>
      <c r="BD254" s="1147">
        <v>6.3949999999999996</v>
      </c>
      <c r="BE254" s="1147">
        <v>6.3949999999999996</v>
      </c>
      <c r="BF254" s="1147">
        <v>6.3949999999999996</v>
      </c>
      <c r="BG254" s="1147">
        <v>6.3949999999999996</v>
      </c>
      <c r="BH254" s="1147">
        <v>6.3949999999999996</v>
      </c>
      <c r="BI254" s="1147">
        <v>6.3949999999999996</v>
      </c>
      <c r="BJ254" s="1147">
        <v>6.3949999999999996</v>
      </c>
      <c r="BK254" s="1147">
        <v>6.3949999999999996</v>
      </c>
      <c r="BL254" s="1147">
        <v>6.3949999999999996</v>
      </c>
      <c r="BM254" s="1147">
        <v>6.3949999999999996</v>
      </c>
      <c r="BN254" s="1147">
        <v>6.3949999999999996</v>
      </c>
      <c r="BO254" s="1147">
        <v>6.3949999999999996</v>
      </c>
      <c r="BP254" s="332"/>
      <c r="BQ254" s="332"/>
      <c r="BR254" s="332"/>
      <c r="BS254" s="332"/>
      <c r="BT254" s="332"/>
      <c r="BU254" s="332"/>
      <c r="BV254" s="332"/>
      <c r="BW254" s="332"/>
      <c r="BX254" s="332"/>
      <c r="BY254" s="332"/>
      <c r="BZ254" s="332"/>
      <c r="CA254" s="332"/>
      <c r="CB254" s="332"/>
      <c r="CC254" s="332"/>
      <c r="CD254" s="332"/>
      <c r="CE254" s="332"/>
      <c r="CF254" s="332"/>
      <c r="CG254" s="332"/>
      <c r="CH254" s="332"/>
      <c r="CI254" s="942"/>
      <c r="CJ254" s="1460"/>
      <c r="CK254" s="1461"/>
    </row>
    <row r="255" spans="1:89" s="17" customFormat="1" ht="28" x14ac:dyDescent="0.3">
      <c r="A255" s="1453"/>
      <c r="B255" s="558" t="s">
        <v>432</v>
      </c>
      <c r="C255" s="559" t="s">
        <v>433</v>
      </c>
      <c r="D255" s="557" t="s">
        <v>67</v>
      </c>
      <c r="E255" s="546" t="s">
        <v>221</v>
      </c>
      <c r="F255" s="921">
        <v>2</v>
      </c>
      <c r="G255" s="1137">
        <v>180.72300000000001</v>
      </c>
      <c r="H255" s="1138">
        <v>174.54499999999999</v>
      </c>
      <c r="I255" s="1014">
        <v>167.26499999999999</v>
      </c>
      <c r="J255" s="1014">
        <v>160.43899999999999</v>
      </c>
      <c r="K255" s="1014">
        <v>153.959</v>
      </c>
      <c r="L255" s="1014">
        <v>148.46000958218735</v>
      </c>
      <c r="M255" s="1147">
        <v>146.44522019725059</v>
      </c>
      <c r="N255" s="1147">
        <v>144.6368184575625</v>
      </c>
      <c r="O255" s="1147">
        <v>143.01125450425675</v>
      </c>
      <c r="P255" s="1147">
        <v>141.54806648841682</v>
      </c>
      <c r="Q255" s="1147">
        <v>140.22941115747832</v>
      </c>
      <c r="R255" s="1147">
        <v>139.03967591267724</v>
      </c>
      <c r="S255" s="1147">
        <v>137.96515658060409</v>
      </c>
      <c r="T255" s="1147">
        <v>136.99378846976063</v>
      </c>
      <c r="U255" s="1147">
        <v>136.11492085353186</v>
      </c>
      <c r="V255" s="1147">
        <v>135.3191270182611</v>
      </c>
      <c r="W255" s="1147">
        <v>134.59804357575942</v>
      </c>
      <c r="X255" s="1147">
        <v>133.94423396564352</v>
      </c>
      <c r="Y255" s="1147">
        <v>133.35107204110093</v>
      </c>
      <c r="Z255" s="1147">
        <v>132.81264240005444</v>
      </c>
      <c r="AA255" s="1147">
        <v>132.32365473639234</v>
      </c>
      <c r="AB255" s="1147">
        <v>131.87936997672219</v>
      </c>
      <c r="AC255" s="1147">
        <v>131.47553636298133</v>
      </c>
      <c r="AD255" s="1147">
        <v>131.10833396028607</v>
      </c>
      <c r="AE255" s="1147">
        <v>130.77432632824011</v>
      </c>
      <c r="AF255" s="1147">
        <v>130.47041830474242</v>
      </c>
      <c r="AG255" s="1147">
        <v>130.19381902370074</v>
      </c>
      <c r="AH255" s="1147">
        <v>129.94200942950508</v>
      </c>
      <c r="AI255" s="1147">
        <v>129.71271366761121</v>
      </c>
      <c r="AJ255" s="1147">
        <v>129.50387382686435</v>
      </c>
      <c r="AK255" s="1147">
        <v>129.3136275890401</v>
      </c>
      <c r="AL255" s="1147">
        <v>129.14028840751843</v>
      </c>
      <c r="AM255" s="1147">
        <v>128.98232789247186</v>
      </c>
      <c r="AN255" s="1147">
        <v>128.83836012640089</v>
      </c>
      <c r="AO255" s="1147">
        <v>128.70712767287813</v>
      </c>
      <c r="AP255" s="1147">
        <v>128.58748907425436</v>
      </c>
      <c r="AQ255" s="1147">
        <v>128.47840766188708</v>
      </c>
      <c r="AR255" s="1147">
        <v>128.3789415260305</v>
      </c>
      <c r="AS255" s="1147">
        <v>128.28823451258054</v>
      </c>
      <c r="AT255" s="1147">
        <v>128.20550813097361</v>
      </c>
      <c r="AU255" s="1147">
        <v>128.13005427217399</v>
      </c>
      <c r="AV255" s="1147">
        <v>128.06122864823976</v>
      </c>
      <c r="AW255" s="1147">
        <v>127.99844487576154</v>
      </c>
      <c r="AX255" s="1147">
        <v>127.94116913478975</v>
      </c>
      <c r="AY255" s="1147">
        <v>127.88891534293117</v>
      </c>
      <c r="AZ255" s="1147">
        <v>127.84124079129248</v>
      </c>
      <c r="BA255" s="1147">
        <v>127.79774219503427</v>
      </c>
      <c r="BB255" s="1147">
        <v>127.75805211660642</v>
      </c>
      <c r="BC255" s="1147">
        <v>127.72183572437582</v>
      </c>
      <c r="BD255" s="1147">
        <v>127.6887878534238</v>
      </c>
      <c r="BE255" s="1147">
        <v>127.65863033886315</v>
      </c>
      <c r="BF255" s="1147">
        <v>127.63110959516975</v>
      </c>
      <c r="BG255" s="1147">
        <v>127.60599441779985</v>
      </c>
      <c r="BH255" s="1147">
        <v>127.58307398581803</v>
      </c>
      <c r="BI255" s="1147">
        <v>127.56215604643627</v>
      </c>
      <c r="BJ255" s="1147">
        <v>127.54306526429538</v>
      </c>
      <c r="BK255" s="1147">
        <v>127.52564172003764</v>
      </c>
      <c r="BL255" s="1147">
        <v>127.50973954425011</v>
      </c>
      <c r="BM255" s="1147">
        <v>127.49522567422402</v>
      </c>
      <c r="BN255" s="1147">
        <v>127.48197872219691</v>
      </c>
      <c r="BO255" s="1147">
        <v>127.46988794483769</v>
      </c>
      <c r="BP255" s="332"/>
      <c r="BQ255" s="332"/>
      <c r="BR255" s="332"/>
      <c r="BS255" s="332"/>
      <c r="BT255" s="332"/>
      <c r="BU255" s="332"/>
      <c r="BV255" s="332"/>
      <c r="BW255" s="332"/>
      <c r="BX255" s="332"/>
      <c r="BY255" s="332"/>
      <c r="BZ255" s="332"/>
      <c r="CA255" s="332"/>
      <c r="CB255" s="332"/>
      <c r="CC255" s="332"/>
      <c r="CD255" s="332"/>
      <c r="CE255" s="332"/>
      <c r="CF255" s="332"/>
      <c r="CG255" s="332"/>
      <c r="CH255" s="332"/>
      <c r="CI255" s="942"/>
      <c r="CJ255" s="1460"/>
      <c r="CK255" s="1461"/>
    </row>
    <row r="256" spans="1:89" s="17" customFormat="1" x14ac:dyDescent="0.3">
      <c r="A256" s="1453"/>
      <c r="B256" s="558" t="s">
        <v>434</v>
      </c>
      <c r="C256" s="559" t="s">
        <v>435</v>
      </c>
      <c r="D256" s="557" t="s">
        <v>67</v>
      </c>
      <c r="E256" s="546" t="s">
        <v>221</v>
      </c>
      <c r="F256" s="921">
        <v>2</v>
      </c>
      <c r="G256" s="1137">
        <v>4.92</v>
      </c>
      <c r="H256" s="1138">
        <v>4.1399999999999997</v>
      </c>
      <c r="I256" s="1014">
        <v>4.1399999999999997</v>
      </c>
      <c r="J256" s="1014">
        <v>4.1399999999999997</v>
      </c>
      <c r="K256" s="1014">
        <v>4.1399999999999997</v>
      </c>
      <c r="L256" s="1014">
        <v>4.1399999999999997</v>
      </c>
      <c r="M256" s="1147">
        <v>4.1399999999999997</v>
      </c>
      <c r="N256" s="1147">
        <v>4.1399999999999997</v>
      </c>
      <c r="O256" s="1147">
        <v>4.1399999999999997</v>
      </c>
      <c r="P256" s="1147">
        <v>4.1399999999999997</v>
      </c>
      <c r="Q256" s="1147">
        <v>4.1399999999999997</v>
      </c>
      <c r="R256" s="1147">
        <v>4.1399999999999997</v>
      </c>
      <c r="S256" s="1147">
        <v>4.1399999999999997</v>
      </c>
      <c r="T256" s="1147">
        <v>4.1399999999999997</v>
      </c>
      <c r="U256" s="1147">
        <v>4.1399999999999997</v>
      </c>
      <c r="V256" s="1147">
        <v>4.1399999999999997</v>
      </c>
      <c r="W256" s="1147">
        <v>4.1399999999999997</v>
      </c>
      <c r="X256" s="1147">
        <v>4.1399999999999997</v>
      </c>
      <c r="Y256" s="1147">
        <v>4.1399999999999997</v>
      </c>
      <c r="Z256" s="1147">
        <v>4.1399999999999997</v>
      </c>
      <c r="AA256" s="1147">
        <v>4.1399999999999997</v>
      </c>
      <c r="AB256" s="1147">
        <v>4.1399999999999997</v>
      </c>
      <c r="AC256" s="1147">
        <v>4.1399999999999997</v>
      </c>
      <c r="AD256" s="1147">
        <v>4.1399999999999997</v>
      </c>
      <c r="AE256" s="1147">
        <v>4.1399999999999997</v>
      </c>
      <c r="AF256" s="1147">
        <v>4.1399999999999997</v>
      </c>
      <c r="AG256" s="1147">
        <v>4.1399999999999997</v>
      </c>
      <c r="AH256" s="1147">
        <v>4.1399999999999997</v>
      </c>
      <c r="AI256" s="1147">
        <v>4.1399999999999997</v>
      </c>
      <c r="AJ256" s="1147">
        <v>4.1399999999999997</v>
      </c>
      <c r="AK256" s="1147">
        <v>4.1399999999999997</v>
      </c>
      <c r="AL256" s="1147">
        <v>4.1399999999999997</v>
      </c>
      <c r="AM256" s="1147">
        <v>4.1399999999999997</v>
      </c>
      <c r="AN256" s="1147">
        <v>4.1399999999999997</v>
      </c>
      <c r="AO256" s="1147">
        <v>4.1399999999999997</v>
      </c>
      <c r="AP256" s="1147">
        <v>4.1399999999999997</v>
      </c>
      <c r="AQ256" s="1147">
        <v>4.1399999999999997</v>
      </c>
      <c r="AR256" s="1147">
        <v>4.1399999999999997</v>
      </c>
      <c r="AS256" s="1147">
        <v>4.1399999999999997</v>
      </c>
      <c r="AT256" s="1147">
        <v>4.1399999999999997</v>
      </c>
      <c r="AU256" s="1147">
        <v>4.1399999999999997</v>
      </c>
      <c r="AV256" s="1147">
        <v>4.1399999999999997</v>
      </c>
      <c r="AW256" s="1147">
        <v>4.1399999999999997</v>
      </c>
      <c r="AX256" s="1147">
        <v>4.1399999999999997</v>
      </c>
      <c r="AY256" s="1147">
        <v>4.1399999999999997</v>
      </c>
      <c r="AZ256" s="1147">
        <v>4.1399999999999997</v>
      </c>
      <c r="BA256" s="1147">
        <v>4.1399999999999997</v>
      </c>
      <c r="BB256" s="1147">
        <v>4.1399999999999997</v>
      </c>
      <c r="BC256" s="1147">
        <v>4.1399999999999997</v>
      </c>
      <c r="BD256" s="1147">
        <v>4.1399999999999997</v>
      </c>
      <c r="BE256" s="1147">
        <v>4.1399999999999997</v>
      </c>
      <c r="BF256" s="1147">
        <v>4.1399999999999997</v>
      </c>
      <c r="BG256" s="1147">
        <v>4.1399999999999997</v>
      </c>
      <c r="BH256" s="1147">
        <v>4.1399999999999997</v>
      </c>
      <c r="BI256" s="1147">
        <v>4.1399999999999997</v>
      </c>
      <c r="BJ256" s="1147">
        <v>4.1399999999999997</v>
      </c>
      <c r="BK256" s="1147">
        <v>4.1399999999999997</v>
      </c>
      <c r="BL256" s="1147">
        <v>4.1399999999999997</v>
      </c>
      <c r="BM256" s="1147">
        <v>4.1399999999999997</v>
      </c>
      <c r="BN256" s="1147">
        <v>4.1399999999999997</v>
      </c>
      <c r="BO256" s="1147">
        <v>4.1399999999999997</v>
      </c>
      <c r="BP256" s="332"/>
      <c r="BQ256" s="332"/>
      <c r="BR256" s="332"/>
      <c r="BS256" s="332"/>
      <c r="BT256" s="332"/>
      <c r="BU256" s="332"/>
      <c r="BV256" s="332"/>
      <c r="BW256" s="332"/>
      <c r="BX256" s="332"/>
      <c r="BY256" s="332"/>
      <c r="BZ256" s="332"/>
      <c r="CA256" s="332"/>
      <c r="CB256" s="332"/>
      <c r="CC256" s="332"/>
      <c r="CD256" s="332"/>
      <c r="CE256" s="332"/>
      <c r="CF256" s="332"/>
      <c r="CG256" s="332"/>
      <c r="CH256" s="332"/>
      <c r="CI256" s="942"/>
      <c r="CJ256" s="1460"/>
      <c r="CK256" s="1461"/>
    </row>
    <row r="257" spans="1:89" s="17" customFormat="1" ht="14.5" thickBot="1" x14ac:dyDescent="0.4">
      <c r="A257" s="1453"/>
      <c r="B257" s="560" t="s">
        <v>436</v>
      </c>
      <c r="C257" s="561" t="s">
        <v>437</v>
      </c>
      <c r="D257" s="562" t="s">
        <v>438</v>
      </c>
      <c r="E257" s="563" t="s">
        <v>221</v>
      </c>
      <c r="F257" s="938">
        <v>2</v>
      </c>
      <c r="G257" s="1169">
        <f>SUM(G244:G247)+G254+G255+G256</f>
        <v>623.07299999999998</v>
      </c>
      <c r="H257" s="300">
        <f t="shared" ref="H257:BO257" si="105">SUM(H244:H247)+H254+H255+H256</f>
        <v>625.44100000000003</v>
      </c>
      <c r="I257" s="300">
        <f t="shared" si="105"/>
        <v>631.61437030774562</v>
      </c>
      <c r="J257" s="300">
        <f t="shared" si="105"/>
        <v>636.48461265071273</v>
      </c>
      <c r="K257" s="300">
        <f t="shared" si="105"/>
        <v>640.53809662794902</v>
      </c>
      <c r="L257" s="300">
        <f t="shared" si="105"/>
        <v>643.85405288043114</v>
      </c>
      <c r="M257" s="300">
        <f t="shared" si="105"/>
        <v>646.98905026953923</v>
      </c>
      <c r="N257" s="300">
        <f t="shared" si="105"/>
        <v>650.55642329104512</v>
      </c>
      <c r="O257" s="300">
        <f t="shared" si="105"/>
        <v>654.53665587979128</v>
      </c>
      <c r="P257" s="300">
        <f t="shared" si="105"/>
        <v>658.39450910271296</v>
      </c>
      <c r="Q257" s="300">
        <f t="shared" si="105"/>
        <v>662.08939272381895</v>
      </c>
      <c r="R257" s="300">
        <f t="shared" si="105"/>
        <v>665.67088910632492</v>
      </c>
      <c r="S257" s="300">
        <f t="shared" si="105"/>
        <v>669.28302752892182</v>
      </c>
      <c r="T257" s="300">
        <f t="shared" si="105"/>
        <v>672.9246025175504</v>
      </c>
      <c r="U257" s="300">
        <f t="shared" si="105"/>
        <v>676.58519512232533</v>
      </c>
      <c r="V257" s="300">
        <f t="shared" si="105"/>
        <v>680.1165441036477</v>
      </c>
      <c r="W257" s="300">
        <f t="shared" si="105"/>
        <v>683.58486588578717</v>
      </c>
      <c r="X257" s="300">
        <f t="shared" si="105"/>
        <v>687.02767179573334</v>
      </c>
      <c r="Y257" s="300">
        <f t="shared" si="105"/>
        <v>690.34109819669834</v>
      </c>
      <c r="Z257" s="300">
        <f t="shared" si="105"/>
        <v>693.62991396998621</v>
      </c>
      <c r="AA257" s="300">
        <f t="shared" si="105"/>
        <v>696.80533680938595</v>
      </c>
      <c r="AB257" s="300">
        <f t="shared" si="105"/>
        <v>699.86802040546229</v>
      </c>
      <c r="AC257" s="300">
        <f t="shared" si="105"/>
        <v>703.14048867059216</v>
      </c>
      <c r="AD257" s="300">
        <f t="shared" si="105"/>
        <v>706.28975975852529</v>
      </c>
      <c r="AE257" s="300">
        <f t="shared" si="105"/>
        <v>709.75074075024406</v>
      </c>
      <c r="AF257" s="300">
        <f t="shared" si="105"/>
        <v>713.21294187225021</v>
      </c>
      <c r="AG257" s="300">
        <f t="shared" si="105"/>
        <v>716.70136261099333</v>
      </c>
      <c r="AH257" s="300">
        <f t="shared" si="105"/>
        <v>720.19000245412087</v>
      </c>
      <c r="AI257" s="300">
        <f t="shared" si="105"/>
        <v>723.67886089047238</v>
      </c>
      <c r="AJ257" s="300">
        <f t="shared" si="105"/>
        <v>727.16793741008382</v>
      </c>
      <c r="AK257" s="300">
        <f t="shared" si="105"/>
        <v>730.67523150417867</v>
      </c>
      <c r="AL257" s="300">
        <f t="shared" si="105"/>
        <v>734.18274266516903</v>
      </c>
      <c r="AM257" s="300">
        <f t="shared" si="105"/>
        <v>737.69047038664814</v>
      </c>
      <c r="AN257" s="300">
        <f t="shared" si="105"/>
        <v>741.19841416339375</v>
      </c>
      <c r="AO257" s="300">
        <f t="shared" si="105"/>
        <v>744.70657349136184</v>
      </c>
      <c r="AP257" s="300">
        <f t="shared" si="105"/>
        <v>748.21494786768176</v>
      </c>
      <c r="AQ257" s="300">
        <f t="shared" si="105"/>
        <v>751.72353679065873</v>
      </c>
      <c r="AR257" s="300">
        <f t="shared" si="105"/>
        <v>755.23233975976757</v>
      </c>
      <c r="AS257" s="300">
        <f t="shared" si="105"/>
        <v>758.74135627565147</v>
      </c>
      <c r="AT257" s="300">
        <f t="shared" si="105"/>
        <v>762.25058584011606</v>
      </c>
      <c r="AU257" s="300">
        <f t="shared" si="105"/>
        <v>765.76002795613203</v>
      </c>
      <c r="AV257" s="300">
        <f t="shared" si="105"/>
        <v>769.26968212782947</v>
      </c>
      <c r="AW257" s="300">
        <f t="shared" si="105"/>
        <v>772.77954786049258</v>
      </c>
      <c r="AX257" s="300">
        <f t="shared" si="105"/>
        <v>776.28962466056248</v>
      </c>
      <c r="AY257" s="300">
        <f t="shared" si="105"/>
        <v>779.79991203563065</v>
      </c>
      <c r="AZ257" s="300">
        <f t="shared" si="105"/>
        <v>783.31040949443866</v>
      </c>
      <c r="BA257" s="300">
        <f t="shared" si="105"/>
        <v>786.82111654687128</v>
      </c>
      <c r="BB257" s="300">
        <f t="shared" si="105"/>
        <v>790.3320327039587</v>
      </c>
      <c r="BC257" s="300">
        <f t="shared" si="105"/>
        <v>793.84315747787321</v>
      </c>
      <c r="BD257" s="300">
        <f t="shared" si="105"/>
        <v>797.3544903819211</v>
      </c>
      <c r="BE257" s="300">
        <f t="shared" si="105"/>
        <v>800.86603093054759</v>
      </c>
      <c r="BF257" s="300">
        <f t="shared" si="105"/>
        <v>804.37777863932979</v>
      </c>
      <c r="BG257" s="300">
        <f t="shared" si="105"/>
        <v>807.88973302497538</v>
      </c>
      <c r="BH257" s="300">
        <f t="shared" si="105"/>
        <v>811.40189360531735</v>
      </c>
      <c r="BI257" s="300">
        <f t="shared" si="105"/>
        <v>814.91425989931554</v>
      </c>
      <c r="BJ257" s="300">
        <f t="shared" si="105"/>
        <v>818.42683142705209</v>
      </c>
      <c r="BK257" s="300">
        <f t="shared" si="105"/>
        <v>821.93960770972888</v>
      </c>
      <c r="BL257" s="300">
        <f t="shared" si="105"/>
        <v>825.45258826966244</v>
      </c>
      <c r="BM257" s="300">
        <f t="shared" si="105"/>
        <v>828.96577263028632</v>
      </c>
      <c r="BN257" s="300">
        <f t="shared" si="105"/>
        <v>832.47916031614614</v>
      </c>
      <c r="BO257" s="300">
        <f t="shared" si="105"/>
        <v>835.99275085289344</v>
      </c>
      <c r="BP257" s="300"/>
      <c r="BQ257" s="300"/>
      <c r="BR257" s="300"/>
      <c r="BS257" s="300"/>
      <c r="BT257" s="300"/>
      <c r="BU257" s="300"/>
      <c r="BV257" s="300"/>
      <c r="BW257" s="300"/>
      <c r="BX257" s="300"/>
      <c r="BY257" s="300"/>
      <c r="BZ257" s="300"/>
      <c r="CA257" s="300"/>
      <c r="CB257" s="300"/>
      <c r="CC257" s="300"/>
      <c r="CD257" s="300"/>
      <c r="CE257" s="300"/>
      <c r="CF257" s="300"/>
      <c r="CG257" s="300"/>
      <c r="CH257" s="300"/>
      <c r="CI257" s="933"/>
      <c r="CJ257" s="1460"/>
      <c r="CK257" s="1461"/>
    </row>
    <row r="258" spans="1:89" s="17" customFormat="1" x14ac:dyDescent="0.3">
      <c r="A258" s="1453"/>
      <c r="B258" s="521" t="s">
        <v>439</v>
      </c>
      <c r="C258" s="522" t="s">
        <v>440</v>
      </c>
      <c r="D258" s="523" t="s">
        <v>67</v>
      </c>
      <c r="E258" s="564" t="s">
        <v>221</v>
      </c>
      <c r="F258" s="943">
        <v>2</v>
      </c>
      <c r="G258" s="1174">
        <v>21.389641426703648</v>
      </c>
      <c r="H258" s="1175">
        <v>22.262568427829539</v>
      </c>
      <c r="I258" s="1180">
        <v>23.13152793477833</v>
      </c>
      <c r="J258" s="1180">
        <v>23.970483860610798</v>
      </c>
      <c r="K258" s="1180">
        <v>24.780938659954501</v>
      </c>
      <c r="L258" s="1180">
        <v>25.570585336153318</v>
      </c>
      <c r="M258" s="1167">
        <v>26.340969231588307</v>
      </c>
      <c r="N258" s="1167">
        <v>27.09238254438997</v>
      </c>
      <c r="O258" s="1167">
        <v>27.825675955784515</v>
      </c>
      <c r="P258" s="1167">
        <v>28.542499777069271</v>
      </c>
      <c r="Q258" s="1167">
        <v>29.252645826460675</v>
      </c>
      <c r="R258" s="1167">
        <v>29.957309494844875</v>
      </c>
      <c r="S258" s="1167">
        <v>30.655197338145818</v>
      </c>
      <c r="T258" s="1167">
        <v>31.34370844485856</v>
      </c>
      <c r="U258" s="1167">
        <v>32.024636659023614</v>
      </c>
      <c r="V258" s="1167">
        <v>32.71080043116207</v>
      </c>
      <c r="W258" s="1167">
        <v>32.71080043116207</v>
      </c>
      <c r="X258" s="1167">
        <v>32.71080043116207</v>
      </c>
      <c r="Y258" s="1167">
        <v>32.71080043116207</v>
      </c>
      <c r="Z258" s="1167">
        <v>32.71080043116207</v>
      </c>
      <c r="AA258" s="1167">
        <v>32.71080043116207</v>
      </c>
      <c r="AB258" s="1167">
        <v>32.71080043116207</v>
      </c>
      <c r="AC258" s="1167">
        <v>32.71080043116207</v>
      </c>
      <c r="AD258" s="1167">
        <v>32.71080043116207</v>
      </c>
      <c r="AE258" s="1167">
        <v>32.71080043116207</v>
      </c>
      <c r="AF258" s="1167">
        <v>32.71080043116207</v>
      </c>
      <c r="AG258" s="1167">
        <v>32.71080043116207</v>
      </c>
      <c r="AH258" s="1167">
        <v>32.71080043116207</v>
      </c>
      <c r="AI258" s="1167">
        <v>32.71080043116207</v>
      </c>
      <c r="AJ258" s="1167">
        <v>32.71080043116207</v>
      </c>
      <c r="AK258" s="1167">
        <v>32.71080043116207</v>
      </c>
      <c r="AL258" s="1167">
        <v>32.71080043116207</v>
      </c>
      <c r="AM258" s="1167">
        <v>32.71080043116207</v>
      </c>
      <c r="AN258" s="1167">
        <v>32.71080043116207</v>
      </c>
      <c r="AO258" s="1167">
        <v>32.71080043116207</v>
      </c>
      <c r="AP258" s="1167">
        <v>32.71080043116207</v>
      </c>
      <c r="AQ258" s="1167">
        <v>32.71080043116207</v>
      </c>
      <c r="AR258" s="1167">
        <v>32.71080043116207</v>
      </c>
      <c r="AS258" s="1167">
        <v>32.71080043116207</v>
      </c>
      <c r="AT258" s="1167">
        <v>32.71080043116207</v>
      </c>
      <c r="AU258" s="1167">
        <v>32.71080043116207</v>
      </c>
      <c r="AV258" s="1167">
        <v>32.71080043116207</v>
      </c>
      <c r="AW258" s="1167">
        <v>32.71080043116207</v>
      </c>
      <c r="AX258" s="1167">
        <v>32.71080043116207</v>
      </c>
      <c r="AY258" s="1167">
        <v>32.71080043116207</v>
      </c>
      <c r="AZ258" s="1167">
        <v>32.71080043116207</v>
      </c>
      <c r="BA258" s="1167">
        <v>32.71080043116207</v>
      </c>
      <c r="BB258" s="1167">
        <v>32.71080043116207</v>
      </c>
      <c r="BC258" s="1167">
        <v>32.71080043116207</v>
      </c>
      <c r="BD258" s="1167">
        <v>32.71080043116207</v>
      </c>
      <c r="BE258" s="1167">
        <v>32.71080043116207</v>
      </c>
      <c r="BF258" s="1167">
        <v>32.71080043116207</v>
      </c>
      <c r="BG258" s="1167">
        <v>32.71080043116207</v>
      </c>
      <c r="BH258" s="1167">
        <v>32.71080043116207</v>
      </c>
      <c r="BI258" s="1167">
        <v>32.71080043116207</v>
      </c>
      <c r="BJ258" s="1167">
        <v>32.71080043116207</v>
      </c>
      <c r="BK258" s="1167">
        <v>32.71080043116207</v>
      </c>
      <c r="BL258" s="1167">
        <v>32.71080043116207</v>
      </c>
      <c r="BM258" s="1167">
        <v>32.71080043116207</v>
      </c>
      <c r="BN258" s="1167">
        <v>32.71080043116207</v>
      </c>
      <c r="BO258" s="1167">
        <v>32.71080043116207</v>
      </c>
      <c r="BP258" s="328"/>
      <c r="BQ258" s="328"/>
      <c r="BR258" s="328"/>
      <c r="BS258" s="328"/>
      <c r="BT258" s="328"/>
      <c r="BU258" s="328"/>
      <c r="BV258" s="328"/>
      <c r="BW258" s="328"/>
      <c r="BX258" s="328"/>
      <c r="BY258" s="328"/>
      <c r="BZ258" s="328"/>
      <c r="CA258" s="328"/>
      <c r="CB258" s="328"/>
      <c r="CC258" s="328"/>
      <c r="CD258" s="328"/>
      <c r="CE258" s="328"/>
      <c r="CF258" s="328"/>
      <c r="CG258" s="328"/>
      <c r="CH258" s="328"/>
      <c r="CI258" s="946"/>
      <c r="CJ258" s="1460"/>
      <c r="CK258" s="1461"/>
    </row>
    <row r="259" spans="1:89" s="17" customFormat="1" x14ac:dyDescent="0.3">
      <c r="A259" s="1453"/>
      <c r="B259" s="529" t="s">
        <v>441</v>
      </c>
      <c r="C259" s="530" t="s">
        <v>442</v>
      </c>
      <c r="D259" s="527" t="s">
        <v>67</v>
      </c>
      <c r="E259" s="565" t="s">
        <v>221</v>
      </c>
      <c r="F259" s="944">
        <v>2</v>
      </c>
      <c r="G259" s="1176">
        <v>19.198574511428774</v>
      </c>
      <c r="H259" s="1020">
        <v>18.184058344517609</v>
      </c>
      <c r="I259" s="1023">
        <v>17.556196096391258</v>
      </c>
      <c r="J259" s="1023">
        <v>16.95977457983976</v>
      </c>
      <c r="K259" s="1023">
        <v>16.524338725486686</v>
      </c>
      <c r="L259" s="1023">
        <v>16.121241082286904</v>
      </c>
      <c r="M259" s="1130">
        <v>15.724258048353374</v>
      </c>
      <c r="N259" s="1130">
        <v>15.345076577008534</v>
      </c>
      <c r="O259" s="1130">
        <v>15.000429921932191</v>
      </c>
      <c r="P259" s="1130">
        <v>14.860689240405538</v>
      </c>
      <c r="Q259" s="1130">
        <v>14.745963599792024</v>
      </c>
      <c r="R259" s="1130">
        <v>14.604171033325006</v>
      </c>
      <c r="S259" s="1130">
        <v>14.407951159052949</v>
      </c>
      <c r="T259" s="1130">
        <v>14.249269702201719</v>
      </c>
      <c r="U259" s="1130">
        <v>14.358830263877046</v>
      </c>
      <c r="V259" s="1130">
        <v>14.428134711388026</v>
      </c>
      <c r="W259" s="1130">
        <v>15.109293306857232</v>
      </c>
      <c r="X259" s="1130">
        <v>15.723100226570708</v>
      </c>
      <c r="Y259" s="1130">
        <v>16.388166627616926</v>
      </c>
      <c r="Z259" s="1130">
        <v>17.268273738653072</v>
      </c>
      <c r="AA259" s="1130">
        <v>17.967151369938406</v>
      </c>
      <c r="AB259" s="1130">
        <v>18.534352352447691</v>
      </c>
      <c r="AC259" s="1130">
        <v>19.024405680771061</v>
      </c>
      <c r="AD259" s="1130">
        <v>19.495399485397378</v>
      </c>
      <c r="AE259" s="1130">
        <v>20.003620213795863</v>
      </c>
      <c r="AF259" s="1130">
        <v>20.63671558599691</v>
      </c>
      <c r="AG259" s="1130">
        <v>21.269810958197958</v>
      </c>
      <c r="AH259" s="1130">
        <v>21.902906330414368</v>
      </c>
      <c r="AI259" s="1130">
        <v>22.536001702600423</v>
      </c>
      <c r="AJ259" s="1130">
        <v>23.169097074816818</v>
      </c>
      <c r="AK259" s="1130">
        <v>23.802192447017866</v>
      </c>
      <c r="AL259" s="1130">
        <v>24.435287819218914</v>
      </c>
      <c r="AM259" s="1130">
        <v>25.068383191419962</v>
      </c>
      <c r="AN259" s="1130">
        <v>25.701478563636371</v>
      </c>
      <c r="AO259" s="1130">
        <v>26.334573935852767</v>
      </c>
      <c r="AP259" s="1130">
        <v>26.967669308038467</v>
      </c>
      <c r="AQ259" s="1130">
        <v>27.600764680254862</v>
      </c>
      <c r="AR259" s="1130">
        <v>28.233860052456272</v>
      </c>
      <c r="AS259" s="1130">
        <v>28.866955424657334</v>
      </c>
      <c r="AT259" s="1130">
        <v>29.500050796858382</v>
      </c>
      <c r="AU259" s="1130">
        <v>30.133146169074777</v>
      </c>
      <c r="AV259" s="1130">
        <v>30.766241541260477</v>
      </c>
      <c r="AW259" s="1130">
        <v>31.399336913476873</v>
      </c>
      <c r="AX259" s="1130">
        <v>32.032432285693275</v>
      </c>
      <c r="AY259" s="1130">
        <v>32.66552765789433</v>
      </c>
      <c r="AZ259" s="1130">
        <v>33.298623030095385</v>
      </c>
      <c r="BA259" s="1130">
        <v>33.931718402296795</v>
      </c>
      <c r="BB259" s="1130">
        <v>34.564813774513553</v>
      </c>
      <c r="BC259" s="1130">
        <v>35.197909146699246</v>
      </c>
      <c r="BD259" s="1130">
        <v>35.831004518915648</v>
      </c>
      <c r="BE259" s="1130">
        <v>36.464099891116703</v>
      </c>
      <c r="BF259" s="1130">
        <v>37.097195263317758</v>
      </c>
      <c r="BG259" s="1130">
        <v>37.730290635534161</v>
      </c>
      <c r="BH259" s="1130">
        <v>38.363386007735215</v>
      </c>
      <c r="BI259" s="1130">
        <v>38.99648137993627</v>
      </c>
      <c r="BJ259" s="1130">
        <v>39.629576752137325</v>
      </c>
      <c r="BK259" s="1130">
        <v>40.262672124353728</v>
      </c>
      <c r="BL259" s="1130">
        <v>40.895767496555138</v>
      </c>
      <c r="BM259" s="1130">
        <v>41.528862868756192</v>
      </c>
      <c r="BN259" s="1130">
        <v>42.161958240957247</v>
      </c>
      <c r="BO259" s="1130">
        <v>42.79505361317365</v>
      </c>
      <c r="BP259" s="332"/>
      <c r="BQ259" s="332"/>
      <c r="BR259" s="332"/>
      <c r="BS259" s="332"/>
      <c r="BT259" s="332"/>
      <c r="BU259" s="332"/>
      <c r="BV259" s="332"/>
      <c r="BW259" s="332"/>
      <c r="BX259" s="332"/>
      <c r="BY259" s="332"/>
      <c r="BZ259" s="332"/>
      <c r="CA259" s="332"/>
      <c r="CB259" s="332"/>
      <c r="CC259" s="332"/>
      <c r="CD259" s="332"/>
      <c r="CE259" s="332"/>
      <c r="CF259" s="332"/>
      <c r="CG259" s="332"/>
      <c r="CH259" s="332"/>
      <c r="CI259" s="942"/>
      <c r="CJ259" s="1460"/>
      <c r="CK259" s="1461"/>
    </row>
    <row r="260" spans="1:89" s="17" customFormat="1" x14ac:dyDescent="0.3">
      <c r="A260" s="1453"/>
      <c r="B260" s="525" t="s">
        <v>443</v>
      </c>
      <c r="C260" s="566" t="s">
        <v>444</v>
      </c>
      <c r="D260" s="527" t="s">
        <v>67</v>
      </c>
      <c r="E260" s="565" t="s">
        <v>221</v>
      </c>
      <c r="F260" s="944">
        <v>2</v>
      </c>
      <c r="G260" s="1184">
        <v>811.70856804341702</v>
      </c>
      <c r="H260" s="1129">
        <v>824.25678651095927</v>
      </c>
      <c r="I260" s="1144">
        <v>851.60548215421875</v>
      </c>
      <c r="J260" s="1144">
        <v>875.0400482248474</v>
      </c>
      <c r="K260" s="1144">
        <v>896.74771086115231</v>
      </c>
      <c r="L260" s="1144">
        <v>914.98161034707709</v>
      </c>
      <c r="M260" s="1157">
        <v>923.31571231999487</v>
      </c>
      <c r="N260" s="1157">
        <v>932.11805064902353</v>
      </c>
      <c r="O260" s="1157">
        <v>941.07255328572455</v>
      </c>
      <c r="P260" s="1157">
        <v>949.36839996079868</v>
      </c>
      <c r="Q260" s="1157">
        <v>957.14279049030631</v>
      </c>
      <c r="R260" s="1157">
        <v>964.44880630626631</v>
      </c>
      <c r="S260" s="1157">
        <v>971.5349280633468</v>
      </c>
      <c r="T260" s="1157">
        <v>978.38274114476894</v>
      </c>
      <c r="U260" s="1157">
        <v>985.03293126869255</v>
      </c>
      <c r="V260" s="1157">
        <v>991.3692829880091</v>
      </c>
      <c r="W260" s="1157">
        <v>997.62060352720005</v>
      </c>
      <c r="X260" s="1157">
        <v>1003.6556936062424</v>
      </c>
      <c r="Y260" s="1157">
        <v>1009.4327248003983</v>
      </c>
      <c r="Z260" s="1157">
        <v>1015.0593622563388</v>
      </c>
      <c r="AA260" s="1157">
        <v>1020.6153959427218</v>
      </c>
      <c r="AB260" s="1157">
        <v>1025.9737696094057</v>
      </c>
      <c r="AC260" s="1157">
        <v>1031.6420427835412</v>
      </c>
      <c r="AD260" s="1157">
        <v>1037.155762656367</v>
      </c>
      <c r="AE260" s="1157">
        <v>1042.7472569150414</v>
      </c>
      <c r="AF260" s="1157">
        <v>1048.2662169507678</v>
      </c>
      <c r="AG260" s="1157">
        <v>1053.7809131226302</v>
      </c>
      <c r="AH260" s="1157">
        <v>1059.2357725102604</v>
      </c>
      <c r="AI260" s="1157">
        <v>1064.6353864072339</v>
      </c>
      <c r="AJ260" s="1157">
        <v>1069.983931147744</v>
      </c>
      <c r="AK260" s="1157">
        <v>1075.3271655136775</v>
      </c>
      <c r="AL260" s="1157">
        <v>1080.6266557088552</v>
      </c>
      <c r="AM260" s="1157">
        <v>1085.8855638637551</v>
      </c>
      <c r="AN260" s="1157">
        <v>1091.1067764227146</v>
      </c>
      <c r="AO260" s="1157">
        <v>1096.2929302042739</v>
      </c>
      <c r="AP260" s="1157">
        <v>1101.4464357657653</v>
      </c>
      <c r="AQ260" s="1157">
        <v>1106.5694983853698</v>
      </c>
      <c r="AR260" s="1157">
        <v>1111.6641369336492</v>
      </c>
      <c r="AS260" s="1157">
        <v>1116.7322008710366</v>
      </c>
      <c r="AT260" s="1157">
        <v>1121.7753855778803</v>
      </c>
      <c r="AU260" s="1157">
        <v>1126.7952461978543</v>
      </c>
      <c r="AV260" s="1157">
        <v>1131.793210153168</v>
      </c>
      <c r="AW260" s="1157">
        <v>1136.7705884711804</v>
      </c>
      <c r="AX260" s="1157">
        <v>1141.7285860455127</v>
      </c>
      <c r="AY260" s="1157">
        <v>1146.6683109402866</v>
      </c>
      <c r="AZ260" s="1157">
        <v>1151.5907828339789</v>
      </c>
      <c r="BA260" s="1157">
        <v>1156.4969406883636</v>
      </c>
      <c r="BB260" s="1157">
        <v>1161.3876497188335</v>
      </c>
      <c r="BC260" s="1157">
        <v>1166.2637077338156</v>
      </c>
      <c r="BD260" s="1157">
        <v>1171.1258509040174</v>
      </c>
      <c r="BE260" s="1157">
        <v>1175.974759015832</v>
      </c>
      <c r="BF260" s="1157">
        <v>1180.8110602574175</v>
      </c>
      <c r="BG260" s="1157">
        <v>1185.6353355811859</v>
      </c>
      <c r="BH260" s="1157">
        <v>1190.4481226820542</v>
      </c>
      <c r="BI260" s="1157">
        <v>1195.2499196266742</v>
      </c>
      <c r="BJ260" s="1157">
        <v>1200.0411881655907</v>
      </c>
      <c r="BK260" s="1157">
        <v>1204.8223567571752</v>
      </c>
      <c r="BL260" s="1157">
        <v>1209.5938233292038</v>
      </c>
      <c r="BM260" s="1157">
        <v>1214.3559578017289</v>
      </c>
      <c r="BN260" s="1157">
        <v>1219.109104392453</v>
      </c>
      <c r="BO260" s="1157">
        <v>1242.4965147645653</v>
      </c>
      <c r="BP260" s="332"/>
      <c r="BQ260" s="332"/>
      <c r="BR260" s="332"/>
      <c r="BS260" s="332"/>
      <c r="BT260" s="332"/>
      <c r="BU260" s="332"/>
      <c r="BV260" s="332"/>
      <c r="BW260" s="332"/>
      <c r="BX260" s="332"/>
      <c r="BY260" s="332"/>
      <c r="BZ260" s="332"/>
      <c r="CA260" s="332"/>
      <c r="CB260" s="332"/>
      <c r="CC260" s="332"/>
      <c r="CD260" s="332"/>
      <c r="CE260" s="332"/>
      <c r="CF260" s="332"/>
      <c r="CG260" s="332"/>
      <c r="CH260" s="332"/>
      <c r="CI260" s="942"/>
      <c r="CJ260" s="1460"/>
      <c r="CK260" s="1461"/>
    </row>
    <row r="261" spans="1:89" s="17" customFormat="1" x14ac:dyDescent="0.3">
      <c r="A261" s="1453"/>
      <c r="B261" s="525" t="s">
        <v>445</v>
      </c>
      <c r="C261" s="566" t="s">
        <v>446</v>
      </c>
      <c r="D261" s="527" t="s">
        <v>67</v>
      </c>
      <c r="E261" s="565" t="s">
        <v>221</v>
      </c>
      <c r="F261" s="944">
        <v>2</v>
      </c>
      <c r="G261" s="1184">
        <v>498.37151341717617</v>
      </c>
      <c r="H261" s="1129">
        <v>492.22299463931358</v>
      </c>
      <c r="I261" s="1144">
        <v>472.23282111450908</v>
      </c>
      <c r="J261" s="1144">
        <v>455.49950794804408</v>
      </c>
      <c r="K261" s="1144">
        <v>438.82756376523747</v>
      </c>
      <c r="L261" s="1144">
        <v>424.00913454412193</v>
      </c>
      <c r="M261" s="1157">
        <v>418.96731111471183</v>
      </c>
      <c r="N261" s="1157">
        <v>414.26979337720354</v>
      </c>
      <c r="O261" s="1157">
        <v>409.73974271301165</v>
      </c>
      <c r="P261" s="1157">
        <v>405.50818964317625</v>
      </c>
      <c r="Q261" s="1157">
        <v>401.6258267780006</v>
      </c>
      <c r="R261" s="1157">
        <v>398.02377577063976</v>
      </c>
      <c r="S261" s="1157">
        <v>394.63432613160188</v>
      </c>
      <c r="T261" s="1157">
        <v>391.42054679274838</v>
      </c>
      <c r="U261" s="1157">
        <v>388.38151003866295</v>
      </c>
      <c r="V261" s="1157">
        <v>385.57642978742899</v>
      </c>
      <c r="W261" s="1157">
        <v>383.01268686863</v>
      </c>
      <c r="X261" s="1157">
        <v>380.58618162991127</v>
      </c>
      <c r="Y261" s="1157">
        <v>378.34960971586622</v>
      </c>
      <c r="Z261" s="1157">
        <v>376.23958285892888</v>
      </c>
      <c r="AA261" s="1157">
        <v>374.34265384666855</v>
      </c>
      <c r="AB261" s="1157">
        <v>372.59600015004037</v>
      </c>
      <c r="AC261" s="1157">
        <v>370.91706401707938</v>
      </c>
      <c r="AD261" s="1157">
        <v>369.38895212374234</v>
      </c>
      <c r="AE261" s="1157">
        <v>367.74975861530851</v>
      </c>
      <c r="AF261" s="1157">
        <v>366.17930283313603</v>
      </c>
      <c r="AG261" s="1157">
        <v>364.67520826516267</v>
      </c>
      <c r="AH261" s="1157">
        <v>363.23082702402752</v>
      </c>
      <c r="AI261" s="1157">
        <v>361.84156816797764</v>
      </c>
      <c r="AJ261" s="1157">
        <v>360.50325571261288</v>
      </c>
      <c r="AK261" s="1157">
        <v>359.21333122388626</v>
      </c>
      <c r="AL261" s="1157">
        <v>357.9671509059263</v>
      </c>
      <c r="AM261" s="1157">
        <v>356.76155262823374</v>
      </c>
      <c r="AN261" s="1157">
        <v>355.59364994648115</v>
      </c>
      <c r="AO261" s="1157">
        <v>354.46080604212904</v>
      </c>
      <c r="AP261" s="1157">
        <v>353.36061035785548</v>
      </c>
      <c r="AQ261" s="1157">
        <v>352.29085761545792</v>
      </c>
      <c r="AR261" s="1157">
        <v>351.24952894438582</v>
      </c>
      <c r="AS261" s="1157">
        <v>350.23477488421616</v>
      </c>
      <c r="AT261" s="1157">
        <v>349.24490005457938</v>
      </c>
      <c r="AU261" s="1157">
        <v>348.27834931181286</v>
      </c>
      <c r="AV261" s="1157">
        <v>347.33369523371618</v>
      </c>
      <c r="AW261" s="1157">
        <v>346.40962679291158</v>
      </c>
      <c r="AX261" s="1157">
        <v>345.50493909578671</v>
      </c>
      <c r="AY261" s="1157">
        <v>344.61852407821948</v>
      </c>
      <c r="AZ261" s="1157">
        <v>343.74936206174499</v>
      </c>
      <c r="BA261" s="1157">
        <v>342.89651408456717</v>
      </c>
      <c r="BB261" s="1157">
        <v>342.05911493130469</v>
      </c>
      <c r="BC261" s="1157">
        <v>341.2363667935395</v>
      </c>
      <c r="BD261" s="1157">
        <v>340.42753350054534</v>
      </c>
      <c r="BE261" s="1157">
        <v>339.63193526593773</v>
      </c>
      <c r="BF261" s="1157">
        <v>338.84894390156984</v>
      </c>
      <c r="BG261" s="1157">
        <v>338.07797845500892</v>
      </c>
      <c r="BH261" s="1157">
        <v>337.31850123134785</v>
      </c>
      <c r="BI261" s="1157">
        <v>336.57001416394468</v>
      </c>
      <c r="BJ261" s="1157">
        <v>335.8320555022359</v>
      </c>
      <c r="BK261" s="1157">
        <v>335.10419678785877</v>
      </c>
      <c r="BL261" s="1157">
        <v>334.38604009303708</v>
      </c>
      <c r="BM261" s="1157">
        <v>333.67721549772909</v>
      </c>
      <c r="BN261" s="1157">
        <v>332.97737878421231</v>
      </c>
      <c r="BO261" s="1157">
        <v>337.34807828930758</v>
      </c>
      <c r="BP261" s="332"/>
      <c r="BQ261" s="332"/>
      <c r="BR261" s="332"/>
      <c r="BS261" s="332"/>
      <c r="BT261" s="332"/>
      <c r="BU261" s="332"/>
      <c r="BV261" s="332"/>
      <c r="BW261" s="332"/>
      <c r="BX261" s="332"/>
      <c r="BY261" s="332"/>
      <c r="BZ261" s="332"/>
      <c r="CA261" s="332"/>
      <c r="CB261" s="332"/>
      <c r="CC261" s="332"/>
      <c r="CD261" s="332"/>
      <c r="CE261" s="332"/>
      <c r="CF261" s="332"/>
      <c r="CG261" s="332"/>
      <c r="CH261" s="332"/>
      <c r="CI261" s="942"/>
      <c r="CJ261" s="1460"/>
      <c r="CK261" s="1461"/>
    </row>
    <row r="262" spans="1:89" s="17" customFormat="1" x14ac:dyDescent="0.35">
      <c r="A262" s="1453"/>
      <c r="B262" s="567" t="s">
        <v>447</v>
      </c>
      <c r="C262" s="566" t="s">
        <v>448</v>
      </c>
      <c r="D262" s="568" t="s">
        <v>449</v>
      </c>
      <c r="E262" s="565" t="s">
        <v>221</v>
      </c>
      <c r="F262" s="944">
        <v>2</v>
      </c>
      <c r="G262" s="910">
        <f>SUM(G258:G261)</f>
        <v>1350.6682973987256</v>
      </c>
      <c r="H262" s="289">
        <f t="shared" ref="H262:BO262" si="106">SUM(H258:H261)</f>
        <v>1356.92640792262</v>
      </c>
      <c r="I262" s="289">
        <f t="shared" si="106"/>
        <v>1364.5260272998976</v>
      </c>
      <c r="J262" s="289">
        <f t="shared" si="106"/>
        <v>1371.4698146133419</v>
      </c>
      <c r="K262" s="289">
        <f t="shared" si="106"/>
        <v>1376.880552011831</v>
      </c>
      <c r="L262" s="289">
        <f t="shared" si="106"/>
        <v>1380.6825713096391</v>
      </c>
      <c r="M262" s="294">
        <f t="shared" si="106"/>
        <v>1384.3482507146484</v>
      </c>
      <c r="N262" s="294">
        <f t="shared" si="106"/>
        <v>1388.8253031476256</v>
      </c>
      <c r="O262" s="294">
        <f t="shared" si="106"/>
        <v>1393.6384018764529</v>
      </c>
      <c r="P262" s="294">
        <f t="shared" si="106"/>
        <v>1398.2797786214496</v>
      </c>
      <c r="Q262" s="294">
        <f t="shared" si="106"/>
        <v>1402.7672266945597</v>
      </c>
      <c r="R262" s="294">
        <f t="shared" si="106"/>
        <v>1407.0340626050761</v>
      </c>
      <c r="S262" s="294">
        <f t="shared" si="106"/>
        <v>1411.2324026921474</v>
      </c>
      <c r="T262" s="294">
        <f t="shared" si="106"/>
        <v>1415.3962660845777</v>
      </c>
      <c r="U262" s="294">
        <f t="shared" si="106"/>
        <v>1419.7979082302563</v>
      </c>
      <c r="V262" s="294">
        <f t="shared" si="106"/>
        <v>1424.0846479179881</v>
      </c>
      <c r="W262" s="294">
        <f t="shared" si="106"/>
        <v>1428.4533841338493</v>
      </c>
      <c r="X262" s="294">
        <f t="shared" si="106"/>
        <v>1432.6757758938866</v>
      </c>
      <c r="Y262" s="294">
        <f t="shared" si="106"/>
        <v>1436.8813015750434</v>
      </c>
      <c r="Z262" s="294">
        <f t="shared" si="106"/>
        <v>1441.2780192850828</v>
      </c>
      <c r="AA262" s="294">
        <f t="shared" si="106"/>
        <v>1445.6360015904909</v>
      </c>
      <c r="AB262" s="294">
        <f t="shared" si="106"/>
        <v>1449.8149225430557</v>
      </c>
      <c r="AC262" s="294">
        <f t="shared" si="106"/>
        <v>1454.2943129125538</v>
      </c>
      <c r="AD262" s="294">
        <f t="shared" si="106"/>
        <v>1458.7509146966686</v>
      </c>
      <c r="AE262" s="294">
        <f t="shared" si="106"/>
        <v>1463.2114361753079</v>
      </c>
      <c r="AF262" s="294">
        <f t="shared" si="106"/>
        <v>1467.7930358010628</v>
      </c>
      <c r="AG262" s="294">
        <f t="shared" si="106"/>
        <v>1472.4367327771529</v>
      </c>
      <c r="AH262" s="294">
        <f t="shared" si="106"/>
        <v>1477.0803062958644</v>
      </c>
      <c r="AI262" s="294">
        <f t="shared" si="106"/>
        <v>1481.723756708974</v>
      </c>
      <c r="AJ262" s="294">
        <f t="shared" si="106"/>
        <v>1486.3670843663358</v>
      </c>
      <c r="AK262" s="294">
        <f t="shared" si="106"/>
        <v>1491.0534896157437</v>
      </c>
      <c r="AL262" s="294">
        <f t="shared" si="106"/>
        <v>1495.7398948651623</v>
      </c>
      <c r="AM262" s="294">
        <f t="shared" si="106"/>
        <v>1500.4263001145709</v>
      </c>
      <c r="AN262" s="294">
        <f t="shared" si="106"/>
        <v>1505.1127053639943</v>
      </c>
      <c r="AO262" s="294">
        <f t="shared" si="106"/>
        <v>1509.7991106134177</v>
      </c>
      <c r="AP262" s="294">
        <f t="shared" si="106"/>
        <v>1514.4855158628213</v>
      </c>
      <c r="AQ262" s="294">
        <f t="shared" si="106"/>
        <v>1519.1719211122447</v>
      </c>
      <c r="AR262" s="294">
        <f t="shared" si="106"/>
        <v>1523.8583263616533</v>
      </c>
      <c r="AS262" s="294">
        <f t="shared" si="106"/>
        <v>1528.5447316110722</v>
      </c>
      <c r="AT262" s="294">
        <f t="shared" si="106"/>
        <v>1533.2311368604801</v>
      </c>
      <c r="AU262" s="294">
        <f t="shared" si="106"/>
        <v>1537.9175421099042</v>
      </c>
      <c r="AV262" s="294">
        <f t="shared" si="106"/>
        <v>1542.6039473593069</v>
      </c>
      <c r="AW262" s="294">
        <f t="shared" si="106"/>
        <v>1547.2903526087312</v>
      </c>
      <c r="AX262" s="294">
        <f t="shared" si="106"/>
        <v>1551.9767578581548</v>
      </c>
      <c r="AY262" s="294">
        <f t="shared" si="106"/>
        <v>1556.6631631075625</v>
      </c>
      <c r="AZ262" s="294">
        <f t="shared" si="106"/>
        <v>1561.3495683569813</v>
      </c>
      <c r="BA262" s="294">
        <f t="shared" si="106"/>
        <v>1566.0359736063895</v>
      </c>
      <c r="BB262" s="294">
        <f t="shared" si="106"/>
        <v>1570.7223788558138</v>
      </c>
      <c r="BC262" s="294">
        <f t="shared" si="106"/>
        <v>1575.4087841052165</v>
      </c>
      <c r="BD262" s="294">
        <f t="shared" si="106"/>
        <v>1580.0951893546403</v>
      </c>
      <c r="BE262" s="294">
        <f t="shared" si="106"/>
        <v>1584.7815946040485</v>
      </c>
      <c r="BF262" s="294">
        <f t="shared" si="106"/>
        <v>1589.4679998534671</v>
      </c>
      <c r="BG262" s="294">
        <f t="shared" si="106"/>
        <v>1594.1544051028911</v>
      </c>
      <c r="BH262" s="294">
        <f t="shared" si="106"/>
        <v>1598.8408103522993</v>
      </c>
      <c r="BI262" s="294">
        <f t="shared" si="106"/>
        <v>1603.5272156017172</v>
      </c>
      <c r="BJ262" s="294">
        <f t="shared" si="106"/>
        <v>1608.2136208511261</v>
      </c>
      <c r="BK262" s="294">
        <f t="shared" si="106"/>
        <v>1612.9000261005499</v>
      </c>
      <c r="BL262" s="294">
        <f t="shared" si="106"/>
        <v>1617.586431349958</v>
      </c>
      <c r="BM262" s="294">
        <f t="shared" si="106"/>
        <v>1622.2728365993762</v>
      </c>
      <c r="BN262" s="294">
        <f t="shared" si="106"/>
        <v>1626.9592418487846</v>
      </c>
      <c r="BO262" s="294">
        <f t="shared" si="106"/>
        <v>1655.3504470982086</v>
      </c>
      <c r="BP262" s="294"/>
      <c r="BQ262" s="294"/>
      <c r="BR262" s="294"/>
      <c r="BS262" s="294"/>
      <c r="BT262" s="294"/>
      <c r="BU262" s="294"/>
      <c r="BV262" s="294"/>
      <c r="BW262" s="294"/>
      <c r="BX262" s="294"/>
      <c r="BY262" s="294"/>
      <c r="BZ262" s="294"/>
      <c r="CA262" s="294"/>
      <c r="CB262" s="294"/>
      <c r="CC262" s="294"/>
      <c r="CD262" s="294"/>
      <c r="CE262" s="294"/>
      <c r="CF262" s="294"/>
      <c r="CG262" s="294"/>
      <c r="CH262" s="294"/>
      <c r="CI262" s="290"/>
      <c r="CJ262" s="1460"/>
      <c r="CK262" s="1461"/>
    </row>
    <row r="263" spans="1:89" s="17" customFormat="1" ht="28" x14ac:dyDescent="0.35">
      <c r="A263" s="1453"/>
      <c r="B263" s="567" t="s">
        <v>450</v>
      </c>
      <c r="C263" s="566" t="s">
        <v>451</v>
      </c>
      <c r="D263" s="568" t="s">
        <v>452</v>
      </c>
      <c r="E263" s="565" t="s">
        <v>453</v>
      </c>
      <c r="F263" s="944">
        <v>1</v>
      </c>
      <c r="G263" s="899">
        <f>(G261+G260)/(G247+G255)</f>
        <v>2.3405990164021175</v>
      </c>
      <c r="H263" s="314">
        <f t="shared" ref="H263:BO263" si="107">(H261+H260)/(H247+H255)</f>
        <v>2.3210928806682043</v>
      </c>
      <c r="I263" s="314">
        <f t="shared" si="107"/>
        <v>2.3085505332090466</v>
      </c>
      <c r="J263" s="314">
        <f t="shared" si="107"/>
        <v>2.3003159597467766</v>
      </c>
      <c r="K263" s="314">
        <f t="shared" si="107"/>
        <v>2.2925758781212746</v>
      </c>
      <c r="L263" s="314">
        <f t="shared" si="107"/>
        <v>2.2850557673772189</v>
      </c>
      <c r="M263" s="314">
        <f t="shared" si="107"/>
        <v>2.2781128449088457</v>
      </c>
      <c r="N263" s="314">
        <f t="shared" si="107"/>
        <v>2.2709595272349654</v>
      </c>
      <c r="O263" s="314">
        <f t="shared" si="107"/>
        <v>2.2628635730084889</v>
      </c>
      <c r="P263" s="314">
        <f t="shared" si="107"/>
        <v>2.2547371628432371</v>
      </c>
      <c r="Q263" s="314">
        <f t="shared" si="107"/>
        <v>2.2470375344737832</v>
      </c>
      <c r="R263" s="314">
        <f t="shared" si="107"/>
        <v>2.239542059450315</v>
      </c>
      <c r="S263" s="314">
        <f t="shared" si="107"/>
        <v>2.2320129977669811</v>
      </c>
      <c r="T263" s="314">
        <f t="shared" si="107"/>
        <v>2.2243666000015283</v>
      </c>
      <c r="U263" s="314">
        <f t="shared" si="107"/>
        <v>2.2167075609710212</v>
      </c>
      <c r="V263" s="314">
        <f t="shared" si="107"/>
        <v>2.2094709139033024</v>
      </c>
      <c r="W263" s="314">
        <f t="shared" si="107"/>
        <v>2.202789009891867</v>
      </c>
      <c r="X263" s="314">
        <f t="shared" si="107"/>
        <v>2.1961470391018794</v>
      </c>
      <c r="Y263" s="314">
        <f t="shared" si="107"/>
        <v>2.1899195291657514</v>
      </c>
      <c r="Z263" s="314">
        <f t="shared" si="107"/>
        <v>2.183806352370266</v>
      </c>
      <c r="AA263" s="314">
        <f t="shared" si="107"/>
        <v>2.1783666804755315</v>
      </c>
      <c r="AB263" s="314">
        <f t="shared" si="107"/>
        <v>2.173290093795087</v>
      </c>
      <c r="AC263" s="314">
        <f t="shared" si="107"/>
        <v>2.1681444084180703</v>
      </c>
      <c r="AD263" s="314">
        <f t="shared" si="107"/>
        <v>2.1634569005642361</v>
      </c>
      <c r="AE263" s="314">
        <f t="shared" si="107"/>
        <v>2.1577362936606104</v>
      </c>
      <c r="AF263" s="314">
        <f t="shared" si="107"/>
        <v>2.15206852648405</v>
      </c>
      <c r="AG263" s="314">
        <f t="shared" si="107"/>
        <v>2.1464712824533532</v>
      </c>
      <c r="AH263" s="314">
        <f t="shared" si="107"/>
        <v>2.140934210224779</v>
      </c>
      <c r="AI263" s="314">
        <f t="shared" si="107"/>
        <v>2.1354563422549164</v>
      </c>
      <c r="AJ263" s="314">
        <f t="shared" si="107"/>
        <v>2.1300367316416216</v>
      </c>
      <c r="AK263" s="314">
        <f t="shared" si="107"/>
        <v>2.1246817916448495</v>
      </c>
      <c r="AL263" s="314">
        <f t="shared" si="107"/>
        <v>2.1193836583153032</v>
      </c>
      <c r="AM263" s="314">
        <f t="shared" si="107"/>
        <v>2.1141414324912557</v>
      </c>
      <c r="AN263" s="314">
        <f t="shared" si="107"/>
        <v>2.1089542338878684</v>
      </c>
      <c r="AO263" s="314">
        <f t="shared" si="107"/>
        <v>2.1038212006043628</v>
      </c>
      <c r="AP263" s="314">
        <f t="shared" si="107"/>
        <v>2.0987414886466209</v>
      </c>
      <c r="AQ263" s="314">
        <f t="shared" si="107"/>
        <v>2.0937142714644863</v>
      </c>
      <c r="AR263" s="314">
        <f t="shared" si="107"/>
        <v>2.0887387395035066</v>
      </c>
      <c r="AS263" s="314">
        <f t="shared" si="107"/>
        <v>2.0838140997702816</v>
      </c>
      <c r="AT263" s="314">
        <f t="shared" si="107"/>
        <v>2.0789395754110962</v>
      </c>
      <c r="AU263" s="314">
        <f t="shared" si="107"/>
        <v>2.0741144053034648</v>
      </c>
      <c r="AV263" s="314">
        <f t="shared" si="107"/>
        <v>2.0693378436598984</v>
      </c>
      <c r="AW263" s="314">
        <f t="shared" si="107"/>
        <v>2.0646091596436054</v>
      </c>
      <c r="AX263" s="314">
        <f t="shared" si="107"/>
        <v>2.0599276369957757</v>
      </c>
      <c r="AY263" s="314">
        <f t="shared" si="107"/>
        <v>2.0552925736738623</v>
      </c>
      <c r="AZ263" s="314">
        <f t="shared" si="107"/>
        <v>2.0507032815006423</v>
      </c>
      <c r="BA263" s="314">
        <f t="shared" si="107"/>
        <v>2.0461590858235437</v>
      </c>
      <c r="BB263" s="314">
        <f t="shared" si="107"/>
        <v>2.0416593251841042</v>
      </c>
      <c r="BC263" s="314">
        <f t="shared" si="107"/>
        <v>2.0372033509969469</v>
      </c>
      <c r="BD263" s="314">
        <f t="shared" si="107"/>
        <v>2.0327905272381135</v>
      </c>
      <c r="BE263" s="314">
        <f t="shared" si="107"/>
        <v>2.0284202301424799</v>
      </c>
      <c r="BF263" s="314">
        <f t="shared" si="107"/>
        <v>2.0240918479098027</v>
      </c>
      <c r="BG263" s="314">
        <f t="shared" si="107"/>
        <v>2.0198047804191566</v>
      </c>
      <c r="BH263" s="314">
        <f t="shared" si="107"/>
        <v>2.0155584389516457</v>
      </c>
      <c r="BI263" s="314">
        <f t="shared" si="107"/>
        <v>2.0113522459208446</v>
      </c>
      <c r="BJ263" s="314">
        <f t="shared" si="107"/>
        <v>2.0071856346108619</v>
      </c>
      <c r="BK263" s="314">
        <f t="shared" si="107"/>
        <v>2.0030580489218752</v>
      </c>
      <c r="BL263" s="314">
        <f t="shared" si="107"/>
        <v>1.9989689431226649</v>
      </c>
      <c r="BM263" s="314">
        <f t="shared" si="107"/>
        <v>1.9949177816100909</v>
      </c>
      <c r="BN263" s="314">
        <f t="shared" si="107"/>
        <v>1.9909040386751777</v>
      </c>
      <c r="BO263" s="314">
        <f t="shared" si="107"/>
        <v>2.0171942167402688</v>
      </c>
      <c r="BP263" s="314"/>
      <c r="BQ263" s="314"/>
      <c r="BR263" s="314"/>
      <c r="BS263" s="314"/>
      <c r="BT263" s="314"/>
      <c r="BU263" s="314"/>
      <c r="BV263" s="314"/>
      <c r="BW263" s="314"/>
      <c r="BX263" s="314"/>
      <c r="BY263" s="314"/>
      <c r="BZ263" s="314"/>
      <c r="CA263" s="314"/>
      <c r="CB263" s="314"/>
      <c r="CC263" s="314"/>
      <c r="CD263" s="314"/>
      <c r="CE263" s="314"/>
      <c r="CF263" s="314"/>
      <c r="CG263" s="314"/>
      <c r="CH263" s="314"/>
      <c r="CI263" s="947"/>
      <c r="CJ263" s="1460"/>
      <c r="CK263" s="1461"/>
    </row>
    <row r="264" spans="1:89" s="17" customFormat="1" ht="28" x14ac:dyDescent="0.35">
      <c r="A264" s="1453"/>
      <c r="B264" s="567" t="s">
        <v>454</v>
      </c>
      <c r="C264" s="566" t="s">
        <v>455</v>
      </c>
      <c r="D264" s="568" t="s">
        <v>456</v>
      </c>
      <c r="E264" s="565" t="s">
        <v>252</v>
      </c>
      <c r="F264" s="944">
        <v>1</v>
      </c>
      <c r="G264" s="948">
        <f>G247/(G247+G255)</f>
        <v>0.67711891660115775</v>
      </c>
      <c r="H264" s="348">
        <f t="shared" ref="H264:BO264" si="108">H247/(H247+H255)</f>
        <v>0.69225873222128387</v>
      </c>
      <c r="I264" s="348">
        <f t="shared" si="108"/>
        <v>0.70831807481035836</v>
      </c>
      <c r="J264" s="348">
        <f t="shared" si="108"/>
        <v>0.72262350972310585</v>
      </c>
      <c r="K264" s="348">
        <f t="shared" si="108"/>
        <v>0.73572235401077613</v>
      </c>
      <c r="L264" s="348">
        <f t="shared" si="108"/>
        <v>0.74664544739013883</v>
      </c>
      <c r="M264" s="349">
        <f t="shared" si="108"/>
        <v>0.75145425265591215</v>
      </c>
      <c r="N264" s="349">
        <f t="shared" si="108"/>
        <v>0.75604031013610562</v>
      </c>
      <c r="O264" s="349">
        <f t="shared" si="108"/>
        <v>0.76042936586636489</v>
      </c>
      <c r="P264" s="349">
        <f t="shared" si="108"/>
        <v>0.76444077025987567</v>
      </c>
      <c r="Q264" s="349">
        <f t="shared" si="108"/>
        <v>0.76809830143008839</v>
      </c>
      <c r="R264" s="349">
        <f t="shared" si="108"/>
        <v>0.77145580304880934</v>
      </c>
      <c r="S264" s="349">
        <f t="shared" si="108"/>
        <v>0.77459599403126167</v>
      </c>
      <c r="T264" s="349">
        <f t="shared" si="108"/>
        <v>0.77754148339165774</v>
      </c>
      <c r="U264" s="349">
        <f t="shared" si="108"/>
        <v>0.78030886734394489</v>
      </c>
      <c r="V264" s="349">
        <f t="shared" si="108"/>
        <v>0.78286458756679045</v>
      </c>
      <c r="W264" s="349">
        <f t="shared" si="108"/>
        <v>0.78524993334281767</v>
      </c>
      <c r="X264" s="349">
        <f t="shared" si="108"/>
        <v>0.78749289550409451</v>
      </c>
      <c r="Y264" s="349">
        <f t="shared" si="108"/>
        <v>0.78957210389928512</v>
      </c>
      <c r="Z264" s="349">
        <f t="shared" si="108"/>
        <v>0.79153503050755913</v>
      </c>
      <c r="AA264" s="349">
        <f t="shared" si="108"/>
        <v>0.79336336274770047</v>
      </c>
      <c r="AB264" s="349">
        <f t="shared" si="108"/>
        <v>0.79506769376572117</v>
      </c>
      <c r="AC264" s="349">
        <f t="shared" si="108"/>
        <v>0.79675869086229767</v>
      </c>
      <c r="AD264" s="349">
        <f t="shared" si="108"/>
        <v>0.79833756662886812</v>
      </c>
      <c r="AE264" s="349">
        <f t="shared" si="108"/>
        <v>0.79994533338919471</v>
      </c>
      <c r="AF264" s="349">
        <f t="shared" si="108"/>
        <v>0.80149021157510403</v>
      </c>
      <c r="AG264" s="349">
        <f t="shared" si="108"/>
        <v>0.80298488654419109</v>
      </c>
      <c r="AH264" s="349">
        <f t="shared" si="108"/>
        <v>0.8044261331520477</v>
      </c>
      <c r="AI264" s="349">
        <f t="shared" si="108"/>
        <v>0.80581821796407327</v>
      </c>
      <c r="AJ264" s="349">
        <f t="shared" si="108"/>
        <v>0.80716499198672564</v>
      </c>
      <c r="AK264" s="349">
        <f t="shared" si="108"/>
        <v>0.80847504091044176</v>
      </c>
      <c r="AL264" s="349">
        <f t="shared" si="108"/>
        <v>0.80974628444628838</v>
      </c>
      <c r="AM264" s="349">
        <f t="shared" si="108"/>
        <v>0.81098157661748493</v>
      </c>
      <c r="AN264" s="349">
        <f t="shared" si="108"/>
        <v>0.81218350383868487</v>
      </c>
      <c r="AO264" s="349">
        <f t="shared" si="108"/>
        <v>0.81335441219149596</v>
      </c>
      <c r="AP264" s="349">
        <f t="shared" si="108"/>
        <v>0.81449643170198149</v>
      </c>
      <c r="AQ264" s="349">
        <f t="shared" si="108"/>
        <v>0.81561149798180366</v>
      </c>
      <c r="AR264" s="349">
        <f t="shared" si="108"/>
        <v>0.81670137154612421</v>
      </c>
      <c r="AS264" s="349">
        <f t="shared" si="108"/>
        <v>0.81776765508008775</v>
      </c>
      <c r="AT264" s="349">
        <f t="shared" si="108"/>
        <v>0.81881180889046956</v>
      </c>
      <c r="AU264" s="349">
        <f t="shared" si="108"/>
        <v>0.81983516474891094</v>
      </c>
      <c r="AV264" s="349">
        <f t="shared" si="108"/>
        <v>0.82083893830727728</v>
      </c>
      <c r="AW264" s="349">
        <f t="shared" si="108"/>
        <v>0.82182424024340195</v>
      </c>
      <c r="AX264" s="349">
        <f t="shared" si="108"/>
        <v>0.82279208627625244</v>
      </c>
      <c r="AY264" s="349">
        <f t="shared" si="108"/>
        <v>0.82374340617291775</v>
      </c>
      <c r="AZ264" s="349">
        <f t="shared" si="108"/>
        <v>0.82467905185538981</v>
      </c>
      <c r="BA264" s="349">
        <f t="shared" si="108"/>
        <v>0.82559980470255878</v>
      </c>
      <c r="BB264" s="349">
        <f t="shared" si="108"/>
        <v>0.82650638213191063</v>
      </c>
      <c r="BC264" s="349">
        <f t="shared" si="108"/>
        <v>0.82739944353584272</v>
      </c>
      <c r="BD264" s="349">
        <f t="shared" si="108"/>
        <v>0.82827959563915388</v>
      </c>
      <c r="BE264" s="349">
        <f t="shared" si="108"/>
        <v>0.82914739733691789</v>
      </c>
      <c r="BF264" s="349">
        <f t="shared" si="108"/>
        <v>0.83000336406548059</v>
      </c>
      <c r="BG264" s="349">
        <f t="shared" si="108"/>
        <v>0.83084797175363534</v>
      </c>
      <c r="BH264" s="349">
        <f t="shared" si="108"/>
        <v>0.83168166039600311</v>
      </c>
      <c r="BI264" s="349">
        <f t="shared" si="108"/>
        <v>0.83250483728619817</v>
      </c>
      <c r="BJ264" s="349">
        <f t="shared" si="108"/>
        <v>0.83331787994342021</v>
      </c>
      <c r="BK264" s="349">
        <f t="shared" si="108"/>
        <v>0.83412113876262306</v>
      </c>
      <c r="BL264" s="349">
        <f t="shared" si="108"/>
        <v>0.83491493941530093</v>
      </c>
      <c r="BM264" s="349">
        <f t="shared" si="108"/>
        <v>0.83569958502517194</v>
      </c>
      <c r="BN264" s="349">
        <f t="shared" si="108"/>
        <v>0.83647535814057095</v>
      </c>
      <c r="BO264" s="349">
        <f t="shared" si="108"/>
        <v>0.83724252252317044</v>
      </c>
      <c r="BP264" s="349"/>
      <c r="BQ264" s="349"/>
      <c r="BR264" s="349"/>
      <c r="BS264" s="349"/>
      <c r="BT264" s="349"/>
      <c r="BU264" s="349"/>
      <c r="BV264" s="349"/>
      <c r="BW264" s="349"/>
      <c r="BX264" s="349"/>
      <c r="BY264" s="349"/>
      <c r="BZ264" s="349"/>
      <c r="CA264" s="349"/>
      <c r="CB264" s="349"/>
      <c r="CC264" s="349"/>
      <c r="CD264" s="349"/>
      <c r="CE264" s="349"/>
      <c r="CF264" s="349"/>
      <c r="CG264" s="349"/>
      <c r="CH264" s="349"/>
      <c r="CI264" s="350"/>
      <c r="CJ264" s="1460"/>
      <c r="CK264" s="1461"/>
    </row>
    <row r="265" spans="1:89" s="17" customFormat="1" ht="28.5" thickBot="1" x14ac:dyDescent="0.4">
      <c r="A265" s="1453"/>
      <c r="B265" s="569" t="s">
        <v>457</v>
      </c>
      <c r="C265" s="570" t="s">
        <v>458</v>
      </c>
      <c r="D265" s="571" t="s">
        <v>459</v>
      </c>
      <c r="E265" s="572" t="s">
        <v>252</v>
      </c>
      <c r="F265" s="945">
        <v>1</v>
      </c>
      <c r="G265" s="949">
        <f>(G247)/(G247+G256+G255+G254)</f>
        <v>0.65866701425095575</v>
      </c>
      <c r="H265" s="355">
        <f t="shared" ref="H265:BO265" si="109">(H247)/(H247+H256+H255+H254)</f>
        <v>0.67963497635516412</v>
      </c>
      <c r="I265" s="355">
        <f t="shared" si="109"/>
        <v>0.69554012517444808</v>
      </c>
      <c r="J265" s="355">
        <f t="shared" si="109"/>
        <v>0.70969741115984186</v>
      </c>
      <c r="K265" s="355">
        <f t="shared" si="109"/>
        <v>0.72265401748641689</v>
      </c>
      <c r="L265" s="355">
        <f t="shared" si="109"/>
        <v>0.73345894619354468</v>
      </c>
      <c r="M265" s="355">
        <f t="shared" si="109"/>
        <v>0.73825432129195434</v>
      </c>
      <c r="N265" s="355">
        <f t="shared" si="109"/>
        <v>0.74284045097729356</v>
      </c>
      <c r="O265" s="355">
        <f t="shared" si="109"/>
        <v>0.74724196643390717</v>
      </c>
      <c r="P265" s="355">
        <f t="shared" si="109"/>
        <v>0.7512695351480988</v>
      </c>
      <c r="Q265" s="355">
        <f t="shared" si="109"/>
        <v>0.75494559833650343</v>
      </c>
      <c r="R265" s="355">
        <f t="shared" si="109"/>
        <v>0.75832410604597811</v>
      </c>
      <c r="S265" s="355">
        <f t="shared" si="109"/>
        <v>0.76148937725419508</v>
      </c>
      <c r="T265" s="355">
        <f t="shared" si="109"/>
        <v>0.76446353926141175</v>
      </c>
      <c r="U265" s="355">
        <f t="shared" si="109"/>
        <v>0.7672626269315117</v>
      </c>
      <c r="V265" s="355">
        <f t="shared" si="109"/>
        <v>0.76985053883580112</v>
      </c>
      <c r="W265" s="355">
        <f t="shared" si="109"/>
        <v>0.7722692415685084</v>
      </c>
      <c r="X265" s="355">
        <f t="shared" si="109"/>
        <v>0.77454701026261019</v>
      </c>
      <c r="Y265" s="355">
        <f t="shared" si="109"/>
        <v>0.77666072326828861</v>
      </c>
      <c r="Z265" s="355">
        <f t="shared" si="109"/>
        <v>0.77865918900119668</v>
      </c>
      <c r="AA265" s="355">
        <f t="shared" si="109"/>
        <v>0.7805226279573162</v>
      </c>
      <c r="AB265" s="355">
        <f t="shared" si="109"/>
        <v>0.78226150024910091</v>
      </c>
      <c r="AC265" s="355">
        <f t="shared" si="109"/>
        <v>0.78399099158950647</v>
      </c>
      <c r="AD265" s="355">
        <f t="shared" si="109"/>
        <v>0.78560737917695456</v>
      </c>
      <c r="AE265" s="355">
        <f t="shared" si="109"/>
        <v>0.78725778536549029</v>
      </c>
      <c r="AF265" s="355">
        <f t="shared" si="109"/>
        <v>0.78884586001705159</v>
      </c>
      <c r="AG265" s="355">
        <f t="shared" si="109"/>
        <v>0.79038454960152349</v>
      </c>
      <c r="AH265" s="355">
        <f t="shared" si="109"/>
        <v>0.79187017754478539</v>
      </c>
      <c r="AI265" s="355">
        <f t="shared" si="109"/>
        <v>0.79330693836042243</v>
      </c>
      <c r="AJ265" s="355">
        <f t="shared" si="109"/>
        <v>0.79469861893484883</v>
      </c>
      <c r="AK265" s="355">
        <f t="shared" si="109"/>
        <v>0.79605399549609679</v>
      </c>
      <c r="AL265" s="355">
        <f t="shared" si="109"/>
        <v>0.79737068624497143</v>
      </c>
      <c r="AM265" s="355">
        <f t="shared" si="109"/>
        <v>0.79865149994851048</v>
      </c>
      <c r="AN265" s="355">
        <f t="shared" si="109"/>
        <v>0.79989898274857762</v>
      </c>
      <c r="AO265" s="355">
        <f t="shared" si="109"/>
        <v>0.80111544489881725</v>
      </c>
      <c r="AP265" s="355">
        <f t="shared" si="109"/>
        <v>0.80230298456500615</v>
      </c>
      <c r="AQ265" s="355">
        <f t="shared" si="109"/>
        <v>0.80346350904288555</v>
      </c>
      <c r="AR265" s="355">
        <f t="shared" si="109"/>
        <v>0.80459875370004319</v>
      </c>
      <c r="AS265" s="355">
        <f t="shared" si="109"/>
        <v>0.80571029890799084</v>
      </c>
      <c r="AT265" s="355">
        <f t="shared" si="109"/>
        <v>0.8067995851960903</v>
      </c>
      <c r="AU265" s="355">
        <f t="shared" si="109"/>
        <v>0.80786792682945752</v>
      </c>
      <c r="AV265" s="355">
        <f t="shared" si="109"/>
        <v>0.80891652398763036</v>
      </c>
      <c r="AW265" s="355">
        <f t="shared" si="109"/>
        <v>0.80994647369898543</v>
      </c>
      <c r="AX265" s="355">
        <f t="shared" si="109"/>
        <v>0.81095877966707119</v>
      </c>
      <c r="AY265" s="355">
        <f t="shared" si="109"/>
        <v>0.81195436110873065</v>
      </c>
      <c r="AZ265" s="355">
        <f t="shared" si="109"/>
        <v>0.81293406070976981</v>
      </c>
      <c r="BA265" s="355">
        <f t="shared" si="109"/>
        <v>0.81389865179164111</v>
      </c>
      <c r="BB265" s="355">
        <f t="shared" si="109"/>
        <v>0.81484884477189656</v>
      </c>
      <c r="BC265" s="355">
        <f t="shared" si="109"/>
        <v>0.81578529299181213</v>
      </c>
      <c r="BD265" s="355">
        <f t="shared" si="109"/>
        <v>0.81670859797638529</v>
      </c>
      <c r="BE265" s="355">
        <f t="shared" si="109"/>
        <v>0.817619314184719</v>
      </c>
      <c r="BF265" s="355">
        <f t="shared" si="109"/>
        <v>0.8185179533024729</v>
      </c>
      <c r="BG265" s="355">
        <f t="shared" si="109"/>
        <v>0.81940498812249329</v>
      </c>
      <c r="BH265" s="355">
        <f t="shared" si="109"/>
        <v>0.82028085605480872</v>
      </c>
      <c r="BI265" s="355">
        <f t="shared" si="109"/>
        <v>0.82114596230282788</v>
      </c>
      <c r="BJ265" s="355">
        <f t="shared" si="109"/>
        <v>0.82200068273871274</v>
      </c>
      <c r="BK265" s="355">
        <f t="shared" si="109"/>
        <v>0.82284536650748519</v>
      </c>
      <c r="BL265" s="355">
        <f t="shared" si="109"/>
        <v>0.82368033838637711</v>
      </c>
      <c r="BM265" s="355">
        <f t="shared" si="109"/>
        <v>0.82450590092323262</v>
      </c>
      <c r="BN265" s="355">
        <f t="shared" si="109"/>
        <v>0.82532233637534735</v>
      </c>
      <c r="BO265" s="355">
        <f t="shared" si="109"/>
        <v>0.82612990846798817</v>
      </c>
      <c r="BP265" s="355"/>
      <c r="BQ265" s="355"/>
      <c r="BR265" s="355"/>
      <c r="BS265" s="355"/>
      <c r="BT265" s="355"/>
      <c r="BU265" s="355"/>
      <c r="BV265" s="355"/>
      <c r="BW265" s="355"/>
      <c r="BX265" s="355"/>
      <c r="BY265" s="355"/>
      <c r="BZ265" s="355"/>
      <c r="CA265" s="355"/>
      <c r="CB265" s="355"/>
      <c r="CC265" s="355"/>
      <c r="CD265" s="355"/>
      <c r="CE265" s="355"/>
      <c r="CF265" s="355"/>
      <c r="CG265" s="355"/>
      <c r="CH265" s="355"/>
      <c r="CI265" s="950"/>
      <c r="CJ265" s="1460"/>
      <c r="CK265" s="1461"/>
    </row>
    <row r="266" spans="1:89" s="17" customFormat="1" ht="28.5" thickBot="1" x14ac:dyDescent="0.4">
      <c r="A266" s="1453"/>
      <c r="B266" s="573" t="s">
        <v>460</v>
      </c>
      <c r="C266" s="574" t="s">
        <v>120</v>
      </c>
      <c r="D266" s="574" t="s">
        <v>461</v>
      </c>
      <c r="E266" s="574" t="s">
        <v>111</v>
      </c>
      <c r="F266" s="575">
        <v>2</v>
      </c>
      <c r="G266" s="960">
        <f>SUM(G226:G228)+G224+G235+G240+G241+G234</f>
        <v>409.21421257510866</v>
      </c>
      <c r="H266" s="359">
        <f t="shared" ref="H266:BN266" si="110">SUM(H226:H228)+H224+H235+H240+H241+H234</f>
        <v>396.40919394160824</v>
      </c>
      <c r="I266" s="359">
        <f t="shared" si="110"/>
        <v>403.36969944463863</v>
      </c>
      <c r="J266" s="359">
        <f t="shared" si="110"/>
        <v>415.15953337119902</v>
      </c>
      <c r="K266" s="359">
        <f t="shared" si="110"/>
        <v>407.37654570670634</v>
      </c>
      <c r="L266" s="359">
        <f t="shared" si="110"/>
        <v>407.418887391878</v>
      </c>
      <c r="M266" s="359">
        <f t="shared" si="110"/>
        <v>407.62250110938629</v>
      </c>
      <c r="N266" s="359">
        <f t="shared" si="110"/>
        <v>407.97798800941894</v>
      </c>
      <c r="O266" s="359">
        <f t="shared" si="110"/>
        <v>408.46078742121085</v>
      </c>
      <c r="P266" s="359">
        <f t="shared" si="110"/>
        <v>409.10506348859877</v>
      </c>
      <c r="Q266" s="359">
        <f t="shared" si="110"/>
        <v>409.70034494080556</v>
      </c>
      <c r="R266" s="359">
        <f t="shared" si="110"/>
        <v>410.33056869036989</v>
      </c>
      <c r="S266" s="359">
        <f t="shared" si="110"/>
        <v>410.93674266315509</v>
      </c>
      <c r="T266" s="359">
        <f t="shared" si="110"/>
        <v>411.45274087266455</v>
      </c>
      <c r="U266" s="359">
        <f t="shared" si="110"/>
        <v>412.09734012918261</v>
      </c>
      <c r="V266" s="359">
        <f t="shared" si="110"/>
        <v>412.73846427713312</v>
      </c>
      <c r="W266" s="359">
        <f t="shared" si="110"/>
        <v>413.42251826850742</v>
      </c>
      <c r="X266" s="359">
        <f t="shared" si="110"/>
        <v>414.09048635553808</v>
      </c>
      <c r="Y266" s="359">
        <f t="shared" si="110"/>
        <v>414.79220338939905</v>
      </c>
      <c r="Z266" s="359">
        <f t="shared" si="110"/>
        <v>415.58177716200345</v>
      </c>
      <c r="AA266" s="359">
        <f t="shared" si="110"/>
        <v>416.2188771242287</v>
      </c>
      <c r="AB266" s="359">
        <f t="shared" si="110"/>
        <v>416.8214300756174</v>
      </c>
      <c r="AC266" s="359">
        <f t="shared" si="110"/>
        <v>417.46372632733579</v>
      </c>
      <c r="AD266" s="359">
        <f t="shared" si="110"/>
        <v>418.04505404773124</v>
      </c>
      <c r="AE266" s="359">
        <f t="shared" si="110"/>
        <v>418.75698879165407</v>
      </c>
      <c r="AF266" s="359">
        <f t="shared" si="110"/>
        <v>419.46612763775414</v>
      </c>
      <c r="AG266" s="359">
        <f t="shared" si="110"/>
        <v>420.21016462735111</v>
      </c>
      <c r="AH266" s="359">
        <f t="shared" si="110"/>
        <v>421.20453148857399</v>
      </c>
      <c r="AI266" s="359">
        <f t="shared" si="110"/>
        <v>422.1978980388032</v>
      </c>
      <c r="AJ266" s="359">
        <f t="shared" si="110"/>
        <v>423.18931801531812</v>
      </c>
      <c r="AK266" s="359">
        <f t="shared" si="110"/>
        <v>424.18572069622178</v>
      </c>
      <c r="AL266" s="359">
        <f t="shared" si="110"/>
        <v>425.18026180787626</v>
      </c>
      <c r="AM266" s="359">
        <f t="shared" si="110"/>
        <v>426.17271734211397</v>
      </c>
      <c r="AN266" s="359">
        <f t="shared" si="110"/>
        <v>427.16289063417224</v>
      </c>
      <c r="AO266" s="359">
        <f t="shared" si="110"/>
        <v>428.15058055555704</v>
      </c>
      <c r="AP266" s="359">
        <f t="shared" si="110"/>
        <v>429.18024848517643</v>
      </c>
      <c r="AQ266" s="359">
        <f t="shared" si="110"/>
        <v>430.29676964012521</v>
      </c>
      <c r="AR266" s="359">
        <f t="shared" si="110"/>
        <v>431.4120037667567</v>
      </c>
      <c r="AS266" s="359">
        <f t="shared" si="110"/>
        <v>432.5264570434332</v>
      </c>
      <c r="AT266" s="359">
        <f t="shared" si="110"/>
        <v>433.63879822470119</v>
      </c>
      <c r="AU266" s="359">
        <f t="shared" si="110"/>
        <v>434.75021500542607</v>
      </c>
      <c r="AV266" s="359">
        <f t="shared" si="110"/>
        <v>435.85937989057965</v>
      </c>
      <c r="AW266" s="359">
        <f t="shared" si="110"/>
        <v>436.96747724631678</v>
      </c>
      <c r="AX266" s="359">
        <f t="shared" si="110"/>
        <v>438.07323054280596</v>
      </c>
      <c r="AY266" s="359">
        <f t="shared" si="110"/>
        <v>439.17782855763573</v>
      </c>
      <c r="AZ266" s="359">
        <f t="shared" si="110"/>
        <v>440.28060452504428</v>
      </c>
      <c r="BA266" s="359">
        <f t="shared" si="110"/>
        <v>441.38152506560846</v>
      </c>
      <c r="BB266" s="359">
        <f t="shared" si="110"/>
        <v>442.48056814938997</v>
      </c>
      <c r="BC266" s="359">
        <f t="shared" si="110"/>
        <v>443.57770353535301</v>
      </c>
      <c r="BD266" s="359">
        <f t="shared" si="110"/>
        <v>444.67291124799902</v>
      </c>
      <c r="BE266" s="359">
        <f t="shared" si="110"/>
        <v>445.76618625002124</v>
      </c>
      <c r="BF266" s="359">
        <f t="shared" si="110"/>
        <v>446.85749982282368</v>
      </c>
      <c r="BG266" s="359">
        <f t="shared" si="110"/>
        <v>447.94686248571401</v>
      </c>
      <c r="BH266" s="359">
        <f t="shared" si="110"/>
        <v>449.03485482593527</v>
      </c>
      <c r="BI266" s="359">
        <f t="shared" si="110"/>
        <v>450.12027017786943</v>
      </c>
      <c r="BJ266" s="359">
        <f t="shared" si="110"/>
        <v>451.20370839009973</v>
      </c>
      <c r="BK266" s="359">
        <f t="shared" si="110"/>
        <v>452.28577166775585</v>
      </c>
      <c r="BL266" s="359">
        <f t="shared" si="110"/>
        <v>453.36525232108971</v>
      </c>
      <c r="BM266" s="359">
        <f t="shared" si="110"/>
        <v>454.4433521239647</v>
      </c>
      <c r="BN266" s="359">
        <f t="shared" si="110"/>
        <v>455.51948694731493</v>
      </c>
      <c r="BO266" s="359">
        <f>SUM(BO226:BO228)+BO224+BO235+BO240+BO241+BO234</f>
        <v>456.65469423388049</v>
      </c>
      <c r="BP266" s="359"/>
      <c r="BQ266" s="359"/>
      <c r="BR266" s="359"/>
      <c r="BS266" s="359"/>
      <c r="BT266" s="359"/>
      <c r="BU266" s="359"/>
      <c r="BV266" s="359"/>
      <c r="BW266" s="359"/>
      <c r="BX266" s="359"/>
      <c r="BY266" s="359"/>
      <c r="BZ266" s="359"/>
      <c r="CA266" s="359"/>
      <c r="CB266" s="359"/>
      <c r="CC266" s="359"/>
      <c r="CD266" s="359"/>
      <c r="CE266" s="359"/>
      <c r="CF266" s="359"/>
      <c r="CG266" s="359"/>
      <c r="CH266" s="359"/>
      <c r="CI266" s="961"/>
      <c r="CJ266" s="1460"/>
      <c r="CK266" s="1461"/>
    </row>
    <row r="267" spans="1:89" s="17" customFormat="1" x14ac:dyDescent="0.3">
      <c r="A267" s="1453"/>
      <c r="B267" s="576" t="s">
        <v>462</v>
      </c>
      <c r="C267" s="577" t="s">
        <v>463</v>
      </c>
      <c r="D267" s="523" t="s">
        <v>67</v>
      </c>
      <c r="E267" s="577" t="s">
        <v>111</v>
      </c>
      <c r="F267" s="951">
        <v>2</v>
      </c>
      <c r="G267" s="930">
        <v>0</v>
      </c>
      <c r="H267" s="931">
        <v>0</v>
      </c>
      <c r="I267" s="931">
        <v>0</v>
      </c>
      <c r="J267" s="931">
        <v>0</v>
      </c>
      <c r="K267" s="931">
        <v>0</v>
      </c>
      <c r="L267" s="931">
        <v>0</v>
      </c>
      <c r="M267" s="1151">
        <v>0</v>
      </c>
      <c r="N267" s="1151">
        <v>0</v>
      </c>
      <c r="O267" s="1151">
        <v>0</v>
      </c>
      <c r="P267" s="1151">
        <v>0</v>
      </c>
      <c r="Q267" s="1151">
        <v>0</v>
      </c>
      <c r="R267" s="1151">
        <v>0</v>
      </c>
      <c r="S267" s="1151">
        <v>0</v>
      </c>
      <c r="T267" s="1151">
        <v>0</v>
      </c>
      <c r="U267" s="1151">
        <v>0</v>
      </c>
      <c r="V267" s="1151">
        <v>0</v>
      </c>
      <c r="W267" s="1151">
        <v>0</v>
      </c>
      <c r="X267" s="1151">
        <v>0</v>
      </c>
      <c r="Y267" s="1151">
        <v>0</v>
      </c>
      <c r="Z267" s="1151">
        <v>0</v>
      </c>
      <c r="AA267" s="1151">
        <v>0</v>
      </c>
      <c r="AB267" s="1151">
        <v>0</v>
      </c>
      <c r="AC267" s="1151">
        <v>0</v>
      </c>
      <c r="AD267" s="1151">
        <v>0</v>
      </c>
      <c r="AE267" s="1151">
        <v>0</v>
      </c>
      <c r="AF267" s="1151">
        <v>0</v>
      </c>
      <c r="AG267" s="1151">
        <v>0</v>
      </c>
      <c r="AH267" s="1151">
        <v>0</v>
      </c>
      <c r="AI267" s="1151">
        <v>0</v>
      </c>
      <c r="AJ267" s="1151">
        <v>0</v>
      </c>
      <c r="AK267" s="1151">
        <v>0</v>
      </c>
      <c r="AL267" s="1151">
        <v>0</v>
      </c>
      <c r="AM267" s="1151">
        <v>0</v>
      </c>
      <c r="AN267" s="1151">
        <v>0</v>
      </c>
      <c r="AO267" s="1151">
        <v>0</v>
      </c>
      <c r="AP267" s="1151">
        <v>0</v>
      </c>
      <c r="AQ267" s="1151">
        <v>0</v>
      </c>
      <c r="AR267" s="1151">
        <v>0</v>
      </c>
      <c r="AS267" s="1151">
        <v>0</v>
      </c>
      <c r="AT267" s="1151">
        <v>0</v>
      </c>
      <c r="AU267" s="1151">
        <v>0</v>
      </c>
      <c r="AV267" s="1151">
        <v>0</v>
      </c>
      <c r="AW267" s="1151">
        <v>0</v>
      </c>
      <c r="AX267" s="1151">
        <v>0</v>
      </c>
      <c r="AY267" s="1151">
        <v>0</v>
      </c>
      <c r="AZ267" s="1151">
        <v>0</v>
      </c>
      <c r="BA267" s="1151">
        <v>0</v>
      </c>
      <c r="BB267" s="1151">
        <v>0</v>
      </c>
      <c r="BC267" s="1151">
        <v>0</v>
      </c>
      <c r="BD267" s="1151">
        <v>0</v>
      </c>
      <c r="BE267" s="1151">
        <v>0</v>
      </c>
      <c r="BF267" s="1151">
        <v>0</v>
      </c>
      <c r="BG267" s="1151">
        <v>0</v>
      </c>
      <c r="BH267" s="1151">
        <v>0</v>
      </c>
      <c r="BI267" s="1151">
        <v>0</v>
      </c>
      <c r="BJ267" s="1151">
        <v>0</v>
      </c>
      <c r="BK267" s="1151">
        <v>0</v>
      </c>
      <c r="BL267" s="1151">
        <v>0</v>
      </c>
      <c r="BM267" s="1151">
        <v>0</v>
      </c>
      <c r="BN267" s="1151">
        <v>0</v>
      </c>
      <c r="BO267" s="1151">
        <v>0</v>
      </c>
      <c r="BP267" s="954"/>
      <c r="BQ267" s="954"/>
      <c r="BR267" s="954"/>
      <c r="BS267" s="954"/>
      <c r="BT267" s="954"/>
      <c r="BU267" s="954"/>
      <c r="BV267" s="954"/>
      <c r="BW267" s="954"/>
      <c r="BX267" s="954"/>
      <c r="BY267" s="954"/>
      <c r="BZ267" s="954"/>
      <c r="CA267" s="954"/>
      <c r="CB267" s="954"/>
      <c r="CC267" s="954"/>
      <c r="CD267" s="954"/>
      <c r="CE267" s="954"/>
      <c r="CF267" s="954"/>
      <c r="CG267" s="954"/>
      <c r="CH267" s="954"/>
      <c r="CI267" s="955"/>
      <c r="CJ267" s="1460"/>
      <c r="CK267" s="1460"/>
    </row>
    <row r="268" spans="1:89" s="17" customFormat="1" x14ac:dyDescent="0.3">
      <c r="A268" s="1453"/>
      <c r="B268" s="578" t="s">
        <v>464</v>
      </c>
      <c r="C268" s="579" t="s">
        <v>465</v>
      </c>
      <c r="D268" s="527" t="s">
        <v>67</v>
      </c>
      <c r="E268" s="579" t="s">
        <v>111</v>
      </c>
      <c r="F268" s="952">
        <v>2</v>
      </c>
      <c r="G268" s="1173">
        <v>28.61</v>
      </c>
      <c r="H268" s="1125">
        <v>27.717147753450551</v>
      </c>
      <c r="I268" s="1125">
        <v>28.201368425255357</v>
      </c>
      <c r="J268" s="1125">
        <v>28.522863419678028</v>
      </c>
      <c r="K268" s="1125">
        <v>28.480613360979877</v>
      </c>
      <c r="L268" s="1125">
        <v>28.483573563714017</v>
      </c>
      <c r="M268" s="1130">
        <v>28.497808658062137</v>
      </c>
      <c r="N268" s="1130">
        <v>28.522661549229838</v>
      </c>
      <c r="O268" s="1130">
        <v>28.556415145314514</v>
      </c>
      <c r="P268" s="1130">
        <v>28.60145793868686</v>
      </c>
      <c r="Q268" s="1130">
        <v>28.643075407978944</v>
      </c>
      <c r="R268" s="1130">
        <v>28.687135772109901</v>
      </c>
      <c r="S268" s="1130">
        <v>28.729514762089394</v>
      </c>
      <c r="T268" s="1130">
        <v>28.765589361019732</v>
      </c>
      <c r="U268" s="1130">
        <v>28.81065474927329</v>
      </c>
      <c r="V268" s="1130">
        <v>28.855477184846968</v>
      </c>
      <c r="W268" s="1130">
        <v>28.903300942625094</v>
      </c>
      <c r="X268" s="1130">
        <v>28.950000098540396</v>
      </c>
      <c r="Y268" s="1130">
        <v>28.99905871946698</v>
      </c>
      <c r="Z268" s="1130">
        <v>29.054259603205892</v>
      </c>
      <c r="AA268" s="1130">
        <v>29.098800698876865</v>
      </c>
      <c r="AB268" s="1130">
        <v>29.140926535081423</v>
      </c>
      <c r="AC268" s="1130">
        <v>29.185830915073804</v>
      </c>
      <c r="AD268" s="1130">
        <v>29.226472847495028</v>
      </c>
      <c r="AE268" s="1130">
        <v>29.276245811583426</v>
      </c>
      <c r="AF268" s="1130">
        <v>29.32582330814742</v>
      </c>
      <c r="AG268" s="1130">
        <v>29.377840612654282</v>
      </c>
      <c r="AH268" s="1130">
        <v>29.447359043236311</v>
      </c>
      <c r="AI268" s="1130">
        <v>29.516807539820054</v>
      </c>
      <c r="AJ268" s="1130">
        <v>29.586119947043919</v>
      </c>
      <c r="AK268" s="1130">
        <v>29.655780706372685</v>
      </c>
      <c r="AL268" s="1130">
        <v>29.725311319195505</v>
      </c>
      <c r="AM268" s="1130">
        <v>29.794696124596008</v>
      </c>
      <c r="AN268" s="1130">
        <v>29.863921373296961</v>
      </c>
      <c r="AO268" s="1130">
        <v>29.932973003951584</v>
      </c>
      <c r="AP268" s="1130">
        <v>30.004959411865219</v>
      </c>
      <c r="AQ268" s="1130">
        <v>30.083017924704453</v>
      </c>
      <c r="AR268" s="1130">
        <v>30.160986458490466</v>
      </c>
      <c r="AS268" s="1130">
        <v>30.238900401294508</v>
      </c>
      <c r="AT268" s="1130">
        <v>30.316666682743609</v>
      </c>
      <c r="AU268" s="1130">
        <v>30.394368337265266</v>
      </c>
      <c r="AV268" s="1130">
        <v>30.471912556687215</v>
      </c>
      <c r="AW268" s="1130">
        <v>30.549382142719288</v>
      </c>
      <c r="AX268" s="1130">
        <v>30.626687850281076</v>
      </c>
      <c r="AY268" s="1130">
        <v>30.703912789495725</v>
      </c>
      <c r="AZ268" s="1130">
        <v>30.781010345264576</v>
      </c>
      <c r="BA268" s="1130">
        <v>30.857978183956845</v>
      </c>
      <c r="BB268" s="1130">
        <v>30.934814765409858</v>
      </c>
      <c r="BC268" s="1130">
        <v>31.011517975404576</v>
      </c>
      <c r="BD268" s="1130">
        <v>31.088086417408817</v>
      </c>
      <c r="BE268" s="1130">
        <v>31.164519739253112</v>
      </c>
      <c r="BF268" s="1130">
        <v>31.240815933155631</v>
      </c>
      <c r="BG268" s="1130">
        <v>31.316975734544901</v>
      </c>
      <c r="BH268" s="1130">
        <v>31.393039733584889</v>
      </c>
      <c r="BI268" s="1130">
        <v>31.46892356955998</v>
      </c>
      <c r="BJ268" s="1130">
        <v>31.544669179237907</v>
      </c>
      <c r="BK268" s="1130">
        <v>31.620318664137873</v>
      </c>
      <c r="BL268" s="1130">
        <v>31.69578759194501</v>
      </c>
      <c r="BM268" s="1130">
        <v>31.771159981381324</v>
      </c>
      <c r="BN268" s="1130">
        <v>31.846394994666046</v>
      </c>
      <c r="BO268" s="1130">
        <v>31.925759897122944</v>
      </c>
      <c r="BP268" s="364"/>
      <c r="BQ268" s="364"/>
      <c r="BR268" s="364"/>
      <c r="BS268" s="364"/>
      <c r="BT268" s="364"/>
      <c r="BU268" s="364"/>
      <c r="BV268" s="364"/>
      <c r="BW268" s="364"/>
      <c r="BX268" s="364"/>
      <c r="BY268" s="364"/>
      <c r="BZ268" s="364"/>
      <c r="CA268" s="364"/>
      <c r="CB268" s="364"/>
      <c r="CC268" s="364"/>
      <c r="CD268" s="364"/>
      <c r="CE268" s="364"/>
      <c r="CF268" s="364"/>
      <c r="CG268" s="364"/>
      <c r="CH268" s="364"/>
      <c r="CI268" s="956"/>
      <c r="CJ268" s="1460"/>
      <c r="CK268" s="1460"/>
    </row>
    <row r="269" spans="1:89" s="17" customFormat="1" x14ac:dyDescent="0.35">
      <c r="A269" s="1453"/>
      <c r="B269" s="578" t="s">
        <v>466</v>
      </c>
      <c r="C269" s="579" t="s">
        <v>261</v>
      </c>
      <c r="D269" s="527" t="s">
        <v>467</v>
      </c>
      <c r="E269" s="579" t="s">
        <v>111</v>
      </c>
      <c r="F269" s="952">
        <v>2</v>
      </c>
      <c r="G269" s="731">
        <f>G267+G268</f>
        <v>28.61</v>
      </c>
      <c r="H269" s="365">
        <f t="shared" ref="H269:BO269" si="111">H267+H268</f>
        <v>27.717147753450551</v>
      </c>
      <c r="I269" s="365">
        <f t="shared" si="111"/>
        <v>28.201368425255357</v>
      </c>
      <c r="J269" s="365">
        <f t="shared" si="111"/>
        <v>28.522863419678028</v>
      </c>
      <c r="K269" s="365">
        <f t="shared" si="111"/>
        <v>28.480613360979877</v>
      </c>
      <c r="L269" s="365">
        <f t="shared" si="111"/>
        <v>28.483573563714017</v>
      </c>
      <c r="M269" s="366">
        <f t="shared" si="111"/>
        <v>28.497808658062137</v>
      </c>
      <c r="N269" s="366">
        <f t="shared" si="111"/>
        <v>28.522661549229838</v>
      </c>
      <c r="O269" s="366">
        <f t="shared" si="111"/>
        <v>28.556415145314514</v>
      </c>
      <c r="P269" s="366">
        <f t="shared" si="111"/>
        <v>28.60145793868686</v>
      </c>
      <c r="Q269" s="366">
        <f t="shared" si="111"/>
        <v>28.643075407978944</v>
      </c>
      <c r="R269" s="366">
        <f t="shared" si="111"/>
        <v>28.687135772109901</v>
      </c>
      <c r="S269" s="366">
        <f t="shared" si="111"/>
        <v>28.729514762089394</v>
      </c>
      <c r="T269" s="366">
        <f t="shared" si="111"/>
        <v>28.765589361019732</v>
      </c>
      <c r="U269" s="366">
        <f t="shared" si="111"/>
        <v>28.81065474927329</v>
      </c>
      <c r="V269" s="366">
        <f t="shared" si="111"/>
        <v>28.855477184846968</v>
      </c>
      <c r="W269" s="366">
        <f t="shared" si="111"/>
        <v>28.903300942625094</v>
      </c>
      <c r="X269" s="366">
        <f t="shared" si="111"/>
        <v>28.950000098540396</v>
      </c>
      <c r="Y269" s="366">
        <f t="shared" si="111"/>
        <v>28.99905871946698</v>
      </c>
      <c r="Z269" s="366">
        <f t="shared" si="111"/>
        <v>29.054259603205892</v>
      </c>
      <c r="AA269" s="366">
        <f t="shared" si="111"/>
        <v>29.098800698876865</v>
      </c>
      <c r="AB269" s="366">
        <f t="shared" si="111"/>
        <v>29.140926535081423</v>
      </c>
      <c r="AC269" s="366">
        <f t="shared" si="111"/>
        <v>29.185830915073804</v>
      </c>
      <c r="AD269" s="366">
        <f t="shared" si="111"/>
        <v>29.226472847495028</v>
      </c>
      <c r="AE269" s="366">
        <f t="shared" si="111"/>
        <v>29.276245811583426</v>
      </c>
      <c r="AF269" s="366">
        <f t="shared" si="111"/>
        <v>29.32582330814742</v>
      </c>
      <c r="AG269" s="366">
        <f t="shared" si="111"/>
        <v>29.377840612654282</v>
      </c>
      <c r="AH269" s="366">
        <f t="shared" si="111"/>
        <v>29.447359043236311</v>
      </c>
      <c r="AI269" s="366">
        <f t="shared" si="111"/>
        <v>29.516807539820054</v>
      </c>
      <c r="AJ269" s="366">
        <f t="shared" si="111"/>
        <v>29.586119947043919</v>
      </c>
      <c r="AK269" s="366">
        <f t="shared" si="111"/>
        <v>29.655780706372685</v>
      </c>
      <c r="AL269" s="366">
        <f t="shared" si="111"/>
        <v>29.725311319195505</v>
      </c>
      <c r="AM269" s="366">
        <f t="shared" si="111"/>
        <v>29.794696124596008</v>
      </c>
      <c r="AN269" s="366">
        <f t="shared" si="111"/>
        <v>29.863921373296961</v>
      </c>
      <c r="AO269" s="366">
        <f t="shared" si="111"/>
        <v>29.932973003951584</v>
      </c>
      <c r="AP269" s="366">
        <f t="shared" si="111"/>
        <v>30.004959411865219</v>
      </c>
      <c r="AQ269" s="366">
        <f t="shared" si="111"/>
        <v>30.083017924704453</v>
      </c>
      <c r="AR269" s="366">
        <f t="shared" si="111"/>
        <v>30.160986458490466</v>
      </c>
      <c r="AS269" s="366">
        <f t="shared" si="111"/>
        <v>30.238900401294508</v>
      </c>
      <c r="AT269" s="366">
        <f t="shared" si="111"/>
        <v>30.316666682743609</v>
      </c>
      <c r="AU269" s="366">
        <f t="shared" si="111"/>
        <v>30.394368337265266</v>
      </c>
      <c r="AV269" s="366">
        <f t="shared" si="111"/>
        <v>30.471912556687215</v>
      </c>
      <c r="AW269" s="366">
        <f t="shared" si="111"/>
        <v>30.549382142719288</v>
      </c>
      <c r="AX269" s="366">
        <f t="shared" si="111"/>
        <v>30.626687850281076</v>
      </c>
      <c r="AY269" s="366">
        <f t="shared" si="111"/>
        <v>30.703912789495725</v>
      </c>
      <c r="AZ269" s="366">
        <f t="shared" si="111"/>
        <v>30.781010345264576</v>
      </c>
      <c r="BA269" s="366">
        <f t="shared" si="111"/>
        <v>30.857978183956845</v>
      </c>
      <c r="BB269" s="366">
        <f t="shared" si="111"/>
        <v>30.934814765409858</v>
      </c>
      <c r="BC269" s="366">
        <f t="shared" si="111"/>
        <v>31.011517975404576</v>
      </c>
      <c r="BD269" s="366">
        <f t="shared" si="111"/>
        <v>31.088086417408817</v>
      </c>
      <c r="BE269" s="366">
        <f t="shared" si="111"/>
        <v>31.164519739253112</v>
      </c>
      <c r="BF269" s="366">
        <f t="shared" si="111"/>
        <v>31.240815933155631</v>
      </c>
      <c r="BG269" s="366">
        <f t="shared" si="111"/>
        <v>31.316975734544901</v>
      </c>
      <c r="BH269" s="366">
        <f t="shared" si="111"/>
        <v>31.393039733584889</v>
      </c>
      <c r="BI269" s="366">
        <f t="shared" si="111"/>
        <v>31.46892356955998</v>
      </c>
      <c r="BJ269" s="366">
        <f t="shared" si="111"/>
        <v>31.544669179237907</v>
      </c>
      <c r="BK269" s="366">
        <f t="shared" si="111"/>
        <v>31.620318664137873</v>
      </c>
      <c r="BL269" s="366">
        <f t="shared" si="111"/>
        <v>31.69578759194501</v>
      </c>
      <c r="BM269" s="366">
        <f t="shared" si="111"/>
        <v>31.771159981381324</v>
      </c>
      <c r="BN269" s="366">
        <f t="shared" si="111"/>
        <v>31.846394994666046</v>
      </c>
      <c r="BO269" s="366">
        <f t="shared" si="111"/>
        <v>31.925759897122944</v>
      </c>
      <c r="BP269" s="366"/>
      <c r="BQ269" s="366"/>
      <c r="BR269" s="366"/>
      <c r="BS269" s="366"/>
      <c r="BT269" s="366"/>
      <c r="BU269" s="366"/>
      <c r="BV269" s="366"/>
      <c r="BW269" s="366"/>
      <c r="BX269" s="366"/>
      <c r="BY269" s="366"/>
      <c r="BZ269" s="366"/>
      <c r="CA269" s="366"/>
      <c r="CB269" s="366"/>
      <c r="CC269" s="366"/>
      <c r="CD269" s="366"/>
      <c r="CE269" s="366"/>
      <c r="CF269" s="366"/>
      <c r="CG269" s="366"/>
      <c r="CH269" s="366"/>
      <c r="CI269" s="367"/>
      <c r="CJ269" s="1460"/>
      <c r="CK269" s="1460"/>
    </row>
    <row r="270" spans="1:89" s="17" customFormat="1" x14ac:dyDescent="0.35">
      <c r="A270" s="1453"/>
      <c r="B270" s="724" t="s">
        <v>468</v>
      </c>
      <c r="C270" s="725" t="s">
        <v>469</v>
      </c>
      <c r="D270" s="726" t="s">
        <v>470</v>
      </c>
      <c r="E270" s="725" t="s">
        <v>111</v>
      </c>
      <c r="F270" s="953">
        <v>2</v>
      </c>
      <c r="G270" s="731">
        <f>G223-G266</f>
        <v>27.688787424891359</v>
      </c>
      <c r="H270" s="365">
        <f>H223-H266</f>
        <v>40.441806058391762</v>
      </c>
      <c r="I270" s="365">
        <f t="shared" ref="I270:BO270" si="112">I223-I266</f>
        <v>33.481300555361372</v>
      </c>
      <c r="J270" s="365">
        <f t="shared" si="112"/>
        <v>21.554539842305701</v>
      </c>
      <c r="K270" s="365">
        <f t="shared" si="112"/>
        <v>28.950134943885246</v>
      </c>
      <c r="L270" s="365">
        <f t="shared" si="112"/>
        <v>28.280003812684413</v>
      </c>
      <c r="M270" s="366">
        <f t="shared" si="112"/>
        <v>27.512342085972648</v>
      </c>
      <c r="N270" s="366">
        <f t="shared" si="112"/>
        <v>26.808667510870521</v>
      </c>
      <c r="O270" s="366">
        <f t="shared" si="112"/>
        <v>26.056800216591398</v>
      </c>
      <c r="P270" s="366">
        <f t="shared" si="112"/>
        <v>25.146683373847623</v>
      </c>
      <c r="Q270" s="366">
        <f t="shared" si="112"/>
        <v>24.294120874743726</v>
      </c>
      <c r="R270" s="366">
        <f t="shared" si="112"/>
        <v>16.465952777364805</v>
      </c>
      <c r="S270" s="366">
        <f t="shared" si="112"/>
        <v>15.698670536597831</v>
      </c>
      <c r="T270" s="366">
        <f t="shared" si="112"/>
        <v>15.052629024904775</v>
      </c>
      <c r="U270" s="366">
        <f t="shared" si="112"/>
        <v>14.286617194377357</v>
      </c>
      <c r="V270" s="366">
        <f t="shared" si="112"/>
        <v>13.524222450610637</v>
      </c>
      <c r="W270" s="366">
        <f>W223-W266</f>
        <v>-53.434790286874716</v>
      </c>
      <c r="X270" s="366">
        <f t="shared" si="112"/>
        <v>-54.182727798572444</v>
      </c>
      <c r="Y270" s="366">
        <f t="shared" si="112"/>
        <v>-54.97455805712957</v>
      </c>
      <c r="Z270" s="366">
        <f t="shared" si="112"/>
        <v>-55.833997747210333</v>
      </c>
      <c r="AA270" s="366">
        <f t="shared" si="112"/>
        <v>-56.540315320306945</v>
      </c>
      <c r="AB270" s="366">
        <f t="shared" si="112"/>
        <v>-60.437349647278609</v>
      </c>
      <c r="AC270" s="366">
        <f t="shared" si="112"/>
        <v>-61.091754564622704</v>
      </c>
      <c r="AD270" s="366">
        <f t="shared" si="112"/>
        <v>-64.393158683477395</v>
      </c>
      <c r="AE270" s="366">
        <f t="shared" si="112"/>
        <v>-65.11749307907246</v>
      </c>
      <c r="AF270" s="366">
        <f t="shared" si="112"/>
        <v>-65.838854152484998</v>
      </c>
      <c r="AG270" s="366">
        <f t="shared" si="112"/>
        <v>-66.594970234461641</v>
      </c>
      <c r="AH270" s="366">
        <f t="shared" si="112"/>
        <v>-67.601564201981489</v>
      </c>
      <c r="AI270" s="366">
        <f t="shared" si="112"/>
        <v>-68.607158333045561</v>
      </c>
      <c r="AJ270" s="366">
        <f t="shared" si="112"/>
        <v>-69.61094510485151</v>
      </c>
      <c r="AK270" s="366">
        <f t="shared" si="112"/>
        <v>-70.602359979427604</v>
      </c>
      <c r="AL270" s="366">
        <f t="shared" si="112"/>
        <v>-71.602431499463989</v>
      </c>
      <c r="AM270" s="366">
        <f t="shared" si="112"/>
        <v>-72.600425053832453</v>
      </c>
      <c r="AN270" s="366">
        <f t="shared" si="112"/>
        <v>-73.596143048932504</v>
      </c>
      <c r="AO270" s="366">
        <f t="shared" si="112"/>
        <v>-74.589383357333134</v>
      </c>
      <c r="AP270" s="366">
        <f t="shared" si="112"/>
        <v>-75.624610183138884</v>
      </c>
      <c r="AQ270" s="366">
        <f t="shared" si="112"/>
        <v>-76.736690709527863</v>
      </c>
      <c r="AR270" s="366">
        <f t="shared" si="112"/>
        <v>-77.857487632114726</v>
      </c>
      <c r="AS270" s="366">
        <f t="shared" si="112"/>
        <v>-78.977509875998692</v>
      </c>
      <c r="AT270" s="366">
        <f t="shared" si="112"/>
        <v>-80.095418473547625</v>
      </c>
      <c r="AU270" s="366">
        <f t="shared" si="112"/>
        <v>-81.212407720532269</v>
      </c>
      <c r="AV270" s="366">
        <f t="shared" si="112"/>
        <v>-82.327142401611638</v>
      </c>
      <c r="AW270" s="366">
        <f t="shared" si="112"/>
        <v>-83.430813449379286</v>
      </c>
      <c r="AX270" s="366">
        <f t="shared" si="112"/>
        <v>-84.542136891656639</v>
      </c>
      <c r="AY270" s="366">
        <f t="shared" si="112"/>
        <v>-85.652308088578707</v>
      </c>
      <c r="AZ270" s="366">
        <f t="shared" si="112"/>
        <v>-86.760656295541423</v>
      </c>
      <c r="BA270" s="366">
        <f t="shared" si="112"/>
        <v>-87.867147757079522</v>
      </c>
      <c r="BB270" s="366">
        <f t="shared" si="112"/>
        <v>-88.971760131299334</v>
      </c>
      <c r="BC270" s="366">
        <f t="shared" si="112"/>
        <v>-90.064462818810568</v>
      </c>
      <c r="BD270" s="366">
        <f t="shared" si="112"/>
        <v>-91.165235545211317</v>
      </c>
      <c r="BE270" s="366">
        <f t="shared" si="112"/>
        <v>-92.264073060941712</v>
      </c>
      <c r="BF270" s="366">
        <f t="shared" si="112"/>
        <v>-93.360946302562184</v>
      </c>
      <c r="BG270" s="366">
        <f t="shared" si="112"/>
        <v>-94.455865670425624</v>
      </c>
      <c r="BH270" s="366">
        <f t="shared" si="112"/>
        <v>-95.549414879735764</v>
      </c>
      <c r="BI270" s="366">
        <f t="shared" si="112"/>
        <v>-96.630380225873012</v>
      </c>
      <c r="BJ270" s="366">
        <f t="shared" si="112"/>
        <v>-97.719364801817335</v>
      </c>
      <c r="BK270" s="366">
        <f t="shared" si="112"/>
        <v>-98.806974074251798</v>
      </c>
      <c r="BL270" s="366">
        <f t="shared" si="112"/>
        <v>-99.891993319796995</v>
      </c>
      <c r="BM270" s="366">
        <f t="shared" si="112"/>
        <v>-100.97563099361906</v>
      </c>
      <c r="BN270" s="366">
        <f t="shared" si="112"/>
        <v>-102.05729948950841</v>
      </c>
      <c r="BO270" s="366">
        <f t="shared" si="112"/>
        <v>-103.19803267600923</v>
      </c>
      <c r="BP270" s="366"/>
      <c r="BQ270" s="366"/>
      <c r="BR270" s="366"/>
      <c r="BS270" s="366"/>
      <c r="BT270" s="366"/>
      <c r="BU270" s="366"/>
      <c r="BV270" s="366"/>
      <c r="BW270" s="366"/>
      <c r="BX270" s="366"/>
      <c r="BY270" s="366"/>
      <c r="BZ270" s="366"/>
      <c r="CA270" s="366"/>
      <c r="CB270" s="366"/>
      <c r="CC270" s="366"/>
      <c r="CD270" s="366"/>
      <c r="CE270" s="366"/>
      <c r="CF270" s="366"/>
      <c r="CG270" s="366"/>
      <c r="CH270" s="366"/>
      <c r="CI270" s="367"/>
      <c r="CJ270" s="1460"/>
      <c r="CK270" s="1460"/>
    </row>
    <row r="271" spans="1:89" s="17" customFormat="1" ht="14.5" thickBot="1" x14ac:dyDescent="0.4">
      <c r="A271" s="1453"/>
      <c r="B271" s="724" t="s">
        <v>471</v>
      </c>
      <c r="C271" s="725" t="s">
        <v>472</v>
      </c>
      <c r="D271" s="726" t="s">
        <v>473</v>
      </c>
      <c r="E271" s="725" t="s">
        <v>111</v>
      </c>
      <c r="F271" s="953">
        <v>2</v>
      </c>
      <c r="G271" s="732">
        <f>G206-G225</f>
        <v>0</v>
      </c>
      <c r="H271" s="733">
        <f t="shared" ref="H271:BO271" si="113">H206-H225</f>
        <v>0</v>
      </c>
      <c r="I271" s="733">
        <f t="shared" si="113"/>
        <v>0</v>
      </c>
      <c r="J271" s="733">
        <f t="shared" si="113"/>
        <v>0</v>
      </c>
      <c r="K271" s="733">
        <f t="shared" si="113"/>
        <v>0</v>
      </c>
      <c r="L271" s="733">
        <f t="shared" si="113"/>
        <v>0</v>
      </c>
      <c r="M271" s="733">
        <f t="shared" si="113"/>
        <v>0</v>
      </c>
      <c r="N271" s="733">
        <f t="shared" si="113"/>
        <v>0</v>
      </c>
      <c r="O271" s="733">
        <f t="shared" si="113"/>
        <v>0</v>
      </c>
      <c r="P271" s="733">
        <f t="shared" si="113"/>
        <v>0</v>
      </c>
      <c r="Q271" s="733">
        <f t="shared" si="113"/>
        <v>0</v>
      </c>
      <c r="R271" s="733">
        <f t="shared" si="113"/>
        <v>0</v>
      </c>
      <c r="S271" s="733">
        <f t="shared" si="113"/>
        <v>0</v>
      </c>
      <c r="T271" s="733">
        <f t="shared" si="113"/>
        <v>0</v>
      </c>
      <c r="U271" s="733">
        <f t="shared" si="113"/>
        <v>0</v>
      </c>
      <c r="V271" s="733">
        <f t="shared" si="113"/>
        <v>0</v>
      </c>
      <c r="W271" s="733">
        <f t="shared" si="113"/>
        <v>0</v>
      </c>
      <c r="X271" s="733">
        <f t="shared" si="113"/>
        <v>0</v>
      </c>
      <c r="Y271" s="733">
        <f t="shared" si="113"/>
        <v>0</v>
      </c>
      <c r="Z271" s="733">
        <f t="shared" si="113"/>
        <v>0</v>
      </c>
      <c r="AA271" s="733">
        <f t="shared" si="113"/>
        <v>0</v>
      </c>
      <c r="AB271" s="733">
        <f t="shared" si="113"/>
        <v>0</v>
      </c>
      <c r="AC271" s="733">
        <f t="shared" si="113"/>
        <v>0</v>
      </c>
      <c r="AD271" s="733">
        <f t="shared" si="113"/>
        <v>0</v>
      </c>
      <c r="AE271" s="733">
        <f t="shared" si="113"/>
        <v>0</v>
      </c>
      <c r="AF271" s="733">
        <f t="shared" si="113"/>
        <v>0</v>
      </c>
      <c r="AG271" s="733">
        <f t="shared" si="113"/>
        <v>0</v>
      </c>
      <c r="AH271" s="733">
        <f t="shared" si="113"/>
        <v>0</v>
      </c>
      <c r="AI271" s="733">
        <f t="shared" si="113"/>
        <v>0</v>
      </c>
      <c r="AJ271" s="733">
        <f t="shared" si="113"/>
        <v>0</v>
      </c>
      <c r="AK271" s="733">
        <f t="shared" si="113"/>
        <v>0</v>
      </c>
      <c r="AL271" s="733">
        <f t="shared" si="113"/>
        <v>0</v>
      </c>
      <c r="AM271" s="733">
        <f t="shared" si="113"/>
        <v>0</v>
      </c>
      <c r="AN271" s="733">
        <f t="shared" si="113"/>
        <v>0</v>
      </c>
      <c r="AO271" s="733">
        <f t="shared" si="113"/>
        <v>0</v>
      </c>
      <c r="AP271" s="733">
        <f t="shared" si="113"/>
        <v>0</v>
      </c>
      <c r="AQ271" s="733">
        <f t="shared" si="113"/>
        <v>0</v>
      </c>
      <c r="AR271" s="733">
        <f t="shared" si="113"/>
        <v>0</v>
      </c>
      <c r="AS271" s="733">
        <f t="shared" si="113"/>
        <v>0</v>
      </c>
      <c r="AT271" s="733">
        <f t="shared" si="113"/>
        <v>0</v>
      </c>
      <c r="AU271" s="733">
        <f t="shared" si="113"/>
        <v>0</v>
      </c>
      <c r="AV271" s="733">
        <f t="shared" si="113"/>
        <v>0</v>
      </c>
      <c r="AW271" s="733">
        <f t="shared" si="113"/>
        <v>0</v>
      </c>
      <c r="AX271" s="733">
        <f t="shared" si="113"/>
        <v>0</v>
      </c>
      <c r="AY271" s="733">
        <f t="shared" si="113"/>
        <v>0</v>
      </c>
      <c r="AZ271" s="733">
        <f t="shared" si="113"/>
        <v>0</v>
      </c>
      <c r="BA271" s="733">
        <f t="shared" si="113"/>
        <v>0</v>
      </c>
      <c r="BB271" s="733">
        <f t="shared" si="113"/>
        <v>0</v>
      </c>
      <c r="BC271" s="733">
        <f t="shared" si="113"/>
        <v>0</v>
      </c>
      <c r="BD271" s="733">
        <f t="shared" si="113"/>
        <v>0</v>
      </c>
      <c r="BE271" s="733">
        <f t="shared" si="113"/>
        <v>0</v>
      </c>
      <c r="BF271" s="733">
        <f t="shared" si="113"/>
        <v>0</v>
      </c>
      <c r="BG271" s="733">
        <f t="shared" si="113"/>
        <v>0</v>
      </c>
      <c r="BH271" s="733">
        <f t="shared" si="113"/>
        <v>0</v>
      </c>
      <c r="BI271" s="733">
        <f t="shared" si="113"/>
        <v>0</v>
      </c>
      <c r="BJ271" s="733">
        <f t="shared" si="113"/>
        <v>0</v>
      </c>
      <c r="BK271" s="733">
        <f t="shared" si="113"/>
        <v>0</v>
      </c>
      <c r="BL271" s="733">
        <f t="shared" si="113"/>
        <v>0</v>
      </c>
      <c r="BM271" s="733">
        <f t="shared" si="113"/>
        <v>0</v>
      </c>
      <c r="BN271" s="733">
        <f t="shared" si="113"/>
        <v>0</v>
      </c>
      <c r="BO271" s="733">
        <f t="shared" si="113"/>
        <v>0</v>
      </c>
      <c r="BP271" s="733"/>
      <c r="BQ271" s="733"/>
      <c r="BR271" s="733"/>
      <c r="BS271" s="733"/>
      <c r="BT271" s="733"/>
      <c r="BU271" s="733"/>
      <c r="BV271" s="733"/>
      <c r="BW271" s="733"/>
      <c r="BX271" s="733"/>
      <c r="BY271" s="733"/>
      <c r="BZ271" s="733"/>
      <c r="CA271" s="733"/>
      <c r="CB271" s="733"/>
      <c r="CC271" s="733"/>
      <c r="CD271" s="733"/>
      <c r="CE271" s="733"/>
      <c r="CF271" s="733"/>
      <c r="CG271" s="733"/>
      <c r="CH271" s="733"/>
      <c r="CI271" s="957"/>
      <c r="CJ271" s="1460"/>
      <c r="CK271" s="1460"/>
    </row>
    <row r="272" spans="1:89" s="17" customFormat="1" x14ac:dyDescent="0.35">
      <c r="A272" s="1453"/>
      <c r="B272" s="580" t="s">
        <v>474</v>
      </c>
      <c r="C272" s="581" t="s">
        <v>270</v>
      </c>
      <c r="D272" s="582" t="s">
        <v>657</v>
      </c>
      <c r="E272" s="581" t="s">
        <v>111</v>
      </c>
      <c r="F272" s="583">
        <v>2</v>
      </c>
      <c r="G272" s="372">
        <f>G270-G269</f>
        <v>-0.92121257510864041</v>
      </c>
      <c r="H272" s="372">
        <f>H270-H269</f>
        <v>12.724658304941212</v>
      </c>
      <c r="I272" s="372">
        <f t="shared" ref="I272:BO272" si="114">I270-I269</f>
        <v>5.2799321301060154</v>
      </c>
      <c r="J272" s="372">
        <f t="shared" si="114"/>
        <v>-6.9683235773723275</v>
      </c>
      <c r="K272" s="372">
        <f t="shared" si="114"/>
        <v>0.46952158290536872</v>
      </c>
      <c r="L272" s="372">
        <f t="shared" si="114"/>
        <v>-0.20356975102960462</v>
      </c>
      <c r="M272" s="373">
        <f t="shared" si="114"/>
        <v>-0.98546657208948929</v>
      </c>
      <c r="N272" s="373">
        <f t="shared" si="114"/>
        <v>-1.7139940383593171</v>
      </c>
      <c r="O272" s="373">
        <f t="shared" si="114"/>
        <v>-2.4996149287231155</v>
      </c>
      <c r="P272" s="373">
        <f t="shared" si="114"/>
        <v>-3.4547745648392372</v>
      </c>
      <c r="Q272" s="373">
        <f t="shared" si="114"/>
        <v>-4.3489545332352186</v>
      </c>
      <c r="R272" s="373">
        <f t="shared" si="114"/>
        <v>-12.221182994745096</v>
      </c>
      <c r="S272" s="373">
        <f t="shared" si="114"/>
        <v>-13.030844225491563</v>
      </c>
      <c r="T272" s="373">
        <f t="shared" si="114"/>
        <v>-13.712960336114957</v>
      </c>
      <c r="U272" s="373">
        <f t="shared" si="114"/>
        <v>-14.524037554895934</v>
      </c>
      <c r="V272" s="373">
        <f t="shared" si="114"/>
        <v>-15.331254734236332</v>
      </c>
      <c r="W272" s="373">
        <f>W270-W269</f>
        <v>-82.33809122949981</v>
      </c>
      <c r="X272" s="373">
        <f t="shared" si="114"/>
        <v>-83.132727897112844</v>
      </c>
      <c r="Y272" s="373">
        <f t="shared" si="114"/>
        <v>-83.973616776596543</v>
      </c>
      <c r="Z272" s="373">
        <f t="shared" si="114"/>
        <v>-84.888257350416225</v>
      </c>
      <c r="AA272" s="373">
        <f t="shared" si="114"/>
        <v>-85.639116019183803</v>
      </c>
      <c r="AB272" s="373">
        <f t="shared" si="114"/>
        <v>-89.578276182360028</v>
      </c>
      <c r="AC272" s="373">
        <f t="shared" si="114"/>
        <v>-90.277585479696512</v>
      </c>
      <c r="AD272" s="373">
        <f t="shared" si="114"/>
        <v>-93.619631530972427</v>
      </c>
      <c r="AE272" s="373">
        <f t="shared" si="114"/>
        <v>-94.393738890655882</v>
      </c>
      <c r="AF272" s="373">
        <f t="shared" si="114"/>
        <v>-95.164677460632419</v>
      </c>
      <c r="AG272" s="373">
        <f t="shared" si="114"/>
        <v>-95.972810847115923</v>
      </c>
      <c r="AH272" s="373">
        <f t="shared" si="114"/>
        <v>-97.048923245217793</v>
      </c>
      <c r="AI272" s="373">
        <f t="shared" si="114"/>
        <v>-98.123965872865611</v>
      </c>
      <c r="AJ272" s="373">
        <f t="shared" si="114"/>
        <v>-99.197065051895436</v>
      </c>
      <c r="AK272" s="373">
        <f t="shared" si="114"/>
        <v>-100.25814068580029</v>
      </c>
      <c r="AL272" s="373">
        <f t="shared" si="114"/>
        <v>-101.32774281865949</v>
      </c>
      <c r="AM272" s="373">
        <f t="shared" si="114"/>
        <v>-102.39512117842847</v>
      </c>
      <c r="AN272" s="373">
        <f t="shared" si="114"/>
        <v>-103.46006442222946</v>
      </c>
      <c r="AO272" s="373">
        <f t="shared" si="114"/>
        <v>-104.52235636128472</v>
      </c>
      <c r="AP272" s="373">
        <f t="shared" si="114"/>
        <v>-105.6295695950041</v>
      </c>
      <c r="AQ272" s="373">
        <f t="shared" si="114"/>
        <v>-106.81970863423231</v>
      </c>
      <c r="AR272" s="373">
        <f t="shared" si="114"/>
        <v>-108.0184740906052</v>
      </c>
      <c r="AS272" s="373">
        <f t="shared" si="114"/>
        <v>-109.21641027729319</v>
      </c>
      <c r="AT272" s="373">
        <f t="shared" si="114"/>
        <v>-110.41208515629123</v>
      </c>
      <c r="AU272" s="373">
        <f t="shared" si="114"/>
        <v>-111.60677605779753</v>
      </c>
      <c r="AV272" s="373">
        <f t="shared" si="114"/>
        <v>-112.79905495829885</v>
      </c>
      <c r="AW272" s="373">
        <f t="shared" si="114"/>
        <v>-113.98019559209857</v>
      </c>
      <c r="AX272" s="373">
        <f t="shared" si="114"/>
        <v>-115.16882474193771</v>
      </c>
      <c r="AY272" s="373">
        <f t="shared" si="114"/>
        <v>-116.35622087807442</v>
      </c>
      <c r="AZ272" s="373">
        <f t="shared" si="114"/>
        <v>-117.541666640806</v>
      </c>
      <c r="BA272" s="373">
        <f t="shared" si="114"/>
        <v>-118.72512594103637</v>
      </c>
      <c r="BB272" s="373">
        <f t="shared" si="114"/>
        <v>-119.90657489670919</v>
      </c>
      <c r="BC272" s="373">
        <f t="shared" si="114"/>
        <v>-121.07598079421514</v>
      </c>
      <c r="BD272" s="373">
        <f t="shared" si="114"/>
        <v>-122.25332196262013</v>
      </c>
      <c r="BE272" s="373">
        <f t="shared" si="114"/>
        <v>-123.42859280019482</v>
      </c>
      <c r="BF272" s="373">
        <f t="shared" si="114"/>
        <v>-124.60176223571781</v>
      </c>
      <c r="BG272" s="373">
        <f t="shared" si="114"/>
        <v>-125.77284140497052</v>
      </c>
      <c r="BH272" s="373">
        <f t="shared" si="114"/>
        <v>-126.94245461332065</v>
      </c>
      <c r="BI272" s="373">
        <f t="shared" si="114"/>
        <v>-128.099303795433</v>
      </c>
      <c r="BJ272" s="373">
        <f t="shared" si="114"/>
        <v>-129.26403398105523</v>
      </c>
      <c r="BK272" s="373">
        <f t="shared" si="114"/>
        <v>-130.42729273838967</v>
      </c>
      <c r="BL272" s="373">
        <f t="shared" si="114"/>
        <v>-131.58778091174202</v>
      </c>
      <c r="BM272" s="373">
        <f t="shared" si="114"/>
        <v>-132.74679097500038</v>
      </c>
      <c r="BN272" s="373">
        <f t="shared" si="114"/>
        <v>-133.90369448417445</v>
      </c>
      <c r="BO272" s="373">
        <f t="shared" si="114"/>
        <v>-135.12379257313216</v>
      </c>
      <c r="BP272" s="373"/>
      <c r="BQ272" s="373"/>
      <c r="BR272" s="373"/>
      <c r="BS272" s="373"/>
      <c r="BT272" s="373"/>
      <c r="BU272" s="373"/>
      <c r="BV272" s="373"/>
      <c r="BW272" s="373"/>
      <c r="BX272" s="373"/>
      <c r="BY272" s="373"/>
      <c r="BZ272" s="373"/>
      <c r="CA272" s="373"/>
      <c r="CB272" s="373"/>
      <c r="CC272" s="373"/>
      <c r="CD272" s="373"/>
      <c r="CE272" s="373"/>
      <c r="CF272" s="373"/>
      <c r="CG272" s="373"/>
      <c r="CH272" s="373"/>
      <c r="CI272" s="374"/>
      <c r="CJ272" s="1460"/>
      <c r="CK272" s="1460"/>
    </row>
    <row r="273" spans="2:87" ht="14.5" thickBot="1" x14ac:dyDescent="0.4">
      <c r="B273" s="1278"/>
      <c r="C273" s="1279"/>
      <c r="D273" s="1280"/>
      <c r="E273" s="1279"/>
      <c r="F273" s="1281"/>
      <c r="G273" s="516"/>
      <c r="H273" s="516"/>
      <c r="I273" s="516"/>
      <c r="J273" s="516"/>
      <c r="K273" s="516"/>
      <c r="L273" s="516"/>
      <c r="M273" s="516"/>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516"/>
      <c r="AU273" s="516"/>
      <c r="AV273" s="516"/>
      <c r="AW273" s="516"/>
      <c r="AX273" s="516"/>
      <c r="AY273" s="516"/>
      <c r="AZ273" s="516"/>
      <c r="BA273" s="516"/>
      <c r="BB273" s="516"/>
      <c r="BC273" s="516"/>
      <c r="BD273" s="516"/>
      <c r="BE273" s="516"/>
      <c r="BF273" s="516"/>
      <c r="BG273" s="516"/>
      <c r="BH273" s="516"/>
      <c r="BI273" s="516"/>
      <c r="BJ273" s="516"/>
      <c r="BK273" s="516"/>
      <c r="BL273" s="516"/>
      <c r="BM273" s="516"/>
      <c r="BN273" s="516"/>
      <c r="BO273" s="516"/>
      <c r="BP273" s="516"/>
      <c r="BQ273" s="516"/>
      <c r="BR273" s="516"/>
      <c r="BS273" s="516"/>
      <c r="BT273" s="516"/>
      <c r="BU273" s="516"/>
      <c r="BV273" s="516"/>
      <c r="BW273" s="516"/>
      <c r="BX273" s="516"/>
      <c r="BY273" s="516"/>
      <c r="BZ273" s="516"/>
      <c r="CA273" s="516"/>
      <c r="CB273" s="516"/>
      <c r="CC273" s="516"/>
      <c r="CD273" s="516"/>
      <c r="CE273" s="516"/>
      <c r="CF273" s="516"/>
      <c r="CG273" s="516"/>
      <c r="CH273" s="516"/>
      <c r="CI273" s="516"/>
    </row>
    <row r="274" spans="2:87" ht="14.5" thickBot="1" x14ac:dyDescent="0.4">
      <c r="B274" s="584" t="s">
        <v>658</v>
      </c>
      <c r="C274" s="376"/>
      <c r="D274" s="16"/>
      <c r="E274" s="376"/>
      <c r="F274" s="377"/>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8"/>
      <c r="AW274" s="378"/>
      <c r="AX274" s="378"/>
      <c r="AY274" s="378"/>
      <c r="AZ274" s="378"/>
      <c r="BA274" s="378"/>
      <c r="BB274" s="378"/>
      <c r="BC274" s="378"/>
      <c r="BD274" s="378"/>
      <c r="BE274" s="378"/>
      <c r="BF274" s="378"/>
      <c r="BG274" s="378"/>
      <c r="BH274" s="378"/>
      <c r="BI274" s="378"/>
      <c r="BJ274" s="378"/>
      <c r="BK274" s="378"/>
      <c r="BL274" s="378"/>
      <c r="BM274" s="378"/>
      <c r="BN274" s="378"/>
      <c r="BO274" s="378"/>
      <c r="BP274" s="378"/>
      <c r="BQ274" s="378"/>
      <c r="BR274" s="378"/>
      <c r="BS274" s="378"/>
      <c r="BT274" s="378"/>
      <c r="BU274" s="378"/>
      <c r="BV274" s="378"/>
      <c r="BW274" s="378"/>
      <c r="BX274" s="378"/>
      <c r="BY274" s="378"/>
      <c r="BZ274" s="378"/>
      <c r="CA274" s="378"/>
      <c r="CB274" s="378"/>
      <c r="CC274" s="378"/>
      <c r="CD274" s="378"/>
      <c r="CE274" s="378"/>
      <c r="CF274" s="378"/>
      <c r="CG274" s="378"/>
      <c r="CH274" s="378"/>
      <c r="CI274" s="378"/>
    </row>
    <row r="275" spans="2:87" ht="14.5" thickBot="1" x14ac:dyDescent="0.4">
      <c r="B275" s="585" t="s">
        <v>318</v>
      </c>
      <c r="C275" s="586" t="s">
        <v>477</v>
      </c>
      <c r="D275" s="586" t="s">
        <v>478</v>
      </c>
      <c r="E275" s="586" t="s">
        <v>82</v>
      </c>
      <c r="F275" s="587" t="s">
        <v>83</v>
      </c>
      <c r="G275" s="588" t="s">
        <v>19</v>
      </c>
      <c r="H275" s="588" t="s">
        <v>84</v>
      </c>
      <c r="I275" s="588" t="s">
        <v>85</v>
      </c>
      <c r="J275" s="588" t="s">
        <v>86</v>
      </c>
      <c r="K275" s="588" t="s">
        <v>87</v>
      </c>
      <c r="L275" s="588" t="s">
        <v>88</v>
      </c>
      <c r="M275" s="586" t="s">
        <v>89</v>
      </c>
      <c r="N275" s="586" t="s">
        <v>90</v>
      </c>
      <c r="O275" s="586" t="s">
        <v>91</v>
      </c>
      <c r="P275" s="586" t="s">
        <v>92</v>
      </c>
      <c r="Q275" s="586" t="s">
        <v>93</v>
      </c>
      <c r="R275" s="586" t="s">
        <v>123</v>
      </c>
      <c r="S275" s="586" t="s">
        <v>124</v>
      </c>
      <c r="T275" s="586" t="s">
        <v>125</v>
      </c>
      <c r="U275" s="586" t="s">
        <v>126</v>
      </c>
      <c r="V275" s="586" t="s">
        <v>94</v>
      </c>
      <c r="W275" s="586" t="s">
        <v>127</v>
      </c>
      <c r="X275" s="586" t="s">
        <v>128</v>
      </c>
      <c r="Y275" s="586" t="s">
        <v>129</v>
      </c>
      <c r="Z275" s="586" t="s">
        <v>130</v>
      </c>
      <c r="AA275" s="586" t="s">
        <v>95</v>
      </c>
      <c r="AB275" s="586" t="s">
        <v>131</v>
      </c>
      <c r="AC275" s="586" t="s">
        <v>132</v>
      </c>
      <c r="AD275" s="586" t="s">
        <v>133</v>
      </c>
      <c r="AE275" s="586" t="s">
        <v>134</v>
      </c>
      <c r="AF275" s="586" t="s">
        <v>96</v>
      </c>
      <c r="AG275" s="586" t="s">
        <v>135</v>
      </c>
      <c r="AH275" s="586" t="s">
        <v>136</v>
      </c>
      <c r="AI275" s="586" t="s">
        <v>137</v>
      </c>
      <c r="AJ275" s="586" t="s">
        <v>138</v>
      </c>
      <c r="AK275" s="586" t="s">
        <v>97</v>
      </c>
      <c r="AL275" s="586" t="s">
        <v>139</v>
      </c>
      <c r="AM275" s="586" t="s">
        <v>140</v>
      </c>
      <c r="AN275" s="586" t="s">
        <v>141</v>
      </c>
      <c r="AO275" s="586" t="s">
        <v>142</v>
      </c>
      <c r="AP275" s="586" t="s">
        <v>98</v>
      </c>
      <c r="AQ275" s="586" t="s">
        <v>143</v>
      </c>
      <c r="AR275" s="586" t="s">
        <v>144</v>
      </c>
      <c r="AS275" s="586" t="s">
        <v>145</v>
      </c>
      <c r="AT275" s="586" t="s">
        <v>146</v>
      </c>
      <c r="AU275" s="586" t="s">
        <v>99</v>
      </c>
      <c r="AV275" s="586" t="s">
        <v>147</v>
      </c>
      <c r="AW275" s="586" t="s">
        <v>148</v>
      </c>
      <c r="AX275" s="586" t="s">
        <v>149</v>
      </c>
      <c r="AY275" s="586" t="s">
        <v>150</v>
      </c>
      <c r="AZ275" s="586" t="s">
        <v>100</v>
      </c>
      <c r="BA275" s="586" t="s">
        <v>151</v>
      </c>
      <c r="BB275" s="586" t="s">
        <v>152</v>
      </c>
      <c r="BC275" s="586" t="s">
        <v>153</v>
      </c>
      <c r="BD275" s="586" t="s">
        <v>154</v>
      </c>
      <c r="BE275" s="586" t="s">
        <v>101</v>
      </c>
      <c r="BF275" s="586" t="s">
        <v>155</v>
      </c>
      <c r="BG275" s="586" t="s">
        <v>156</v>
      </c>
      <c r="BH275" s="586" t="s">
        <v>157</v>
      </c>
      <c r="BI275" s="586" t="s">
        <v>158</v>
      </c>
      <c r="BJ275" s="586" t="s">
        <v>102</v>
      </c>
      <c r="BK275" s="586" t="s">
        <v>159</v>
      </c>
      <c r="BL275" s="586" t="s">
        <v>160</v>
      </c>
      <c r="BM275" s="586" t="s">
        <v>161</v>
      </c>
      <c r="BN275" s="586" t="s">
        <v>162</v>
      </c>
      <c r="BO275" s="586" t="s">
        <v>103</v>
      </c>
      <c r="BP275" s="586" t="s">
        <v>163</v>
      </c>
      <c r="BQ275" s="586" t="s">
        <v>164</v>
      </c>
      <c r="BR275" s="586" t="s">
        <v>165</v>
      </c>
      <c r="BS275" s="586" t="s">
        <v>166</v>
      </c>
      <c r="BT275" s="586" t="s">
        <v>104</v>
      </c>
      <c r="BU275" s="586" t="s">
        <v>167</v>
      </c>
      <c r="BV275" s="586" t="s">
        <v>168</v>
      </c>
      <c r="BW275" s="586" t="s">
        <v>169</v>
      </c>
      <c r="BX275" s="586" t="s">
        <v>170</v>
      </c>
      <c r="BY275" s="586" t="s">
        <v>105</v>
      </c>
      <c r="BZ275" s="586" t="s">
        <v>171</v>
      </c>
      <c r="CA275" s="586" t="s">
        <v>172</v>
      </c>
      <c r="CB275" s="586" t="s">
        <v>173</v>
      </c>
      <c r="CC275" s="586" t="s">
        <v>174</v>
      </c>
      <c r="CD275" s="586" t="s">
        <v>106</v>
      </c>
      <c r="CE275" s="586" t="s">
        <v>175</v>
      </c>
      <c r="CF275" s="586" t="s">
        <v>176</v>
      </c>
      <c r="CG275" s="586" t="s">
        <v>177</v>
      </c>
      <c r="CH275" s="586" t="s">
        <v>178</v>
      </c>
      <c r="CI275" s="589" t="s">
        <v>107</v>
      </c>
    </row>
    <row r="276" spans="2:87" ht="28" x14ac:dyDescent="0.35">
      <c r="B276" s="592" t="s">
        <v>479</v>
      </c>
      <c r="C276" s="593" t="s">
        <v>480</v>
      </c>
      <c r="D276" s="593" t="s">
        <v>481</v>
      </c>
      <c r="E276" s="593" t="s">
        <v>111</v>
      </c>
      <c r="F276" s="599">
        <v>2</v>
      </c>
      <c r="G276" s="1005">
        <v>0</v>
      </c>
      <c r="H276" s="967">
        <v>0</v>
      </c>
      <c r="I276" s="967">
        <v>0</v>
      </c>
      <c r="J276" s="967">
        <v>0</v>
      </c>
      <c r="K276" s="967">
        <v>0</v>
      </c>
      <c r="L276" s="967">
        <v>0</v>
      </c>
      <c r="M276" s="389">
        <v>0</v>
      </c>
      <c r="N276" s="389">
        <v>0</v>
      </c>
      <c r="O276" s="389">
        <v>0</v>
      </c>
      <c r="P276" s="389">
        <v>0</v>
      </c>
      <c r="Q276" s="389">
        <v>0</v>
      </c>
      <c r="R276" s="389">
        <v>0</v>
      </c>
      <c r="S276" s="389">
        <v>0</v>
      </c>
      <c r="T276" s="389">
        <v>0</v>
      </c>
      <c r="U276" s="389">
        <v>0</v>
      </c>
      <c r="V276" s="389">
        <v>0</v>
      </c>
      <c r="W276" s="389">
        <v>0</v>
      </c>
      <c r="X276" s="389">
        <v>0</v>
      </c>
      <c r="Y276" s="389">
        <v>0</v>
      </c>
      <c r="Z276" s="389">
        <v>0</v>
      </c>
      <c r="AA276" s="389">
        <v>0</v>
      </c>
      <c r="AB276" s="389">
        <v>0</v>
      </c>
      <c r="AC276" s="389">
        <v>0</v>
      </c>
      <c r="AD276" s="389">
        <v>0</v>
      </c>
      <c r="AE276" s="389">
        <v>0</v>
      </c>
      <c r="AF276" s="389">
        <v>0</v>
      </c>
      <c r="AG276" s="389">
        <v>0</v>
      </c>
      <c r="AH276" s="389">
        <v>0</v>
      </c>
      <c r="AI276" s="389">
        <v>0</v>
      </c>
      <c r="AJ276" s="389">
        <v>0</v>
      </c>
      <c r="AK276" s="389">
        <v>0</v>
      </c>
      <c r="AL276" s="389">
        <v>0</v>
      </c>
      <c r="AM276" s="389">
        <v>0</v>
      </c>
      <c r="AN276" s="389">
        <v>0</v>
      </c>
      <c r="AO276" s="389">
        <v>0</v>
      </c>
      <c r="AP276" s="389">
        <v>0</v>
      </c>
      <c r="AQ276" s="389">
        <v>0</v>
      </c>
      <c r="AR276" s="389">
        <v>0</v>
      </c>
      <c r="AS276" s="389">
        <v>0</v>
      </c>
      <c r="AT276" s="389">
        <v>0</v>
      </c>
      <c r="AU276" s="389">
        <v>0</v>
      </c>
      <c r="AV276" s="389">
        <v>0</v>
      </c>
      <c r="AW276" s="389">
        <v>0</v>
      </c>
      <c r="AX276" s="389">
        <v>0</v>
      </c>
      <c r="AY276" s="389">
        <v>0</v>
      </c>
      <c r="AZ276" s="389">
        <v>0</v>
      </c>
      <c r="BA276" s="389">
        <v>0</v>
      </c>
      <c r="BB276" s="389">
        <v>0</v>
      </c>
      <c r="BC276" s="389">
        <v>0</v>
      </c>
      <c r="BD276" s="389">
        <v>0</v>
      </c>
      <c r="BE276" s="389">
        <v>0</v>
      </c>
      <c r="BF276" s="389">
        <v>0</v>
      </c>
      <c r="BG276" s="389">
        <v>0</v>
      </c>
      <c r="BH276" s="389">
        <v>0</v>
      </c>
      <c r="BI276" s="389">
        <v>0</v>
      </c>
      <c r="BJ276" s="389">
        <v>0</v>
      </c>
      <c r="BK276" s="389">
        <v>0</v>
      </c>
      <c r="BL276" s="389">
        <v>0</v>
      </c>
      <c r="BM276" s="389">
        <v>0</v>
      </c>
      <c r="BN276" s="389">
        <v>0</v>
      </c>
      <c r="BO276" s="389">
        <v>0</v>
      </c>
      <c r="BP276" s="999"/>
      <c r="BQ276" s="389"/>
      <c r="BR276" s="389"/>
      <c r="BS276" s="389"/>
      <c r="BT276" s="389"/>
      <c r="BU276" s="389"/>
      <c r="BV276" s="389"/>
      <c r="BW276" s="389"/>
      <c r="BX276" s="389"/>
      <c r="BY276" s="389"/>
      <c r="BZ276" s="389"/>
      <c r="CA276" s="389"/>
      <c r="CB276" s="389"/>
      <c r="CC276" s="389"/>
      <c r="CD276" s="389"/>
      <c r="CE276" s="389"/>
      <c r="CF276" s="389"/>
      <c r="CG276" s="389"/>
      <c r="CH276" s="389"/>
      <c r="CI276" s="390"/>
    </row>
    <row r="277" spans="2:87" x14ac:dyDescent="0.35">
      <c r="B277" s="590" t="s">
        <v>482</v>
      </c>
      <c r="C277" s="591" t="s">
        <v>659</v>
      </c>
      <c r="D277" s="591" t="s">
        <v>484</v>
      </c>
      <c r="E277" s="591" t="s">
        <v>111</v>
      </c>
      <c r="F277" s="1009">
        <v>2</v>
      </c>
      <c r="G277" s="394">
        <v>0</v>
      </c>
      <c r="H277" s="395">
        <v>0</v>
      </c>
      <c r="I277" s="395">
        <v>0</v>
      </c>
      <c r="J277" s="395">
        <v>0</v>
      </c>
      <c r="K277" s="395">
        <v>0</v>
      </c>
      <c r="L277" s="395">
        <v>0</v>
      </c>
      <c r="M277" s="389">
        <v>0</v>
      </c>
      <c r="N277" s="389">
        <v>0</v>
      </c>
      <c r="O277" s="389">
        <v>0</v>
      </c>
      <c r="P277" s="389">
        <v>0</v>
      </c>
      <c r="Q277" s="389">
        <v>0</v>
      </c>
      <c r="R277" s="389">
        <v>0</v>
      </c>
      <c r="S277" s="389">
        <v>0</v>
      </c>
      <c r="T277" s="389">
        <v>0</v>
      </c>
      <c r="U277" s="389">
        <v>0</v>
      </c>
      <c r="V277" s="389">
        <v>0</v>
      </c>
      <c r="W277" s="389">
        <v>0</v>
      </c>
      <c r="X277" s="389">
        <v>0</v>
      </c>
      <c r="Y277" s="389">
        <v>0</v>
      </c>
      <c r="Z277" s="389">
        <v>0</v>
      </c>
      <c r="AA277" s="389">
        <v>0</v>
      </c>
      <c r="AB277" s="389">
        <v>0</v>
      </c>
      <c r="AC277" s="389">
        <v>0</v>
      </c>
      <c r="AD277" s="389">
        <v>0</v>
      </c>
      <c r="AE277" s="389">
        <v>0</v>
      </c>
      <c r="AF277" s="389">
        <v>0</v>
      </c>
      <c r="AG277" s="389">
        <v>0</v>
      </c>
      <c r="AH277" s="389">
        <v>0</v>
      </c>
      <c r="AI277" s="389">
        <v>0</v>
      </c>
      <c r="AJ277" s="389">
        <v>0</v>
      </c>
      <c r="AK277" s="389">
        <v>0</v>
      </c>
      <c r="AL277" s="389">
        <v>0</v>
      </c>
      <c r="AM277" s="389">
        <v>0</v>
      </c>
      <c r="AN277" s="389">
        <v>0</v>
      </c>
      <c r="AO277" s="389">
        <v>0</v>
      </c>
      <c r="AP277" s="389">
        <v>0</v>
      </c>
      <c r="AQ277" s="389">
        <v>0</v>
      </c>
      <c r="AR277" s="389">
        <v>0</v>
      </c>
      <c r="AS277" s="389">
        <v>0</v>
      </c>
      <c r="AT277" s="389">
        <v>0</v>
      </c>
      <c r="AU277" s="389">
        <v>0</v>
      </c>
      <c r="AV277" s="389">
        <v>0</v>
      </c>
      <c r="AW277" s="389">
        <v>0</v>
      </c>
      <c r="AX277" s="389">
        <v>0</v>
      </c>
      <c r="AY277" s="389">
        <v>0</v>
      </c>
      <c r="AZ277" s="389">
        <v>0</v>
      </c>
      <c r="BA277" s="389">
        <v>0</v>
      </c>
      <c r="BB277" s="389">
        <v>0</v>
      </c>
      <c r="BC277" s="389">
        <v>0</v>
      </c>
      <c r="BD277" s="389">
        <v>0</v>
      </c>
      <c r="BE277" s="389">
        <v>0</v>
      </c>
      <c r="BF277" s="389">
        <v>0</v>
      </c>
      <c r="BG277" s="389">
        <v>0</v>
      </c>
      <c r="BH277" s="389">
        <v>0</v>
      </c>
      <c r="BI277" s="389">
        <v>0</v>
      </c>
      <c r="BJ277" s="389">
        <v>0</v>
      </c>
      <c r="BK277" s="389">
        <v>0</v>
      </c>
      <c r="BL277" s="389">
        <v>0</v>
      </c>
      <c r="BM277" s="389">
        <v>0</v>
      </c>
      <c r="BN277" s="389">
        <v>0</v>
      </c>
      <c r="BO277" s="389">
        <v>0</v>
      </c>
      <c r="BP277" s="999"/>
      <c r="BQ277" s="389"/>
      <c r="BR277" s="389"/>
      <c r="BS277" s="389"/>
      <c r="BT277" s="389"/>
      <c r="BU277" s="389"/>
      <c r="BV277" s="389"/>
      <c r="BW277" s="389"/>
      <c r="BX277" s="389"/>
      <c r="BY277" s="389"/>
      <c r="BZ277" s="389"/>
      <c r="CA277" s="389"/>
      <c r="CB277" s="389"/>
      <c r="CC277" s="389"/>
      <c r="CD277" s="389"/>
      <c r="CE277" s="389"/>
      <c r="CF277" s="389"/>
      <c r="CG277" s="389"/>
      <c r="CH277" s="389"/>
      <c r="CI277" s="390"/>
    </row>
    <row r="278" spans="2:87" x14ac:dyDescent="0.35">
      <c r="B278" s="592" t="s">
        <v>485</v>
      </c>
      <c r="C278" s="593" t="s">
        <v>486</v>
      </c>
      <c r="D278" s="593" t="s">
        <v>487</v>
      </c>
      <c r="E278" s="593" t="s">
        <v>111</v>
      </c>
      <c r="F278" s="599">
        <v>2</v>
      </c>
      <c r="G278" s="394">
        <v>0</v>
      </c>
      <c r="H278" s="395">
        <v>0</v>
      </c>
      <c r="I278" s="395">
        <v>0</v>
      </c>
      <c r="J278" s="395">
        <v>0</v>
      </c>
      <c r="K278" s="395">
        <v>0</v>
      </c>
      <c r="L278" s="395">
        <v>0</v>
      </c>
      <c r="M278" s="389">
        <v>0</v>
      </c>
      <c r="N278" s="389">
        <v>0</v>
      </c>
      <c r="O278" s="389">
        <v>0</v>
      </c>
      <c r="P278" s="389">
        <v>0</v>
      </c>
      <c r="Q278" s="389">
        <v>0</v>
      </c>
      <c r="R278" s="389">
        <v>0</v>
      </c>
      <c r="S278" s="389">
        <v>0</v>
      </c>
      <c r="T278" s="389">
        <v>0</v>
      </c>
      <c r="U278" s="389">
        <v>7</v>
      </c>
      <c r="V278" s="389">
        <v>7</v>
      </c>
      <c r="W278" s="389">
        <v>27</v>
      </c>
      <c r="X278" s="389">
        <v>27</v>
      </c>
      <c r="Y278" s="389">
        <v>27</v>
      </c>
      <c r="Z278" s="389">
        <v>27</v>
      </c>
      <c r="AA278" s="389">
        <v>27</v>
      </c>
      <c r="AB278" s="389">
        <v>27</v>
      </c>
      <c r="AC278" s="389">
        <v>27</v>
      </c>
      <c r="AD278" s="389">
        <v>27</v>
      </c>
      <c r="AE278" s="389">
        <v>27</v>
      </c>
      <c r="AF278" s="389">
        <v>27</v>
      </c>
      <c r="AG278" s="389">
        <v>27</v>
      </c>
      <c r="AH278" s="389">
        <v>27</v>
      </c>
      <c r="AI278" s="389">
        <v>27</v>
      </c>
      <c r="AJ278" s="389">
        <v>27</v>
      </c>
      <c r="AK278" s="389">
        <v>27</v>
      </c>
      <c r="AL278" s="389">
        <v>27</v>
      </c>
      <c r="AM278" s="389">
        <v>27</v>
      </c>
      <c r="AN278" s="389">
        <v>27</v>
      </c>
      <c r="AO278" s="389">
        <v>27</v>
      </c>
      <c r="AP278" s="389">
        <v>27</v>
      </c>
      <c r="AQ278" s="389">
        <v>27</v>
      </c>
      <c r="AR278" s="389">
        <v>27</v>
      </c>
      <c r="AS278" s="389">
        <v>27</v>
      </c>
      <c r="AT278" s="389">
        <v>27</v>
      </c>
      <c r="AU278" s="389">
        <v>27</v>
      </c>
      <c r="AV278" s="389">
        <v>27</v>
      </c>
      <c r="AW278" s="389">
        <v>27</v>
      </c>
      <c r="AX278" s="389">
        <v>27</v>
      </c>
      <c r="AY278" s="389">
        <v>27</v>
      </c>
      <c r="AZ278" s="389">
        <v>27</v>
      </c>
      <c r="BA278" s="389">
        <v>27</v>
      </c>
      <c r="BB278" s="389">
        <v>27</v>
      </c>
      <c r="BC278" s="389">
        <v>27</v>
      </c>
      <c r="BD278" s="389">
        <v>27</v>
      </c>
      <c r="BE278" s="389">
        <v>27</v>
      </c>
      <c r="BF278" s="389">
        <v>27</v>
      </c>
      <c r="BG278" s="389">
        <v>27</v>
      </c>
      <c r="BH278" s="389">
        <v>27</v>
      </c>
      <c r="BI278" s="389">
        <v>27</v>
      </c>
      <c r="BJ278" s="389">
        <v>27</v>
      </c>
      <c r="BK278" s="389">
        <v>27</v>
      </c>
      <c r="BL278" s="389">
        <v>27</v>
      </c>
      <c r="BM278" s="389">
        <v>27</v>
      </c>
      <c r="BN278" s="389">
        <v>27</v>
      </c>
      <c r="BO278" s="389">
        <v>27</v>
      </c>
      <c r="BP278" s="999"/>
      <c r="BQ278" s="389"/>
      <c r="BR278" s="389"/>
      <c r="BS278" s="389"/>
      <c r="BT278" s="389"/>
      <c r="BU278" s="389"/>
      <c r="BV278" s="389"/>
      <c r="BW278" s="389"/>
      <c r="BX278" s="389"/>
      <c r="BY278" s="389"/>
      <c r="BZ278" s="389"/>
      <c r="CA278" s="389"/>
      <c r="CB278" s="389"/>
      <c r="CC278" s="389"/>
      <c r="CD278" s="389"/>
      <c r="CE278" s="389"/>
      <c r="CF278" s="389"/>
      <c r="CG278" s="389"/>
      <c r="CH278" s="389"/>
      <c r="CI278" s="390"/>
    </row>
    <row r="279" spans="2:87" ht="28" x14ac:dyDescent="0.35">
      <c r="B279" s="592" t="s">
        <v>488</v>
      </c>
      <c r="C279" s="593" t="s">
        <v>489</v>
      </c>
      <c r="D279" s="593" t="s">
        <v>490</v>
      </c>
      <c r="E279" s="593" t="s">
        <v>111</v>
      </c>
      <c r="F279" s="599">
        <v>2</v>
      </c>
      <c r="G279" s="394">
        <v>0</v>
      </c>
      <c r="H279" s="395">
        <v>0</v>
      </c>
      <c r="I279" s="395">
        <v>0</v>
      </c>
      <c r="J279" s="395">
        <v>0</v>
      </c>
      <c r="K279" s="395">
        <v>0</v>
      </c>
      <c r="L279" s="395">
        <v>0</v>
      </c>
      <c r="M279" s="389">
        <v>0</v>
      </c>
      <c r="N279" s="389">
        <v>0</v>
      </c>
      <c r="O279" s="389">
        <v>0</v>
      </c>
      <c r="P279" s="389">
        <v>0</v>
      </c>
      <c r="Q279" s="389">
        <v>0</v>
      </c>
      <c r="R279" s="389">
        <v>0</v>
      </c>
      <c r="S279" s="389">
        <v>0</v>
      </c>
      <c r="T279" s="389">
        <v>0</v>
      </c>
      <c r="U279" s="389">
        <v>0</v>
      </c>
      <c r="V279" s="389">
        <v>0</v>
      </c>
      <c r="W279" s="389">
        <v>0</v>
      </c>
      <c r="X279" s="389">
        <v>0</v>
      </c>
      <c r="Y279" s="389">
        <v>0</v>
      </c>
      <c r="Z279" s="389">
        <v>0</v>
      </c>
      <c r="AA279" s="389">
        <v>0</v>
      </c>
      <c r="AB279" s="389">
        <v>0</v>
      </c>
      <c r="AC279" s="389">
        <v>0</v>
      </c>
      <c r="AD279" s="389">
        <v>0</v>
      </c>
      <c r="AE279" s="389">
        <v>0</v>
      </c>
      <c r="AF279" s="389">
        <v>0</v>
      </c>
      <c r="AG279" s="389">
        <v>0</v>
      </c>
      <c r="AH279" s="389">
        <v>0</v>
      </c>
      <c r="AI279" s="389">
        <v>0</v>
      </c>
      <c r="AJ279" s="389">
        <v>0</v>
      </c>
      <c r="AK279" s="389">
        <v>0</v>
      </c>
      <c r="AL279" s="389">
        <v>0</v>
      </c>
      <c r="AM279" s="389">
        <v>0</v>
      </c>
      <c r="AN279" s="389">
        <v>0</v>
      </c>
      <c r="AO279" s="389">
        <v>0</v>
      </c>
      <c r="AP279" s="389">
        <v>0</v>
      </c>
      <c r="AQ279" s="389">
        <v>0</v>
      </c>
      <c r="AR279" s="389">
        <v>0</v>
      </c>
      <c r="AS279" s="389">
        <v>0</v>
      </c>
      <c r="AT279" s="389">
        <v>0</v>
      </c>
      <c r="AU279" s="389">
        <v>0</v>
      </c>
      <c r="AV279" s="389">
        <v>0</v>
      </c>
      <c r="AW279" s="389">
        <v>0</v>
      </c>
      <c r="AX279" s="389">
        <v>0</v>
      </c>
      <c r="AY279" s="389">
        <v>0</v>
      </c>
      <c r="AZ279" s="389">
        <v>0</v>
      </c>
      <c r="BA279" s="389">
        <v>0</v>
      </c>
      <c r="BB279" s="389">
        <v>0</v>
      </c>
      <c r="BC279" s="389">
        <v>0</v>
      </c>
      <c r="BD279" s="389">
        <v>0</v>
      </c>
      <c r="BE279" s="389">
        <v>0</v>
      </c>
      <c r="BF279" s="389">
        <v>0</v>
      </c>
      <c r="BG279" s="389">
        <v>0</v>
      </c>
      <c r="BH279" s="389">
        <v>0</v>
      </c>
      <c r="BI279" s="389">
        <v>0</v>
      </c>
      <c r="BJ279" s="389">
        <v>0</v>
      </c>
      <c r="BK279" s="389">
        <v>0</v>
      </c>
      <c r="BL279" s="389">
        <v>0</v>
      </c>
      <c r="BM279" s="389">
        <v>0</v>
      </c>
      <c r="BN279" s="389">
        <v>0</v>
      </c>
      <c r="BO279" s="389">
        <v>0</v>
      </c>
      <c r="BP279" s="999"/>
      <c r="BQ279" s="389"/>
      <c r="BR279" s="389"/>
      <c r="BS279" s="389"/>
      <c r="BT279" s="389"/>
      <c r="BU279" s="389"/>
      <c r="BV279" s="389"/>
      <c r="BW279" s="389"/>
      <c r="BX279" s="389"/>
      <c r="BY279" s="389"/>
      <c r="BZ279" s="389"/>
      <c r="CA279" s="389"/>
      <c r="CB279" s="389"/>
      <c r="CC279" s="389"/>
      <c r="CD279" s="389"/>
      <c r="CE279" s="389"/>
      <c r="CF279" s="389"/>
      <c r="CG279" s="389"/>
      <c r="CH279" s="389"/>
      <c r="CI279" s="390"/>
    </row>
    <row r="280" spans="2:87" ht="28" x14ac:dyDescent="0.35">
      <c r="B280" s="592" t="s">
        <v>491</v>
      </c>
      <c r="C280" s="593" t="s">
        <v>492</v>
      </c>
      <c r="D280" s="593" t="s">
        <v>493</v>
      </c>
      <c r="E280" s="593" t="s">
        <v>111</v>
      </c>
      <c r="F280" s="599">
        <v>2</v>
      </c>
      <c r="G280" s="394">
        <v>0</v>
      </c>
      <c r="H280" s="395">
        <v>0</v>
      </c>
      <c r="I280" s="395">
        <v>0</v>
      </c>
      <c r="J280" s="395">
        <v>0</v>
      </c>
      <c r="K280" s="395">
        <v>0</v>
      </c>
      <c r="L280" s="395">
        <v>0</v>
      </c>
      <c r="M280" s="389">
        <v>0</v>
      </c>
      <c r="N280" s="389">
        <v>0</v>
      </c>
      <c r="O280" s="389">
        <v>0</v>
      </c>
      <c r="P280" s="389">
        <v>0</v>
      </c>
      <c r="Q280" s="389">
        <v>0</v>
      </c>
      <c r="R280" s="389">
        <v>0</v>
      </c>
      <c r="S280" s="389">
        <v>0</v>
      </c>
      <c r="T280" s="389">
        <v>0</v>
      </c>
      <c r="U280" s="389">
        <v>0</v>
      </c>
      <c r="V280" s="389">
        <v>0</v>
      </c>
      <c r="W280" s="389">
        <v>-20</v>
      </c>
      <c r="X280" s="389">
        <v>-20</v>
      </c>
      <c r="Y280" s="389">
        <v>-20</v>
      </c>
      <c r="Z280" s="389">
        <v>-20</v>
      </c>
      <c r="AA280" s="389">
        <v>-20</v>
      </c>
      <c r="AB280" s="389">
        <v>-20</v>
      </c>
      <c r="AC280" s="389">
        <v>-20</v>
      </c>
      <c r="AD280" s="389">
        <v>-20</v>
      </c>
      <c r="AE280" s="389">
        <v>-20</v>
      </c>
      <c r="AF280" s="389">
        <v>-20</v>
      </c>
      <c r="AG280" s="389">
        <v>-20</v>
      </c>
      <c r="AH280" s="389">
        <v>-20</v>
      </c>
      <c r="AI280" s="389">
        <v>-20</v>
      </c>
      <c r="AJ280" s="389">
        <v>-20</v>
      </c>
      <c r="AK280" s="389">
        <v>-20</v>
      </c>
      <c r="AL280" s="389">
        <v>-20</v>
      </c>
      <c r="AM280" s="389">
        <v>-20</v>
      </c>
      <c r="AN280" s="389">
        <v>-20</v>
      </c>
      <c r="AO280" s="389">
        <v>-20</v>
      </c>
      <c r="AP280" s="389">
        <v>-20</v>
      </c>
      <c r="AQ280" s="389">
        <v>-20</v>
      </c>
      <c r="AR280" s="389">
        <v>-20</v>
      </c>
      <c r="AS280" s="389">
        <v>-20</v>
      </c>
      <c r="AT280" s="389">
        <v>-20</v>
      </c>
      <c r="AU280" s="389">
        <v>-20</v>
      </c>
      <c r="AV280" s="389">
        <v>-20</v>
      </c>
      <c r="AW280" s="389">
        <v>-20</v>
      </c>
      <c r="AX280" s="389">
        <v>-20</v>
      </c>
      <c r="AY280" s="389">
        <v>-20</v>
      </c>
      <c r="AZ280" s="389">
        <v>-20</v>
      </c>
      <c r="BA280" s="389">
        <v>-20</v>
      </c>
      <c r="BB280" s="389">
        <v>-20</v>
      </c>
      <c r="BC280" s="389">
        <v>-20</v>
      </c>
      <c r="BD280" s="389">
        <v>-20</v>
      </c>
      <c r="BE280" s="389">
        <v>-20</v>
      </c>
      <c r="BF280" s="389">
        <v>-20</v>
      </c>
      <c r="BG280" s="389">
        <v>-20</v>
      </c>
      <c r="BH280" s="389">
        <v>-20</v>
      </c>
      <c r="BI280" s="389">
        <v>-20</v>
      </c>
      <c r="BJ280" s="389">
        <v>-20</v>
      </c>
      <c r="BK280" s="389">
        <v>-20</v>
      </c>
      <c r="BL280" s="389">
        <v>-20</v>
      </c>
      <c r="BM280" s="389">
        <v>-20</v>
      </c>
      <c r="BN280" s="389">
        <v>-20</v>
      </c>
      <c r="BO280" s="389">
        <v>-20</v>
      </c>
      <c r="BP280" s="999"/>
      <c r="BQ280" s="389"/>
      <c r="BR280" s="389"/>
      <c r="BS280" s="389"/>
      <c r="BT280" s="389"/>
      <c r="BU280" s="389"/>
      <c r="BV280" s="389"/>
      <c r="BW280" s="389"/>
      <c r="BX280" s="389"/>
      <c r="BY280" s="389"/>
      <c r="BZ280" s="389"/>
      <c r="CA280" s="389"/>
      <c r="CB280" s="389"/>
      <c r="CC280" s="389"/>
      <c r="CD280" s="389"/>
      <c r="CE280" s="389"/>
      <c r="CF280" s="389"/>
      <c r="CG280" s="389"/>
      <c r="CH280" s="389"/>
      <c r="CI280" s="390"/>
    </row>
    <row r="281" spans="2:87" ht="28" x14ac:dyDescent="0.35">
      <c r="B281" s="594" t="s">
        <v>494</v>
      </c>
      <c r="C281" s="595" t="s">
        <v>495</v>
      </c>
      <c r="D281" s="595" t="s">
        <v>496</v>
      </c>
      <c r="E281" s="595" t="s">
        <v>111</v>
      </c>
      <c r="F281" s="599">
        <v>2</v>
      </c>
      <c r="G281" s="394">
        <v>0</v>
      </c>
      <c r="H281" s="395">
        <v>0</v>
      </c>
      <c r="I281" s="395">
        <v>0</v>
      </c>
      <c r="J281" s="395">
        <v>0</v>
      </c>
      <c r="K281" s="395">
        <v>0</v>
      </c>
      <c r="L281" s="395">
        <v>0</v>
      </c>
      <c r="M281" s="389">
        <v>0</v>
      </c>
      <c r="N281" s="389">
        <v>0</v>
      </c>
      <c r="O281" s="389">
        <v>0</v>
      </c>
      <c r="P281" s="389">
        <v>0</v>
      </c>
      <c r="Q281" s="389">
        <v>0</v>
      </c>
      <c r="R281" s="389">
        <v>0</v>
      </c>
      <c r="S281" s="389">
        <v>0</v>
      </c>
      <c r="T281" s="389">
        <v>0</v>
      </c>
      <c r="U281" s="389">
        <v>0</v>
      </c>
      <c r="V281" s="389">
        <v>0</v>
      </c>
      <c r="W281" s="389">
        <v>2.5</v>
      </c>
      <c r="X281" s="389">
        <v>2.5</v>
      </c>
      <c r="Y281" s="389">
        <v>2.5</v>
      </c>
      <c r="Z281" s="389">
        <v>2.5</v>
      </c>
      <c r="AA281" s="389">
        <v>2.5</v>
      </c>
      <c r="AB281" s="389">
        <v>2.5</v>
      </c>
      <c r="AC281" s="389">
        <v>2.5</v>
      </c>
      <c r="AD281" s="389">
        <v>2.5</v>
      </c>
      <c r="AE281" s="389">
        <v>2.5</v>
      </c>
      <c r="AF281" s="389">
        <v>2.5</v>
      </c>
      <c r="AG281" s="389">
        <v>2.5</v>
      </c>
      <c r="AH281" s="389">
        <v>2.5</v>
      </c>
      <c r="AI281" s="389">
        <v>2.5</v>
      </c>
      <c r="AJ281" s="389">
        <v>2.5</v>
      </c>
      <c r="AK281" s="389">
        <v>2.5</v>
      </c>
      <c r="AL281" s="389">
        <v>2.5</v>
      </c>
      <c r="AM281" s="389">
        <v>2.5</v>
      </c>
      <c r="AN281" s="389">
        <v>2.5</v>
      </c>
      <c r="AO281" s="389">
        <v>2.5</v>
      </c>
      <c r="AP281" s="389">
        <v>2.5</v>
      </c>
      <c r="AQ281" s="389">
        <v>2.5</v>
      </c>
      <c r="AR281" s="389">
        <v>2.5</v>
      </c>
      <c r="AS281" s="389">
        <v>2.5</v>
      </c>
      <c r="AT281" s="389">
        <v>2.5</v>
      </c>
      <c r="AU281" s="389">
        <v>2.5</v>
      </c>
      <c r="AV281" s="389">
        <v>2.5</v>
      </c>
      <c r="AW281" s="389">
        <v>2.5</v>
      </c>
      <c r="AX281" s="389">
        <v>2.5</v>
      </c>
      <c r="AY281" s="389">
        <v>7.5</v>
      </c>
      <c r="AZ281" s="389">
        <v>7.5</v>
      </c>
      <c r="BA281" s="389">
        <v>7.5</v>
      </c>
      <c r="BB281" s="389">
        <v>7.5</v>
      </c>
      <c r="BC281" s="389">
        <v>7.5</v>
      </c>
      <c r="BD281" s="389">
        <v>7.5</v>
      </c>
      <c r="BE281" s="389">
        <v>7.5</v>
      </c>
      <c r="BF281" s="389">
        <v>7.5</v>
      </c>
      <c r="BG281" s="389">
        <v>7.5</v>
      </c>
      <c r="BH281" s="389">
        <v>7.5</v>
      </c>
      <c r="BI281" s="389">
        <v>7.5</v>
      </c>
      <c r="BJ281" s="389">
        <v>7.5</v>
      </c>
      <c r="BK281" s="389">
        <v>7.5</v>
      </c>
      <c r="BL281" s="389">
        <v>7.5</v>
      </c>
      <c r="BM281" s="389">
        <v>7.5</v>
      </c>
      <c r="BN281" s="389">
        <v>7.5</v>
      </c>
      <c r="BO281" s="389">
        <v>7.5</v>
      </c>
      <c r="BP281" s="999"/>
      <c r="BQ281" s="389"/>
      <c r="BR281" s="389"/>
      <c r="BS281" s="389"/>
      <c r="BT281" s="389"/>
      <c r="BU281" s="389"/>
      <c r="BV281" s="389"/>
      <c r="BW281" s="389"/>
      <c r="BX281" s="389"/>
      <c r="BY281" s="389"/>
      <c r="BZ281" s="389"/>
      <c r="CA281" s="389"/>
      <c r="CB281" s="389"/>
      <c r="CC281" s="389"/>
      <c r="CD281" s="389"/>
      <c r="CE281" s="389"/>
      <c r="CF281" s="389"/>
      <c r="CG281" s="389"/>
      <c r="CH281" s="389"/>
      <c r="CI281" s="390"/>
    </row>
    <row r="282" spans="2:87" x14ac:dyDescent="0.35">
      <c r="B282" s="592" t="s">
        <v>497</v>
      </c>
      <c r="C282" s="593" t="s">
        <v>498</v>
      </c>
      <c r="D282" s="593" t="s">
        <v>499</v>
      </c>
      <c r="E282" s="593" t="s">
        <v>111</v>
      </c>
      <c r="F282" s="599">
        <v>2</v>
      </c>
      <c r="G282" s="394">
        <v>0</v>
      </c>
      <c r="H282" s="395">
        <v>0</v>
      </c>
      <c r="I282" s="395">
        <v>0</v>
      </c>
      <c r="J282" s="395">
        <v>0</v>
      </c>
      <c r="K282" s="395">
        <v>0</v>
      </c>
      <c r="L282" s="395">
        <v>0</v>
      </c>
      <c r="M282" s="389">
        <v>6.51</v>
      </c>
      <c r="N282" s="389">
        <v>6.51</v>
      </c>
      <c r="O282" s="389">
        <v>6.51</v>
      </c>
      <c r="P282" s="389">
        <v>6.51</v>
      </c>
      <c r="Q282" s="389">
        <v>6.51</v>
      </c>
      <c r="R282" s="389">
        <v>11.51</v>
      </c>
      <c r="S282" s="389">
        <v>11.51</v>
      </c>
      <c r="T282" s="389">
        <v>11.51</v>
      </c>
      <c r="U282" s="389">
        <v>11.51</v>
      </c>
      <c r="V282" s="389">
        <v>11.51</v>
      </c>
      <c r="W282" s="389">
        <v>15.51</v>
      </c>
      <c r="X282" s="389">
        <v>15.51</v>
      </c>
      <c r="Y282" s="389">
        <v>15.51</v>
      </c>
      <c r="Z282" s="389">
        <v>15.51</v>
      </c>
      <c r="AA282" s="389">
        <v>15.51</v>
      </c>
      <c r="AB282" s="389">
        <v>9</v>
      </c>
      <c r="AC282" s="389">
        <v>9</v>
      </c>
      <c r="AD282" s="389">
        <v>9</v>
      </c>
      <c r="AE282" s="389">
        <v>9</v>
      </c>
      <c r="AF282" s="389">
        <v>9</v>
      </c>
      <c r="AG282" s="389">
        <v>9</v>
      </c>
      <c r="AH282" s="389">
        <v>9</v>
      </c>
      <c r="AI282" s="389">
        <v>9</v>
      </c>
      <c r="AJ282" s="389">
        <v>9</v>
      </c>
      <c r="AK282" s="389">
        <v>9</v>
      </c>
      <c r="AL282" s="389">
        <v>9</v>
      </c>
      <c r="AM282" s="389">
        <v>9</v>
      </c>
      <c r="AN282" s="389">
        <v>9</v>
      </c>
      <c r="AO282" s="389">
        <v>9</v>
      </c>
      <c r="AP282" s="389">
        <v>9</v>
      </c>
      <c r="AQ282" s="389">
        <v>9</v>
      </c>
      <c r="AR282" s="389">
        <v>9</v>
      </c>
      <c r="AS282" s="389">
        <v>9</v>
      </c>
      <c r="AT282" s="389">
        <v>9</v>
      </c>
      <c r="AU282" s="389">
        <v>9</v>
      </c>
      <c r="AV282" s="389">
        <v>9</v>
      </c>
      <c r="AW282" s="389">
        <v>9</v>
      </c>
      <c r="AX282" s="389">
        <v>9</v>
      </c>
      <c r="AY282" s="389">
        <v>10.629999999999999</v>
      </c>
      <c r="AZ282" s="389">
        <v>10.629999999999999</v>
      </c>
      <c r="BA282" s="389">
        <v>10.629999999999999</v>
      </c>
      <c r="BB282" s="389">
        <v>10.629999999999999</v>
      </c>
      <c r="BC282" s="389">
        <v>10.629999999999999</v>
      </c>
      <c r="BD282" s="389">
        <v>10.629999999999999</v>
      </c>
      <c r="BE282" s="389">
        <v>10.629999999999999</v>
      </c>
      <c r="BF282" s="389">
        <v>10.629999999999999</v>
      </c>
      <c r="BG282" s="389">
        <v>10.629999999999999</v>
      </c>
      <c r="BH282" s="389">
        <v>10.629999999999999</v>
      </c>
      <c r="BI282" s="389">
        <v>10.629999999999999</v>
      </c>
      <c r="BJ282" s="389">
        <v>10.629999999999999</v>
      </c>
      <c r="BK282" s="389">
        <v>10.629999999999999</v>
      </c>
      <c r="BL282" s="389">
        <v>10.629999999999999</v>
      </c>
      <c r="BM282" s="389">
        <v>10.629999999999999</v>
      </c>
      <c r="BN282" s="389">
        <v>10.629999999999999</v>
      </c>
      <c r="BO282" s="389">
        <v>10.629999999999999</v>
      </c>
      <c r="BP282" s="999"/>
      <c r="BQ282" s="389"/>
      <c r="BR282" s="389"/>
      <c r="BS282" s="389"/>
      <c r="BT282" s="389"/>
      <c r="BU282" s="389"/>
      <c r="BV282" s="389"/>
      <c r="BW282" s="389"/>
      <c r="BX282" s="389"/>
      <c r="BY282" s="389"/>
      <c r="BZ282" s="389"/>
      <c r="CA282" s="389"/>
      <c r="CB282" s="389"/>
      <c r="CC282" s="389"/>
      <c r="CD282" s="389"/>
      <c r="CE282" s="389"/>
      <c r="CF282" s="389"/>
      <c r="CG282" s="389"/>
      <c r="CH282" s="389"/>
      <c r="CI282" s="390"/>
    </row>
    <row r="283" spans="2:87" ht="30.65" customHeight="1" x14ac:dyDescent="0.35">
      <c r="B283" s="596" t="s">
        <v>500</v>
      </c>
      <c r="C283" s="597" t="s">
        <v>501</v>
      </c>
      <c r="D283" s="598" t="s">
        <v>502</v>
      </c>
      <c r="E283" s="597" t="s">
        <v>111</v>
      </c>
      <c r="F283" s="599">
        <v>2</v>
      </c>
      <c r="G283" s="394">
        <v>0</v>
      </c>
      <c r="H283" s="395">
        <v>0</v>
      </c>
      <c r="I283" s="395">
        <v>0</v>
      </c>
      <c r="J283" s="395">
        <v>0</v>
      </c>
      <c r="K283" s="395">
        <v>0</v>
      </c>
      <c r="L283" s="395">
        <v>0</v>
      </c>
      <c r="M283" s="389">
        <v>1.1000000000000001</v>
      </c>
      <c r="N283" s="389">
        <v>1.1000000000000001</v>
      </c>
      <c r="O283" s="389">
        <v>1.1000000000000001</v>
      </c>
      <c r="P283" s="389">
        <v>1.1000000000000001</v>
      </c>
      <c r="Q283" s="389">
        <v>1.1000000000000001</v>
      </c>
      <c r="R283" s="389">
        <v>1.1000000000000001</v>
      </c>
      <c r="S283" s="389">
        <v>1.1000000000000001</v>
      </c>
      <c r="T283" s="389">
        <v>1.1000000000000001</v>
      </c>
      <c r="U283" s="389">
        <v>1.1000000000000001</v>
      </c>
      <c r="V283" s="389">
        <v>1.1000000000000001</v>
      </c>
      <c r="W283" s="389">
        <v>1.1000000000000001</v>
      </c>
      <c r="X283" s="389">
        <v>1.1000000000000001</v>
      </c>
      <c r="Y283" s="389">
        <v>1.1000000000000001</v>
      </c>
      <c r="Z283" s="389">
        <v>1.1000000000000001</v>
      </c>
      <c r="AA283" s="389">
        <v>1.1000000000000001</v>
      </c>
      <c r="AB283" s="389">
        <v>1.1000000000000001</v>
      </c>
      <c r="AC283" s="389">
        <v>1.1000000000000001</v>
      </c>
      <c r="AD283" s="389">
        <v>1.1000000000000001</v>
      </c>
      <c r="AE283" s="389">
        <v>1.1000000000000001</v>
      </c>
      <c r="AF283" s="389">
        <v>1.1000000000000001</v>
      </c>
      <c r="AG283" s="389">
        <v>1.1000000000000001</v>
      </c>
      <c r="AH283" s="389">
        <v>1.1000000000000001</v>
      </c>
      <c r="AI283" s="389">
        <v>1.1000000000000001</v>
      </c>
      <c r="AJ283" s="389">
        <v>1.1000000000000001</v>
      </c>
      <c r="AK283" s="389">
        <v>1.1000000000000001</v>
      </c>
      <c r="AL283" s="389">
        <v>1.1000000000000001</v>
      </c>
      <c r="AM283" s="389">
        <v>0</v>
      </c>
      <c r="AN283" s="389">
        <v>0</v>
      </c>
      <c r="AO283" s="389">
        <v>0</v>
      </c>
      <c r="AP283" s="389">
        <v>0</v>
      </c>
      <c r="AQ283" s="389">
        <v>0</v>
      </c>
      <c r="AR283" s="389">
        <v>0</v>
      </c>
      <c r="AS283" s="389">
        <v>0</v>
      </c>
      <c r="AT283" s="389">
        <v>0</v>
      </c>
      <c r="AU283" s="389">
        <v>0</v>
      </c>
      <c r="AV283" s="389">
        <v>0</v>
      </c>
      <c r="AW283" s="389">
        <v>0</v>
      </c>
      <c r="AX283" s="389">
        <v>0</v>
      </c>
      <c r="AY283" s="389">
        <v>0</v>
      </c>
      <c r="AZ283" s="389">
        <v>0</v>
      </c>
      <c r="BA283" s="389">
        <v>0</v>
      </c>
      <c r="BB283" s="389">
        <v>0</v>
      </c>
      <c r="BC283" s="389">
        <v>0</v>
      </c>
      <c r="BD283" s="389">
        <v>0</v>
      </c>
      <c r="BE283" s="389">
        <v>0</v>
      </c>
      <c r="BF283" s="389">
        <v>0</v>
      </c>
      <c r="BG283" s="389">
        <v>0</v>
      </c>
      <c r="BH283" s="389">
        <v>0</v>
      </c>
      <c r="BI283" s="389">
        <v>0</v>
      </c>
      <c r="BJ283" s="389">
        <v>0</v>
      </c>
      <c r="BK283" s="389">
        <v>0</v>
      </c>
      <c r="BL283" s="389">
        <v>0</v>
      </c>
      <c r="BM283" s="389">
        <v>0</v>
      </c>
      <c r="BN283" s="389">
        <v>0</v>
      </c>
      <c r="BO283" s="389">
        <v>0</v>
      </c>
      <c r="BP283" s="999"/>
      <c r="BQ283" s="389"/>
      <c r="BR283" s="389"/>
      <c r="BS283" s="389"/>
      <c r="BT283" s="389"/>
      <c r="BU283" s="389"/>
      <c r="BV283" s="389"/>
      <c r="BW283" s="389"/>
      <c r="BX283" s="389"/>
      <c r="BY283" s="389"/>
      <c r="BZ283" s="389"/>
      <c r="CA283" s="389"/>
      <c r="CB283" s="389"/>
      <c r="CC283" s="389"/>
      <c r="CD283" s="389"/>
      <c r="CE283" s="389"/>
      <c r="CF283" s="389"/>
      <c r="CG283" s="389"/>
      <c r="CH283" s="389"/>
      <c r="CI283" s="390"/>
    </row>
    <row r="284" spans="2:87" ht="30.65" customHeight="1" x14ac:dyDescent="0.35">
      <c r="B284" s="596" t="s">
        <v>503</v>
      </c>
      <c r="C284" s="597" t="s">
        <v>660</v>
      </c>
      <c r="D284" s="598" t="s">
        <v>505</v>
      </c>
      <c r="E284" s="597" t="s">
        <v>111</v>
      </c>
      <c r="F284" s="599">
        <v>2</v>
      </c>
      <c r="G284" s="394">
        <v>0</v>
      </c>
      <c r="H284" s="395">
        <v>0</v>
      </c>
      <c r="I284" s="395">
        <v>0</v>
      </c>
      <c r="J284" s="395">
        <v>0</v>
      </c>
      <c r="K284" s="395">
        <v>0</v>
      </c>
      <c r="L284" s="395">
        <v>0</v>
      </c>
      <c r="M284" s="389">
        <v>22.93</v>
      </c>
      <c r="N284" s="389">
        <v>22.93</v>
      </c>
      <c r="O284" s="389">
        <v>22.93</v>
      </c>
      <c r="P284" s="389">
        <v>22.93</v>
      </c>
      <c r="Q284" s="389">
        <v>22.93</v>
      </c>
      <c r="R284" s="389">
        <v>22.93</v>
      </c>
      <c r="S284" s="389">
        <v>22.93</v>
      </c>
      <c r="T284" s="389">
        <v>22.93</v>
      </c>
      <c r="U284" s="389">
        <v>22.93</v>
      </c>
      <c r="V284" s="389">
        <v>22.93</v>
      </c>
      <c r="W284" s="389">
        <v>22.93</v>
      </c>
      <c r="X284" s="389">
        <v>22.93</v>
      </c>
      <c r="Y284" s="389">
        <v>22.93</v>
      </c>
      <c r="Z284" s="389">
        <v>22.93</v>
      </c>
      <c r="AA284" s="389">
        <v>22.93</v>
      </c>
      <c r="AB284" s="389">
        <v>22.93</v>
      </c>
      <c r="AC284" s="389">
        <v>22.93</v>
      </c>
      <c r="AD284" s="389">
        <v>22.93</v>
      </c>
      <c r="AE284" s="389">
        <v>22.93</v>
      </c>
      <c r="AF284" s="389">
        <v>22.93</v>
      </c>
      <c r="AG284" s="389">
        <v>22.93</v>
      </c>
      <c r="AH284" s="389">
        <v>22.93</v>
      </c>
      <c r="AI284" s="389">
        <v>22.93</v>
      </c>
      <c r="AJ284" s="389">
        <v>22.93</v>
      </c>
      <c r="AK284" s="389">
        <v>22.93</v>
      </c>
      <c r="AL284" s="389">
        <v>22.93</v>
      </c>
      <c r="AM284" s="389">
        <v>22.93</v>
      </c>
      <c r="AN284" s="389">
        <v>22.93</v>
      </c>
      <c r="AO284" s="389">
        <v>22.93</v>
      </c>
      <c r="AP284" s="389">
        <v>22.93</v>
      </c>
      <c r="AQ284" s="389">
        <v>22.93</v>
      </c>
      <c r="AR284" s="389">
        <v>22.93</v>
      </c>
      <c r="AS284" s="389">
        <v>22.93</v>
      </c>
      <c r="AT284" s="389">
        <v>22.93</v>
      </c>
      <c r="AU284" s="389">
        <v>22.93</v>
      </c>
      <c r="AV284" s="389">
        <v>22.93</v>
      </c>
      <c r="AW284" s="389">
        <v>22.93</v>
      </c>
      <c r="AX284" s="389">
        <v>22.93</v>
      </c>
      <c r="AY284" s="389">
        <v>22.93</v>
      </c>
      <c r="AZ284" s="389">
        <v>22.93</v>
      </c>
      <c r="BA284" s="389">
        <v>22.93</v>
      </c>
      <c r="BB284" s="389">
        <v>22.93</v>
      </c>
      <c r="BC284" s="389">
        <v>22.93</v>
      </c>
      <c r="BD284" s="389">
        <v>22.93</v>
      </c>
      <c r="BE284" s="389">
        <v>22.93</v>
      </c>
      <c r="BF284" s="389">
        <v>22.93</v>
      </c>
      <c r="BG284" s="389">
        <v>22.93</v>
      </c>
      <c r="BH284" s="389">
        <v>22.93</v>
      </c>
      <c r="BI284" s="389">
        <v>22.93</v>
      </c>
      <c r="BJ284" s="389">
        <v>22.93</v>
      </c>
      <c r="BK284" s="389">
        <v>22.93</v>
      </c>
      <c r="BL284" s="389">
        <v>22.93</v>
      </c>
      <c r="BM284" s="389">
        <v>22.93</v>
      </c>
      <c r="BN284" s="389">
        <v>22.93</v>
      </c>
      <c r="BO284" s="389">
        <v>22.93</v>
      </c>
      <c r="BP284" s="999"/>
      <c r="BQ284" s="389"/>
      <c r="BR284" s="389"/>
      <c r="BS284" s="389"/>
      <c r="BT284" s="389"/>
      <c r="BU284" s="389"/>
      <c r="BV284" s="389"/>
      <c r="BW284" s="389"/>
      <c r="BX284" s="389"/>
      <c r="BY284" s="389"/>
      <c r="BZ284" s="389"/>
      <c r="CA284" s="389"/>
      <c r="CB284" s="389"/>
      <c r="CC284" s="389"/>
      <c r="CD284" s="389"/>
      <c r="CE284" s="389"/>
      <c r="CF284" s="389"/>
      <c r="CG284" s="389"/>
      <c r="CH284" s="389"/>
      <c r="CI284" s="390"/>
    </row>
    <row r="285" spans="2:87" ht="28" x14ac:dyDescent="0.35">
      <c r="B285" s="592" t="s">
        <v>506</v>
      </c>
      <c r="C285" s="593" t="s">
        <v>507</v>
      </c>
      <c r="D285" s="593" t="s">
        <v>508</v>
      </c>
      <c r="E285" s="593" t="s">
        <v>111</v>
      </c>
      <c r="F285" s="599">
        <v>2</v>
      </c>
      <c r="G285" s="394">
        <v>0</v>
      </c>
      <c r="H285" s="395">
        <v>0</v>
      </c>
      <c r="I285" s="395">
        <v>0</v>
      </c>
      <c r="J285" s="395">
        <v>0</v>
      </c>
      <c r="K285" s="395">
        <v>0</v>
      </c>
      <c r="L285" s="395">
        <v>0</v>
      </c>
      <c r="M285" s="389">
        <v>0</v>
      </c>
      <c r="N285" s="389">
        <v>0</v>
      </c>
      <c r="O285" s="389">
        <v>0</v>
      </c>
      <c r="P285" s="389">
        <v>0</v>
      </c>
      <c r="Q285" s="389">
        <v>0</v>
      </c>
      <c r="R285" s="389">
        <v>0</v>
      </c>
      <c r="S285" s="389">
        <v>0</v>
      </c>
      <c r="T285" s="389">
        <v>0</v>
      </c>
      <c r="U285" s="389">
        <v>0</v>
      </c>
      <c r="V285" s="389">
        <v>0</v>
      </c>
      <c r="W285" s="389">
        <v>0</v>
      </c>
      <c r="X285" s="389">
        <v>0</v>
      </c>
      <c r="Y285" s="389">
        <v>0</v>
      </c>
      <c r="Z285" s="389">
        <v>0</v>
      </c>
      <c r="AA285" s="389">
        <v>0</v>
      </c>
      <c r="AB285" s="389">
        <v>0</v>
      </c>
      <c r="AC285" s="389">
        <v>0</v>
      </c>
      <c r="AD285" s="389">
        <v>0</v>
      </c>
      <c r="AE285" s="389">
        <v>0</v>
      </c>
      <c r="AF285" s="389">
        <v>0</v>
      </c>
      <c r="AG285" s="389">
        <v>0</v>
      </c>
      <c r="AH285" s="389">
        <v>0</v>
      </c>
      <c r="AI285" s="389">
        <v>0</v>
      </c>
      <c r="AJ285" s="389">
        <v>0</v>
      </c>
      <c r="AK285" s="389">
        <v>0</v>
      </c>
      <c r="AL285" s="389">
        <v>0</v>
      </c>
      <c r="AM285" s="389">
        <v>0</v>
      </c>
      <c r="AN285" s="389">
        <v>0</v>
      </c>
      <c r="AO285" s="389">
        <v>0</v>
      </c>
      <c r="AP285" s="389">
        <v>0</v>
      </c>
      <c r="AQ285" s="389">
        <v>0</v>
      </c>
      <c r="AR285" s="389">
        <v>0</v>
      </c>
      <c r="AS285" s="389">
        <v>0</v>
      </c>
      <c r="AT285" s="389">
        <v>0</v>
      </c>
      <c r="AU285" s="389">
        <v>0</v>
      </c>
      <c r="AV285" s="389">
        <v>0</v>
      </c>
      <c r="AW285" s="389">
        <v>0</v>
      </c>
      <c r="AX285" s="389">
        <v>0</v>
      </c>
      <c r="AY285" s="389">
        <v>0</v>
      </c>
      <c r="AZ285" s="389">
        <v>0</v>
      </c>
      <c r="BA285" s="389">
        <v>0</v>
      </c>
      <c r="BB285" s="389">
        <v>0</v>
      </c>
      <c r="BC285" s="389">
        <v>0</v>
      </c>
      <c r="BD285" s="389">
        <v>0</v>
      </c>
      <c r="BE285" s="389">
        <v>0</v>
      </c>
      <c r="BF285" s="389">
        <v>0</v>
      </c>
      <c r="BG285" s="389">
        <v>0</v>
      </c>
      <c r="BH285" s="389">
        <v>0</v>
      </c>
      <c r="BI285" s="389">
        <v>0</v>
      </c>
      <c r="BJ285" s="389">
        <v>0</v>
      </c>
      <c r="BK285" s="389">
        <v>0</v>
      </c>
      <c r="BL285" s="389">
        <v>0</v>
      </c>
      <c r="BM285" s="389">
        <v>0</v>
      </c>
      <c r="BN285" s="389">
        <v>0</v>
      </c>
      <c r="BO285" s="389">
        <v>0</v>
      </c>
      <c r="BP285" s="999"/>
      <c r="BQ285" s="389"/>
      <c r="BR285" s="389"/>
      <c r="BS285" s="389"/>
      <c r="BT285" s="389"/>
      <c r="BU285" s="389"/>
      <c r="BV285" s="389"/>
      <c r="BW285" s="389"/>
      <c r="BX285" s="389"/>
      <c r="BY285" s="389"/>
      <c r="BZ285" s="389"/>
      <c r="CA285" s="389"/>
      <c r="CB285" s="389"/>
      <c r="CC285" s="389"/>
      <c r="CD285" s="389"/>
      <c r="CE285" s="389"/>
      <c r="CF285" s="389"/>
      <c r="CG285" s="389"/>
      <c r="CH285" s="389"/>
      <c r="CI285" s="390"/>
    </row>
    <row r="286" spans="2:87" x14ac:dyDescent="0.35">
      <c r="B286" s="592" t="s">
        <v>509</v>
      </c>
      <c r="C286" s="593" t="s">
        <v>510</v>
      </c>
      <c r="D286" s="593" t="s">
        <v>511</v>
      </c>
      <c r="E286" s="593" t="s">
        <v>111</v>
      </c>
      <c r="F286" s="599">
        <v>2</v>
      </c>
      <c r="G286" s="394">
        <v>0</v>
      </c>
      <c r="H286" s="395">
        <v>0</v>
      </c>
      <c r="I286" s="395">
        <v>0</v>
      </c>
      <c r="J286" s="395">
        <v>0</v>
      </c>
      <c r="K286" s="395">
        <v>0</v>
      </c>
      <c r="L286" s="395">
        <v>0</v>
      </c>
      <c r="M286" s="389">
        <v>0</v>
      </c>
      <c r="N286" s="389">
        <v>0</v>
      </c>
      <c r="O286" s="389">
        <v>0</v>
      </c>
      <c r="P286" s="389">
        <v>0</v>
      </c>
      <c r="Q286" s="389">
        <v>0</v>
      </c>
      <c r="R286" s="389">
        <v>0</v>
      </c>
      <c r="S286" s="389">
        <v>0</v>
      </c>
      <c r="T286" s="389">
        <v>0</v>
      </c>
      <c r="U286" s="389">
        <v>0</v>
      </c>
      <c r="V286" s="389">
        <v>0</v>
      </c>
      <c r="W286" s="389">
        <v>0</v>
      </c>
      <c r="X286" s="389">
        <v>0</v>
      </c>
      <c r="Y286" s="389">
        <v>0</v>
      </c>
      <c r="Z286" s="389">
        <v>0</v>
      </c>
      <c r="AA286" s="389">
        <v>0</v>
      </c>
      <c r="AB286" s="389">
        <v>0</v>
      </c>
      <c r="AC286" s="389">
        <v>0</v>
      </c>
      <c r="AD286" s="389">
        <v>0</v>
      </c>
      <c r="AE286" s="389">
        <v>0</v>
      </c>
      <c r="AF286" s="389">
        <v>0</v>
      </c>
      <c r="AG286" s="389">
        <v>0</v>
      </c>
      <c r="AH286" s="389">
        <v>0</v>
      </c>
      <c r="AI286" s="389">
        <v>0</v>
      </c>
      <c r="AJ286" s="389">
        <v>0</v>
      </c>
      <c r="AK286" s="389">
        <v>0</v>
      </c>
      <c r="AL286" s="389">
        <v>0</v>
      </c>
      <c r="AM286" s="389">
        <v>0</v>
      </c>
      <c r="AN286" s="389">
        <v>0</v>
      </c>
      <c r="AO286" s="389">
        <v>0</v>
      </c>
      <c r="AP286" s="389">
        <v>0</v>
      </c>
      <c r="AQ286" s="389">
        <v>0</v>
      </c>
      <c r="AR286" s="389">
        <v>0</v>
      </c>
      <c r="AS286" s="389">
        <v>0</v>
      </c>
      <c r="AT286" s="389">
        <v>0</v>
      </c>
      <c r="AU286" s="389">
        <v>0</v>
      </c>
      <c r="AV286" s="389">
        <v>0</v>
      </c>
      <c r="AW286" s="389">
        <v>0</v>
      </c>
      <c r="AX286" s="389">
        <v>0</v>
      </c>
      <c r="AY286" s="389">
        <v>0</v>
      </c>
      <c r="AZ286" s="389">
        <v>0</v>
      </c>
      <c r="BA286" s="389">
        <v>0</v>
      </c>
      <c r="BB286" s="389">
        <v>0</v>
      </c>
      <c r="BC286" s="389">
        <v>0</v>
      </c>
      <c r="BD286" s="389">
        <v>0</v>
      </c>
      <c r="BE286" s="389">
        <v>0</v>
      </c>
      <c r="BF286" s="389">
        <v>0</v>
      </c>
      <c r="BG286" s="389">
        <v>0</v>
      </c>
      <c r="BH286" s="389">
        <v>0</v>
      </c>
      <c r="BI286" s="389">
        <v>0</v>
      </c>
      <c r="BJ286" s="389">
        <v>0</v>
      </c>
      <c r="BK286" s="389">
        <v>0</v>
      </c>
      <c r="BL286" s="389">
        <v>0</v>
      </c>
      <c r="BM286" s="389">
        <v>0</v>
      </c>
      <c r="BN286" s="389">
        <v>0</v>
      </c>
      <c r="BO286" s="389">
        <v>0</v>
      </c>
      <c r="BP286" s="999"/>
      <c r="BQ286" s="389"/>
      <c r="BR286" s="389"/>
      <c r="BS286" s="389"/>
      <c r="BT286" s="389"/>
      <c r="BU286" s="389"/>
      <c r="BV286" s="389"/>
      <c r="BW286" s="389"/>
      <c r="BX286" s="389"/>
      <c r="BY286" s="389"/>
      <c r="BZ286" s="389"/>
      <c r="CA286" s="389"/>
      <c r="CB286" s="389"/>
      <c r="CC286" s="389"/>
      <c r="CD286" s="389"/>
      <c r="CE286" s="389"/>
      <c r="CF286" s="389"/>
      <c r="CG286" s="389"/>
      <c r="CH286" s="389"/>
      <c r="CI286" s="390"/>
    </row>
    <row r="287" spans="2:87" ht="14.5" thickBot="1" x14ac:dyDescent="0.4">
      <c r="B287" s="600" t="s">
        <v>512</v>
      </c>
      <c r="C287" s="601" t="s">
        <v>513</v>
      </c>
      <c r="D287" s="601" t="s">
        <v>514</v>
      </c>
      <c r="E287" s="601" t="s">
        <v>111</v>
      </c>
      <c r="F287" s="602">
        <v>2</v>
      </c>
      <c r="G287" s="394">
        <v>0</v>
      </c>
      <c r="H287" s="395">
        <v>0</v>
      </c>
      <c r="I287" s="395">
        <v>0</v>
      </c>
      <c r="J287" s="395">
        <v>0</v>
      </c>
      <c r="K287" s="395">
        <v>0</v>
      </c>
      <c r="L287" s="395">
        <v>0</v>
      </c>
      <c r="M287" s="389">
        <v>0</v>
      </c>
      <c r="N287" s="389">
        <v>0</v>
      </c>
      <c r="O287" s="389">
        <v>0</v>
      </c>
      <c r="P287" s="389">
        <v>0</v>
      </c>
      <c r="Q287" s="389">
        <v>0</v>
      </c>
      <c r="R287" s="389">
        <v>0</v>
      </c>
      <c r="S287" s="389">
        <v>0</v>
      </c>
      <c r="T287" s="389">
        <v>0</v>
      </c>
      <c r="U287" s="389">
        <v>0</v>
      </c>
      <c r="V287" s="389">
        <v>0</v>
      </c>
      <c r="W287" s="389">
        <v>0</v>
      </c>
      <c r="X287" s="389">
        <v>0</v>
      </c>
      <c r="Y287" s="389">
        <v>0</v>
      </c>
      <c r="Z287" s="389">
        <v>0</v>
      </c>
      <c r="AA287" s="389">
        <v>0</v>
      </c>
      <c r="AB287" s="389">
        <v>0</v>
      </c>
      <c r="AC287" s="389">
        <v>0</v>
      </c>
      <c r="AD287" s="389">
        <v>0</v>
      </c>
      <c r="AE287" s="389">
        <v>0</v>
      </c>
      <c r="AF287" s="389">
        <v>0</v>
      </c>
      <c r="AG287" s="389">
        <v>0</v>
      </c>
      <c r="AH287" s="389">
        <v>0</v>
      </c>
      <c r="AI287" s="389">
        <v>0</v>
      </c>
      <c r="AJ287" s="389">
        <v>0</v>
      </c>
      <c r="AK287" s="389">
        <v>0</v>
      </c>
      <c r="AL287" s="389">
        <v>0</v>
      </c>
      <c r="AM287" s="389">
        <v>0</v>
      </c>
      <c r="AN287" s="389">
        <v>0</v>
      </c>
      <c r="AO287" s="389">
        <v>0</v>
      </c>
      <c r="AP287" s="389">
        <v>0</v>
      </c>
      <c r="AQ287" s="389">
        <v>0</v>
      </c>
      <c r="AR287" s="389">
        <v>0</v>
      </c>
      <c r="AS287" s="389">
        <v>0</v>
      </c>
      <c r="AT287" s="389">
        <v>0</v>
      </c>
      <c r="AU287" s="389">
        <v>0</v>
      </c>
      <c r="AV287" s="389">
        <v>0</v>
      </c>
      <c r="AW287" s="389">
        <v>0</v>
      </c>
      <c r="AX287" s="389">
        <v>0</v>
      </c>
      <c r="AY287" s="389">
        <v>0</v>
      </c>
      <c r="AZ287" s="389">
        <v>0</v>
      </c>
      <c r="BA287" s="389">
        <v>0</v>
      </c>
      <c r="BB287" s="389">
        <v>0</v>
      </c>
      <c r="BC287" s="389">
        <v>0</v>
      </c>
      <c r="BD287" s="389">
        <v>0</v>
      </c>
      <c r="BE287" s="389">
        <v>0</v>
      </c>
      <c r="BF287" s="389">
        <v>0</v>
      </c>
      <c r="BG287" s="389">
        <v>0</v>
      </c>
      <c r="BH287" s="389">
        <v>0</v>
      </c>
      <c r="BI287" s="389">
        <v>0</v>
      </c>
      <c r="BJ287" s="389">
        <v>0</v>
      </c>
      <c r="BK287" s="389">
        <v>0</v>
      </c>
      <c r="BL287" s="389">
        <v>0</v>
      </c>
      <c r="BM287" s="389">
        <v>0</v>
      </c>
      <c r="BN287" s="389">
        <v>0</v>
      </c>
      <c r="BO287" s="389">
        <v>0</v>
      </c>
      <c r="BP287" s="1010"/>
      <c r="BQ287" s="405"/>
      <c r="BR287" s="405"/>
      <c r="BS287" s="405"/>
      <c r="BT287" s="405"/>
      <c r="BU287" s="405"/>
      <c r="BV287" s="405"/>
      <c r="BW287" s="405"/>
      <c r="BX287" s="405"/>
      <c r="BY287" s="405"/>
      <c r="BZ287" s="405"/>
      <c r="CA287" s="405"/>
      <c r="CB287" s="405"/>
      <c r="CC287" s="405"/>
      <c r="CD287" s="405"/>
      <c r="CE287" s="405"/>
      <c r="CF287" s="405"/>
      <c r="CG287" s="405"/>
      <c r="CH287" s="405"/>
      <c r="CI287" s="406"/>
    </row>
    <row r="288" spans="2:87" ht="56" x14ac:dyDescent="0.3">
      <c r="B288" s="603" t="s">
        <v>515</v>
      </c>
      <c r="C288" s="604" t="s">
        <v>516</v>
      </c>
      <c r="D288" s="605" t="s">
        <v>517</v>
      </c>
      <c r="E288" s="604" t="s">
        <v>111</v>
      </c>
      <c r="F288" s="606">
        <v>2</v>
      </c>
      <c r="G288" s="1005">
        <v>0</v>
      </c>
      <c r="H288" s="967">
        <v>0</v>
      </c>
      <c r="I288" s="967">
        <v>0</v>
      </c>
      <c r="J288" s="967">
        <v>0</v>
      </c>
      <c r="K288" s="967">
        <v>0</v>
      </c>
      <c r="L288" s="967">
        <v>0</v>
      </c>
      <c r="M288" s="1467">
        <v>-0.55634184087563576</v>
      </c>
      <c r="N288" s="1467">
        <v>-1.6511161499091991</v>
      </c>
      <c r="O288" s="1467">
        <v>-2.7128840140205046</v>
      </c>
      <c r="P288" s="1467">
        <v>-3.7444028835530174</v>
      </c>
      <c r="Q288" s="1467">
        <v>-4.7483006774904535</v>
      </c>
      <c r="R288" s="1467">
        <v>-5.481102895387008</v>
      </c>
      <c r="S288" s="1467">
        <v>-5.958279470229046</v>
      </c>
      <c r="T288" s="1467">
        <v>-6.4369057121554123</v>
      </c>
      <c r="U288" s="1467">
        <v>-6.917282356986389</v>
      </c>
      <c r="V288" s="1467">
        <v>-7.3994889694331381</v>
      </c>
      <c r="W288" s="1467">
        <v>-7.6654674079545231</v>
      </c>
      <c r="X288" s="1467">
        <v>-7.7090859024210205</v>
      </c>
      <c r="Y288" s="1467">
        <v>-7.7443672469973173</v>
      </c>
      <c r="Z288" s="1467">
        <v>-7.7659432438005958</v>
      </c>
      <c r="AA288" s="1467">
        <v>-7.7756365421320686</v>
      </c>
      <c r="AB288" s="1467">
        <v>-7.7811236754496376</v>
      </c>
      <c r="AC288" s="1467">
        <v>-7.7883858614251169</v>
      </c>
      <c r="AD288" s="1467">
        <v>-7.796897942257548</v>
      </c>
      <c r="AE288" s="1467">
        <v>-7.8063616168346108</v>
      </c>
      <c r="AF288" s="1467">
        <v>-7.8157472102197074</v>
      </c>
      <c r="AG288" s="1467">
        <v>-7.8243116885031574</v>
      </c>
      <c r="AH288" s="1467">
        <v>-7.8321165645649593</v>
      </c>
      <c r="AI288" s="1467">
        <v>-7.8396063669081233</v>
      </c>
      <c r="AJ288" s="1467">
        <v>-7.8468092302494199</v>
      </c>
      <c r="AK288" s="1467">
        <v>-7.8541703547428465</v>
      </c>
      <c r="AL288" s="1467">
        <v>-7.7798986575934173</v>
      </c>
      <c r="AM288" s="1467">
        <v>-7.6281702481069189</v>
      </c>
      <c r="AN288" s="1467">
        <v>-7.4837841459019483</v>
      </c>
      <c r="AO288" s="1467">
        <v>-7.34560714722965</v>
      </c>
      <c r="AP288" s="1467">
        <v>-7.213731441546126</v>
      </c>
      <c r="AQ288" s="1467">
        <v>-7.0882481747481618</v>
      </c>
      <c r="AR288" s="1467">
        <v>-6.9680745139362283</v>
      </c>
      <c r="AS288" s="1467">
        <v>-6.8533282714667507</v>
      </c>
      <c r="AT288" s="1467">
        <v>-6.7441281901323364</v>
      </c>
      <c r="AU288" s="1467">
        <v>-6.6394459775770294</v>
      </c>
      <c r="AV288" s="1467">
        <v>-6.5394284530494318</v>
      </c>
      <c r="AW288" s="1467">
        <v>-6.4438464259989452</v>
      </c>
      <c r="AX288" s="1467">
        <v>-6.3528574273090426</v>
      </c>
      <c r="AY288" s="1467">
        <v>-6.2655043725187909</v>
      </c>
      <c r="AZ288" s="1467">
        <v>-6.1820312786241445</v>
      </c>
      <c r="BA288" s="1467">
        <v>-6.1022538803003155</v>
      </c>
      <c r="BB288" s="1467">
        <v>-6.0259381954502391</v>
      </c>
      <c r="BC288" s="1467">
        <v>-5.9529209733277613</v>
      </c>
      <c r="BD288" s="1467">
        <v>-5.8830480638096736</v>
      </c>
      <c r="BE288" s="1467">
        <v>-5.8161738575004023</v>
      </c>
      <c r="BF288" s="1467">
        <v>-5.7521607427661081</v>
      </c>
      <c r="BG288" s="1467">
        <v>-5.6908785856291706</v>
      </c>
      <c r="BH288" s="1467">
        <v>-5.6322042364902254</v>
      </c>
      <c r="BI288" s="1467">
        <v>-5.5760210660358824</v>
      </c>
      <c r="BJ288" s="1467">
        <v>-5.522218531412352</v>
      </c>
      <c r="BK288" s="1467">
        <v>-5.4706917727619677</v>
      </c>
      <c r="BL288" s="1467">
        <v>-5.4213412394895046</v>
      </c>
      <c r="BM288" s="1467">
        <v>-5.3740723451069083</v>
      </c>
      <c r="BN288" s="1467">
        <v>-5.3287951491582497</v>
      </c>
      <c r="BO288" s="1468">
        <v>-2.784401463593182</v>
      </c>
      <c r="BP288" s="998"/>
      <c r="BQ288" s="388"/>
      <c r="BR288" s="388"/>
      <c r="BS288" s="388"/>
      <c r="BT288" s="388"/>
      <c r="BU288" s="388"/>
      <c r="BV288" s="388"/>
      <c r="BW288" s="388"/>
      <c r="BX288" s="388"/>
      <c r="BY288" s="388"/>
      <c r="BZ288" s="388"/>
      <c r="CA288" s="388"/>
      <c r="CB288" s="388"/>
      <c r="CC288" s="388"/>
      <c r="CD288" s="388"/>
      <c r="CE288" s="388"/>
      <c r="CF288" s="388"/>
      <c r="CG288" s="388"/>
      <c r="CH288" s="388"/>
      <c r="CI288" s="411"/>
    </row>
    <row r="289" spans="2:89" ht="56" x14ac:dyDescent="0.3">
      <c r="B289" s="607" t="s">
        <v>518</v>
      </c>
      <c r="C289" s="608" t="s">
        <v>519</v>
      </c>
      <c r="D289" s="609" t="s">
        <v>520</v>
      </c>
      <c r="E289" s="608" t="s">
        <v>111</v>
      </c>
      <c r="F289" s="610">
        <v>2</v>
      </c>
      <c r="G289" s="394">
        <v>0</v>
      </c>
      <c r="H289" s="395">
        <v>0</v>
      </c>
      <c r="I289" s="395">
        <v>0</v>
      </c>
      <c r="J289" s="395">
        <v>0</v>
      </c>
      <c r="K289" s="395">
        <v>0</v>
      </c>
      <c r="L289" s="395">
        <v>0</v>
      </c>
      <c r="M289" s="1469">
        <v>-4.3721688721918998E-2</v>
      </c>
      <c r="N289" s="1469">
        <v>-0.12898262633863727</v>
      </c>
      <c r="O289" s="1469">
        <v>-0.21013957676432501</v>
      </c>
      <c r="P289" s="1469">
        <v>-0.28747931885731826</v>
      </c>
      <c r="Q289" s="1469">
        <v>-0.36123877549028466</v>
      </c>
      <c r="R289" s="1469">
        <v>-0.48527395122491207</v>
      </c>
      <c r="S289" s="1469">
        <v>-0.66362856405304516</v>
      </c>
      <c r="T289" s="1469">
        <v>-0.84677565343060268</v>
      </c>
      <c r="U289" s="1469">
        <v>-1.0345273923160196</v>
      </c>
      <c r="V289" s="1469">
        <v>-1.226711468746932</v>
      </c>
      <c r="W289" s="1469">
        <v>-1.3260813923844927</v>
      </c>
      <c r="X289" s="1469">
        <v>-1.330087052304358</v>
      </c>
      <c r="Y289" s="1469">
        <v>-1.333664767928638</v>
      </c>
      <c r="Z289" s="1469">
        <v>-1.3359198894945794</v>
      </c>
      <c r="AA289" s="1469">
        <v>-1.3370792508629963</v>
      </c>
      <c r="AB289" s="1469">
        <v>-1.3381578364911937</v>
      </c>
      <c r="AC289" s="1469">
        <v>-1.3395475175805043</v>
      </c>
      <c r="AD289" s="1469">
        <v>-1.3411557509210734</v>
      </c>
      <c r="AE289" s="1469">
        <v>-1.3429322181542969</v>
      </c>
      <c r="AF289" s="1469">
        <v>-1.3446969149009917</v>
      </c>
      <c r="AG289" s="1469">
        <v>-1.3462641208813479</v>
      </c>
      <c r="AH289" s="1469">
        <v>-1.3477543934247227</v>
      </c>
      <c r="AI289" s="1469">
        <v>-1.349192017907288</v>
      </c>
      <c r="AJ289" s="1469">
        <v>-1.3505807030958157</v>
      </c>
      <c r="AK289" s="1469">
        <v>-1.3519444515529562</v>
      </c>
      <c r="AL289" s="1469">
        <v>-1.3523999461811711</v>
      </c>
      <c r="AM289" s="1469">
        <v>-1.3520637807360127</v>
      </c>
      <c r="AN289" s="1469">
        <v>-1.3518722048617697</v>
      </c>
      <c r="AO289" s="1469">
        <v>-1.3517809492098418</v>
      </c>
      <c r="AP289" s="1469">
        <v>-1.3518043202789496</v>
      </c>
      <c r="AQ289" s="1469">
        <v>-1.3519551313959473</v>
      </c>
      <c r="AR289" s="1469">
        <v>-1.3521872670571142</v>
      </c>
      <c r="AS289" s="1469">
        <v>-1.3525125621064003</v>
      </c>
      <c r="AT289" s="1469">
        <v>-1.3529420362141908</v>
      </c>
      <c r="AU289" s="1469">
        <v>-1.3534296563900001</v>
      </c>
      <c r="AV289" s="1469">
        <v>-1.3539865944509917</v>
      </c>
      <c r="AW289" s="1469">
        <v>-1.3546051413871802</v>
      </c>
      <c r="AX289" s="1469">
        <v>-1.3552962988870432</v>
      </c>
      <c r="AY289" s="1469">
        <v>-1.3560161002785869</v>
      </c>
      <c r="AZ289" s="1469">
        <v>-1.3567794742744406</v>
      </c>
      <c r="BA289" s="1469">
        <v>-1.3575802391466136</v>
      </c>
      <c r="BB289" s="1469">
        <v>-1.3584097482887947</v>
      </c>
      <c r="BC289" s="1469">
        <v>-1.3592628400240221</v>
      </c>
      <c r="BD289" s="1469">
        <v>-1.3601348300615337</v>
      </c>
      <c r="BE289" s="1469">
        <v>-1.361021496332788</v>
      </c>
      <c r="BF289" s="1469">
        <v>-1.3619190579056952</v>
      </c>
      <c r="BG289" s="1469">
        <v>-1.3628241498075209</v>
      </c>
      <c r="BH289" s="1469">
        <v>-1.3637337952749495</v>
      </c>
      <c r="BI289" s="1469">
        <v>-1.3646453766597886</v>
      </c>
      <c r="BJ289" s="1469">
        <v>-1.3655566059586317</v>
      </c>
      <c r="BK289" s="1469">
        <v>-1.3664654957081221</v>
      </c>
      <c r="BL289" s="1469">
        <v>-1.3673703307948608</v>
      </c>
      <c r="BM289" s="1469">
        <v>-1.3682696415689815</v>
      </c>
      <c r="BN289" s="1469">
        <v>-1.369162178520213</v>
      </c>
      <c r="BO289" s="1470">
        <v>-1.3688835510613715</v>
      </c>
      <c r="BP289" s="999"/>
      <c r="BQ289" s="389"/>
      <c r="BR289" s="389"/>
      <c r="BS289" s="389"/>
      <c r="BT289" s="389"/>
      <c r="BU289" s="389"/>
      <c r="BV289" s="389"/>
      <c r="BW289" s="389"/>
      <c r="BX289" s="389"/>
      <c r="BY289" s="389"/>
      <c r="BZ289" s="389"/>
      <c r="CA289" s="389"/>
      <c r="CB289" s="389"/>
      <c r="CC289" s="389"/>
      <c r="CD289" s="389"/>
      <c r="CE289" s="389"/>
      <c r="CF289" s="389"/>
      <c r="CG289" s="389"/>
      <c r="CH289" s="389"/>
      <c r="CI289" s="390"/>
      <c r="CJ289" s="1453"/>
      <c r="CK289" s="1453"/>
    </row>
    <row r="290" spans="2:89" ht="56" x14ac:dyDescent="0.3">
      <c r="B290" s="607" t="s">
        <v>521</v>
      </c>
      <c r="C290" s="608" t="s">
        <v>522</v>
      </c>
      <c r="D290" s="609" t="s">
        <v>523</v>
      </c>
      <c r="E290" s="608" t="s">
        <v>111</v>
      </c>
      <c r="F290" s="610">
        <v>2</v>
      </c>
      <c r="G290" s="394">
        <v>0</v>
      </c>
      <c r="H290" s="395">
        <v>0</v>
      </c>
      <c r="I290" s="395">
        <v>0</v>
      </c>
      <c r="J290" s="395">
        <v>0</v>
      </c>
      <c r="K290" s="395">
        <v>0</v>
      </c>
      <c r="L290" s="395">
        <v>0</v>
      </c>
      <c r="M290" s="1469">
        <v>-1.2873138531832347</v>
      </c>
      <c r="N290" s="1469">
        <v>-3.8237282854782646</v>
      </c>
      <c r="O290" s="1469">
        <v>-6.3008081693560989</v>
      </c>
      <c r="P290" s="1469">
        <v>-8.7196257017218191</v>
      </c>
      <c r="Q290" s="1469">
        <v>-11.095693989797033</v>
      </c>
      <c r="R290" s="1469">
        <v>-14.119931819078815</v>
      </c>
      <c r="S290" s="1469">
        <v>-17.692239792003054</v>
      </c>
      <c r="T290" s="1469">
        <v>-21.098696263548398</v>
      </c>
      <c r="U290" s="1469">
        <v>-24.362384684681217</v>
      </c>
      <c r="V290" s="1469">
        <v>-27.503115474748391</v>
      </c>
      <c r="W290" s="1469">
        <v>-30.604492519694674</v>
      </c>
      <c r="X290" s="1469">
        <v>-33.671573210586537</v>
      </c>
      <c r="Y290" s="1469">
        <v>-36.518291408618431</v>
      </c>
      <c r="Z290" s="1469">
        <v>-38.552456761471355</v>
      </c>
      <c r="AA290" s="1469">
        <v>-39.842569637548195</v>
      </c>
      <c r="AB290" s="1469">
        <v>-41.081298554993097</v>
      </c>
      <c r="AC290" s="1469">
        <v>-42.333076360137419</v>
      </c>
      <c r="AD290" s="1469">
        <v>-43.59734689014342</v>
      </c>
      <c r="AE290" s="1469">
        <v>-44.87164743788378</v>
      </c>
      <c r="AF290" s="1469">
        <v>-46.155202387630951</v>
      </c>
      <c r="AG290" s="1469">
        <v>-47.446315616474777</v>
      </c>
      <c r="AH290" s="1469">
        <v>-48.736417236552441</v>
      </c>
      <c r="AI290" s="1469">
        <v>-50.032191118929077</v>
      </c>
      <c r="AJ290" s="1469">
        <v>-51.333816346170785</v>
      </c>
      <c r="AK290" s="1469">
        <v>-52.64789853275478</v>
      </c>
      <c r="AL290" s="1469">
        <v>-53.050799230623447</v>
      </c>
      <c r="AM290" s="1469">
        <v>-52.620503511874297</v>
      </c>
      <c r="AN290" s="1469">
        <v>-52.340365761905382</v>
      </c>
      <c r="AO290" s="1469">
        <v>-52.186904369293856</v>
      </c>
      <c r="AP290" s="1469">
        <v>-52.156606429525922</v>
      </c>
      <c r="AQ290" s="1469">
        <v>-52.246624224495307</v>
      </c>
      <c r="AR290" s="1469">
        <v>-52.43605687487635</v>
      </c>
      <c r="AS290" s="1469">
        <v>-52.723486915285378</v>
      </c>
      <c r="AT290" s="1469">
        <v>-53.107986371937173</v>
      </c>
      <c r="AU290" s="1469">
        <v>-53.570690015567834</v>
      </c>
      <c r="AV290" s="1469">
        <v>-54.111783413128499</v>
      </c>
      <c r="AW290" s="1469">
        <v>-54.725740418056233</v>
      </c>
      <c r="AX290" s="1469">
        <v>-55.413509296568911</v>
      </c>
      <c r="AY290" s="1469">
        <v>-56.158300279427138</v>
      </c>
      <c r="AZ290" s="1469">
        <v>-56.949384324536787</v>
      </c>
      <c r="BA290" s="1469">
        <v>-57.782975900856549</v>
      </c>
      <c r="BB290" s="1469">
        <v>-58.667950022654544</v>
      </c>
      <c r="BC290" s="1469">
        <v>-59.600926506310344</v>
      </c>
      <c r="BD290" s="1469">
        <v>-60.578790203200469</v>
      </c>
      <c r="BE290" s="1469">
        <v>-61.598670007624214</v>
      </c>
      <c r="BF290" s="1469">
        <v>-62.657919581446578</v>
      </c>
      <c r="BG290" s="1469">
        <v>-63.754099645150468</v>
      </c>
      <c r="BH290" s="1469">
        <v>-64.884961699308178</v>
      </c>
      <c r="BI290" s="1469">
        <v>-66.048433053491436</v>
      </c>
      <c r="BJ290" s="1469">
        <v>-67.242603051364114</v>
      </c>
      <c r="BK290" s="1469">
        <v>-68.465710391241501</v>
      </c>
      <c r="BL290" s="1469">
        <v>-69.716131450833132</v>
      </c>
      <c r="BM290" s="1469">
        <v>-70.992369533323682</v>
      </c>
      <c r="BN290" s="1469">
        <v>-72.293044959483083</v>
      </c>
      <c r="BO290" s="1470">
        <v>-73.55780654257795</v>
      </c>
      <c r="BP290" s="999"/>
      <c r="BQ290" s="389"/>
      <c r="BR290" s="389"/>
      <c r="BS290" s="389"/>
      <c r="BT290" s="389"/>
      <c r="BU290" s="389"/>
      <c r="BV290" s="389"/>
      <c r="BW290" s="389"/>
      <c r="BX290" s="389"/>
      <c r="BY290" s="389"/>
      <c r="BZ290" s="389"/>
      <c r="CA290" s="389"/>
      <c r="CB290" s="389"/>
      <c r="CC290" s="389"/>
      <c r="CD290" s="389"/>
      <c r="CE290" s="389"/>
      <c r="CF290" s="389"/>
      <c r="CG290" s="389"/>
      <c r="CH290" s="389"/>
      <c r="CI290" s="390"/>
      <c r="CJ290" s="1453"/>
      <c r="CK290" s="1453"/>
    </row>
    <row r="291" spans="2:89" ht="56" x14ac:dyDescent="0.3">
      <c r="B291" s="607" t="s">
        <v>524</v>
      </c>
      <c r="C291" s="608" t="s">
        <v>525</v>
      </c>
      <c r="D291" s="609" t="s">
        <v>526</v>
      </c>
      <c r="E291" s="608" t="s">
        <v>111</v>
      </c>
      <c r="F291" s="610">
        <v>2</v>
      </c>
      <c r="G291" s="394">
        <v>0</v>
      </c>
      <c r="H291" s="395">
        <v>0</v>
      </c>
      <c r="I291" s="395">
        <v>0</v>
      </c>
      <c r="J291" s="395">
        <v>0</v>
      </c>
      <c r="K291" s="395">
        <v>0</v>
      </c>
      <c r="L291" s="395">
        <v>0</v>
      </c>
      <c r="M291" s="1469">
        <v>-8.5518068758655294E-2</v>
      </c>
      <c r="N291" s="1469">
        <v>-0.33551536025164896</v>
      </c>
      <c r="O291" s="1469">
        <v>-0.71178888722784694</v>
      </c>
      <c r="P291" s="1469">
        <v>-1.1675670485711154</v>
      </c>
      <c r="Q291" s="1469">
        <v>-1.6952322832948523</v>
      </c>
      <c r="R291" s="1469">
        <v>-2.2933991812213259</v>
      </c>
      <c r="S291" s="1469">
        <v>-2.9847601983673395</v>
      </c>
      <c r="T291" s="1469">
        <v>-3.7569562296160628</v>
      </c>
      <c r="U291" s="1469">
        <v>-4.5958495298481044</v>
      </c>
      <c r="V291" s="1469">
        <v>-5.4512699791934676</v>
      </c>
      <c r="W291" s="1469">
        <v>-6.3026042557619277</v>
      </c>
      <c r="X291" s="1469">
        <v>-7.0126560903432757</v>
      </c>
      <c r="Y291" s="1469">
        <v>-7.572733535850646</v>
      </c>
      <c r="Z291" s="1469">
        <v>-7.9969193030026311</v>
      </c>
      <c r="AA291" s="1469">
        <v>-8.3071852712559764</v>
      </c>
      <c r="AB291" s="1469">
        <v>-8.5393618150486219</v>
      </c>
      <c r="AC291" s="1469">
        <v>-8.6804880372748165</v>
      </c>
      <c r="AD291" s="1469">
        <v>-8.748844087322464</v>
      </c>
      <c r="AE291" s="1469">
        <v>-8.7989054131631406</v>
      </c>
      <c r="AF291" s="1469">
        <v>-8.8349362111623524</v>
      </c>
      <c r="AG291" s="1469">
        <v>-8.8774825873293484</v>
      </c>
      <c r="AH291" s="1469">
        <v>-8.9177039517840804</v>
      </c>
      <c r="AI291" s="1469">
        <v>-8.9584745329521027</v>
      </c>
      <c r="AJ291" s="1469">
        <v>-8.9997373019708498</v>
      </c>
      <c r="AK291" s="1469">
        <v>-9.0445595117077922</v>
      </c>
      <c r="AL291" s="1469">
        <v>-9.0825566909368298</v>
      </c>
      <c r="AM291" s="1469">
        <v>-9.117241093796645</v>
      </c>
      <c r="AN291" s="1469">
        <v>-9.1562745141748714</v>
      </c>
      <c r="AO291" s="1469">
        <v>-9.1931616744142151</v>
      </c>
      <c r="AP291" s="1469">
        <v>-9.2310266372641792</v>
      </c>
      <c r="AQ291" s="1469">
        <v>-9.2731344145255292</v>
      </c>
      <c r="AR291" s="1469">
        <v>-9.3127766378095522</v>
      </c>
      <c r="AS291" s="1469">
        <v>-9.3531850439752198</v>
      </c>
      <c r="AT291" s="1469">
        <v>-9.3977302559114158</v>
      </c>
      <c r="AU291" s="1469">
        <v>-9.4395035954124911</v>
      </c>
      <c r="AV291" s="1469">
        <v>-9.481847168744812</v>
      </c>
      <c r="AW291" s="1469">
        <v>-9.524701704131072</v>
      </c>
      <c r="AX291" s="1469">
        <v>-9.5715815203169896</v>
      </c>
      <c r="AY291" s="1469">
        <v>-9.6153264451288685</v>
      </c>
      <c r="AZ291" s="1469">
        <v>-9.6518407241629394</v>
      </c>
      <c r="BA291" s="1469">
        <v>-9.6808894550707194</v>
      </c>
      <c r="BB291" s="1469">
        <v>-9.7099565443502414</v>
      </c>
      <c r="BC291" s="1469">
        <v>-9.7390084411937945</v>
      </c>
      <c r="BD291" s="1469">
        <v>-9.7680149455040599</v>
      </c>
      <c r="BE291" s="1469">
        <v>-9.7969490329407591</v>
      </c>
      <c r="BF291" s="1469">
        <v>-9.8257866612902092</v>
      </c>
      <c r="BG291" s="1469">
        <v>-9.8545065660109366</v>
      </c>
      <c r="BH291" s="1469">
        <v>-9.8830900513941131</v>
      </c>
      <c r="BI291" s="1469">
        <v>-9.9115207824635565</v>
      </c>
      <c r="BJ291" s="1469">
        <v>-9.9397845815639929</v>
      </c>
      <c r="BK291" s="1469">
        <v>-9.9678692325659313</v>
      </c>
      <c r="BL291" s="1469">
        <v>-9.9957642947527958</v>
      </c>
      <c r="BM291" s="1469">
        <v>-10.023460927744374</v>
      </c>
      <c r="BN291" s="1469">
        <v>-10.050951728237084</v>
      </c>
      <c r="BO291" s="1470">
        <v>-10.072599726221679</v>
      </c>
      <c r="BP291" s="999"/>
      <c r="BQ291" s="389"/>
      <c r="BR291" s="389"/>
      <c r="BS291" s="389"/>
      <c r="BT291" s="389"/>
      <c r="BU291" s="389"/>
      <c r="BV291" s="389"/>
      <c r="BW291" s="389"/>
      <c r="BX291" s="389"/>
      <c r="BY291" s="389"/>
      <c r="BZ291" s="389"/>
      <c r="CA291" s="389"/>
      <c r="CB291" s="389"/>
      <c r="CC291" s="389"/>
      <c r="CD291" s="389"/>
      <c r="CE291" s="389"/>
      <c r="CF291" s="389"/>
      <c r="CG291" s="389"/>
      <c r="CH291" s="389"/>
      <c r="CI291" s="390"/>
      <c r="CJ291" s="1453"/>
      <c r="CK291" s="1453"/>
    </row>
    <row r="292" spans="2:89" ht="28" x14ac:dyDescent="0.35">
      <c r="B292" s="607" t="s">
        <v>527</v>
      </c>
      <c r="C292" s="608" t="s">
        <v>528</v>
      </c>
      <c r="D292" s="609" t="s">
        <v>529</v>
      </c>
      <c r="E292" s="608" t="s">
        <v>111</v>
      </c>
      <c r="F292" s="610">
        <v>2</v>
      </c>
      <c r="G292" s="394">
        <v>0</v>
      </c>
      <c r="H292" s="395">
        <v>0</v>
      </c>
      <c r="I292" s="395">
        <v>0</v>
      </c>
      <c r="J292" s="395">
        <v>0</v>
      </c>
      <c r="K292" s="395">
        <v>0</v>
      </c>
      <c r="L292" s="395">
        <v>0</v>
      </c>
      <c r="M292" s="389">
        <v>0</v>
      </c>
      <c r="N292" s="389">
        <v>0</v>
      </c>
      <c r="O292" s="389">
        <v>0</v>
      </c>
      <c r="P292" s="389">
        <v>0</v>
      </c>
      <c r="Q292" s="389">
        <v>0</v>
      </c>
      <c r="R292" s="389">
        <v>0</v>
      </c>
      <c r="S292" s="389">
        <v>0</v>
      </c>
      <c r="T292" s="389">
        <v>0</v>
      </c>
      <c r="U292" s="389">
        <v>0</v>
      </c>
      <c r="V292" s="389">
        <v>0</v>
      </c>
      <c r="W292" s="389">
        <v>0</v>
      </c>
      <c r="X292" s="389">
        <v>0</v>
      </c>
      <c r="Y292" s="389">
        <v>0</v>
      </c>
      <c r="Z292" s="389">
        <v>0</v>
      </c>
      <c r="AA292" s="389">
        <v>0</v>
      </c>
      <c r="AB292" s="389">
        <v>0</v>
      </c>
      <c r="AC292" s="389">
        <v>0</v>
      </c>
      <c r="AD292" s="389">
        <v>0</v>
      </c>
      <c r="AE292" s="389">
        <v>0</v>
      </c>
      <c r="AF292" s="389">
        <v>0</v>
      </c>
      <c r="AG292" s="389">
        <v>0</v>
      </c>
      <c r="AH292" s="389">
        <v>0</v>
      </c>
      <c r="AI292" s="389">
        <v>0</v>
      </c>
      <c r="AJ292" s="389">
        <v>0</v>
      </c>
      <c r="AK292" s="389">
        <v>0</v>
      </c>
      <c r="AL292" s="389">
        <v>0</v>
      </c>
      <c r="AM292" s="389">
        <v>0</v>
      </c>
      <c r="AN292" s="389">
        <v>0</v>
      </c>
      <c r="AO292" s="389">
        <v>0</v>
      </c>
      <c r="AP292" s="389">
        <v>0</v>
      </c>
      <c r="AQ292" s="389">
        <v>0</v>
      </c>
      <c r="AR292" s="389">
        <v>0</v>
      </c>
      <c r="AS292" s="389">
        <v>0</v>
      </c>
      <c r="AT292" s="389">
        <v>0</v>
      </c>
      <c r="AU292" s="389">
        <v>0</v>
      </c>
      <c r="AV292" s="389">
        <v>0</v>
      </c>
      <c r="AW292" s="389">
        <v>0</v>
      </c>
      <c r="AX292" s="389">
        <v>0</v>
      </c>
      <c r="AY292" s="389">
        <v>0</v>
      </c>
      <c r="AZ292" s="389">
        <v>0</v>
      </c>
      <c r="BA292" s="389">
        <v>0</v>
      </c>
      <c r="BB292" s="389">
        <v>0</v>
      </c>
      <c r="BC292" s="389">
        <v>0</v>
      </c>
      <c r="BD292" s="389">
        <v>0</v>
      </c>
      <c r="BE292" s="389">
        <v>0</v>
      </c>
      <c r="BF292" s="389">
        <v>0</v>
      </c>
      <c r="BG292" s="389">
        <v>0</v>
      </c>
      <c r="BH292" s="389">
        <v>0</v>
      </c>
      <c r="BI292" s="389">
        <v>0</v>
      </c>
      <c r="BJ292" s="389">
        <v>0</v>
      </c>
      <c r="BK292" s="389">
        <v>0</v>
      </c>
      <c r="BL292" s="389">
        <v>0</v>
      </c>
      <c r="BM292" s="389">
        <v>0</v>
      </c>
      <c r="BN292" s="389">
        <v>0</v>
      </c>
      <c r="BO292" s="1006">
        <v>0</v>
      </c>
      <c r="BP292" s="999"/>
      <c r="BQ292" s="389"/>
      <c r="BR292" s="389"/>
      <c r="BS292" s="389"/>
      <c r="BT292" s="389"/>
      <c r="BU292" s="389"/>
      <c r="BV292" s="389"/>
      <c r="BW292" s="389"/>
      <c r="BX292" s="389"/>
      <c r="BY292" s="389"/>
      <c r="BZ292" s="389"/>
      <c r="CA292" s="389"/>
      <c r="CB292" s="389"/>
      <c r="CC292" s="389"/>
      <c r="CD292" s="389"/>
      <c r="CE292" s="389"/>
      <c r="CF292" s="389"/>
      <c r="CG292" s="389"/>
      <c r="CH292" s="389"/>
      <c r="CI292" s="390"/>
      <c r="CJ292" s="1453"/>
      <c r="CK292" s="1453"/>
    </row>
    <row r="293" spans="2:89" ht="28.5" thickBot="1" x14ac:dyDescent="0.4">
      <c r="B293" s="611" t="s">
        <v>530</v>
      </c>
      <c r="C293" s="612" t="s">
        <v>531</v>
      </c>
      <c r="D293" s="612" t="s">
        <v>532</v>
      </c>
      <c r="E293" s="612" t="s">
        <v>111</v>
      </c>
      <c r="F293" s="613">
        <v>2</v>
      </c>
      <c r="G293" s="1007">
        <v>0</v>
      </c>
      <c r="H293" s="1008">
        <v>0</v>
      </c>
      <c r="I293" s="1008">
        <v>0</v>
      </c>
      <c r="J293" s="1008">
        <v>0</v>
      </c>
      <c r="K293" s="1008">
        <v>0</v>
      </c>
      <c r="L293" s="1008">
        <v>0</v>
      </c>
      <c r="M293" s="405">
        <v>0</v>
      </c>
      <c r="N293" s="405">
        <v>0</v>
      </c>
      <c r="O293" s="405">
        <v>0</v>
      </c>
      <c r="P293" s="405">
        <v>0</v>
      </c>
      <c r="Q293" s="405">
        <v>0</v>
      </c>
      <c r="R293" s="405">
        <v>0</v>
      </c>
      <c r="S293" s="405">
        <v>0</v>
      </c>
      <c r="T293" s="405">
        <v>0</v>
      </c>
      <c r="U293" s="405">
        <v>0</v>
      </c>
      <c r="V293" s="405">
        <v>0</v>
      </c>
      <c r="W293" s="405">
        <v>0</v>
      </c>
      <c r="X293" s="405">
        <v>0</v>
      </c>
      <c r="Y293" s="405">
        <v>0</v>
      </c>
      <c r="Z293" s="405">
        <v>0</v>
      </c>
      <c r="AA293" s="405">
        <v>0</v>
      </c>
      <c r="AB293" s="405">
        <v>0</v>
      </c>
      <c r="AC293" s="405">
        <v>0</v>
      </c>
      <c r="AD293" s="405">
        <v>0</v>
      </c>
      <c r="AE293" s="405">
        <v>0</v>
      </c>
      <c r="AF293" s="405">
        <v>0</v>
      </c>
      <c r="AG293" s="405">
        <v>0</v>
      </c>
      <c r="AH293" s="405">
        <v>0</v>
      </c>
      <c r="AI293" s="405">
        <v>0</v>
      </c>
      <c r="AJ293" s="405">
        <v>0</v>
      </c>
      <c r="AK293" s="405">
        <v>0</v>
      </c>
      <c r="AL293" s="405">
        <v>0</v>
      </c>
      <c r="AM293" s="405">
        <v>0</v>
      </c>
      <c r="AN293" s="405">
        <v>0</v>
      </c>
      <c r="AO293" s="405">
        <v>0</v>
      </c>
      <c r="AP293" s="405">
        <v>0</v>
      </c>
      <c r="AQ293" s="405">
        <v>0</v>
      </c>
      <c r="AR293" s="405">
        <v>0</v>
      </c>
      <c r="AS293" s="405">
        <v>0</v>
      </c>
      <c r="AT293" s="405">
        <v>0</v>
      </c>
      <c r="AU293" s="405">
        <v>0</v>
      </c>
      <c r="AV293" s="405">
        <v>0</v>
      </c>
      <c r="AW293" s="405">
        <v>0</v>
      </c>
      <c r="AX293" s="405">
        <v>0</v>
      </c>
      <c r="AY293" s="405">
        <v>0</v>
      </c>
      <c r="AZ293" s="405">
        <v>0</v>
      </c>
      <c r="BA293" s="405">
        <v>0</v>
      </c>
      <c r="BB293" s="405">
        <v>0</v>
      </c>
      <c r="BC293" s="405">
        <v>0</v>
      </c>
      <c r="BD293" s="405">
        <v>0</v>
      </c>
      <c r="BE293" s="405">
        <v>0</v>
      </c>
      <c r="BF293" s="405">
        <v>0</v>
      </c>
      <c r="BG293" s="405">
        <v>0</v>
      </c>
      <c r="BH293" s="405">
        <v>0</v>
      </c>
      <c r="BI293" s="405">
        <v>0</v>
      </c>
      <c r="BJ293" s="405">
        <v>0</v>
      </c>
      <c r="BK293" s="405">
        <v>0</v>
      </c>
      <c r="BL293" s="405">
        <v>0</v>
      </c>
      <c r="BM293" s="405">
        <v>0</v>
      </c>
      <c r="BN293" s="405">
        <v>0</v>
      </c>
      <c r="BO293" s="1136">
        <v>0</v>
      </c>
      <c r="BP293" s="1000"/>
      <c r="BQ293" s="419"/>
      <c r="BR293" s="419"/>
      <c r="BS293" s="419"/>
      <c r="BT293" s="419"/>
      <c r="BU293" s="419"/>
      <c r="BV293" s="419"/>
      <c r="BW293" s="419"/>
      <c r="BX293" s="419"/>
      <c r="BY293" s="419"/>
      <c r="BZ293" s="419"/>
      <c r="CA293" s="419"/>
      <c r="CB293" s="419"/>
      <c r="CC293" s="419"/>
      <c r="CD293" s="419"/>
      <c r="CE293" s="419"/>
      <c r="CF293" s="419"/>
      <c r="CG293" s="419"/>
      <c r="CH293" s="419"/>
      <c r="CI293" s="420"/>
      <c r="CJ293" s="1453"/>
      <c r="CK293" s="1453"/>
    </row>
    <row r="294" spans="2:89" ht="28" x14ac:dyDescent="0.3">
      <c r="B294" s="614" t="s">
        <v>533</v>
      </c>
      <c r="C294" s="615" t="s">
        <v>534</v>
      </c>
      <c r="D294" s="616" t="s">
        <v>535</v>
      </c>
      <c r="E294" s="615" t="s">
        <v>111</v>
      </c>
      <c r="F294" s="617">
        <v>2</v>
      </c>
      <c r="G294" s="1003">
        <v>0</v>
      </c>
      <c r="H294" s="1004">
        <v>0</v>
      </c>
      <c r="I294" s="1004">
        <v>0</v>
      </c>
      <c r="J294" s="1004">
        <v>0</v>
      </c>
      <c r="K294" s="1004">
        <v>0</v>
      </c>
      <c r="L294" s="1133">
        <v>0</v>
      </c>
      <c r="M294" s="1471">
        <v>-2.5752877225855768E-3</v>
      </c>
      <c r="N294" s="1471">
        <v>-1.0310251459376533E-2</v>
      </c>
      <c r="O294" s="1471">
        <v>-2.3640252206826234E-2</v>
      </c>
      <c r="P294" s="1471">
        <v>-4.1728129196419481E-2</v>
      </c>
      <c r="Q294" s="1471">
        <v>-6.504777498329492E-2</v>
      </c>
      <c r="R294" s="1471">
        <v>-9.3051089488947622E-2</v>
      </c>
      <c r="S294" s="1471">
        <v>-0.12368635899929965</v>
      </c>
      <c r="T294" s="1471">
        <v>-0.15740910456874005</v>
      </c>
      <c r="U294" s="1471">
        <v>-0.19467534385111263</v>
      </c>
      <c r="V294" s="1471">
        <v>-0.23472131700812024</v>
      </c>
      <c r="W294" s="1471">
        <v>-0.2719987618003345</v>
      </c>
      <c r="X294" s="1471">
        <v>-0.30111446013224918</v>
      </c>
      <c r="Y294" s="1471">
        <v>-0.32203533230176901</v>
      </c>
      <c r="Z294" s="1471">
        <v>-0.33430598961638436</v>
      </c>
      <c r="AA294" s="1471">
        <v>-0.33868008505160213</v>
      </c>
      <c r="AB294" s="1471">
        <v>-0.3378675440166351</v>
      </c>
      <c r="AC294" s="1471">
        <v>-0.33708667027187905</v>
      </c>
      <c r="AD294" s="1471">
        <v>-0.33633202076620883</v>
      </c>
      <c r="AE294" s="1471">
        <v>-0.33558299610710612</v>
      </c>
      <c r="AF294" s="1471">
        <v>-0.33481767335407453</v>
      </c>
      <c r="AG294" s="1471">
        <v>-0.33445496647196049</v>
      </c>
      <c r="AH294" s="1471">
        <v>-0.33364110221113202</v>
      </c>
      <c r="AI294" s="1471">
        <v>-0.33280159010973892</v>
      </c>
      <c r="AJ294" s="1471">
        <v>-0.33194644918987803</v>
      </c>
      <c r="AK294" s="1471">
        <v>-0.33150432002277347</v>
      </c>
      <c r="AL294" s="1471">
        <v>-0.33064896926594817</v>
      </c>
      <c r="AM294" s="1471">
        <v>-0.32979682016629264</v>
      </c>
      <c r="AN294" s="1471">
        <v>-0.32935096762887195</v>
      </c>
      <c r="AO294" s="1471">
        <v>-0.32850214202369821</v>
      </c>
      <c r="AP294" s="1471">
        <v>-0.32765647006452397</v>
      </c>
      <c r="AQ294" s="1471">
        <v>-0.32720815191333336</v>
      </c>
      <c r="AR294" s="1471">
        <v>-0.32636580735067289</v>
      </c>
      <c r="AS294" s="1471">
        <v>-0.32552656963836113</v>
      </c>
      <c r="AT294" s="1471">
        <v>-0.32507603120221829</v>
      </c>
      <c r="AU294" s="1471">
        <v>-0.3242401226978589</v>
      </c>
      <c r="AV294" s="1471">
        <v>-0.3234072754244674</v>
      </c>
      <c r="AW294" s="1471">
        <v>-0.32257746458838871</v>
      </c>
      <c r="AX294" s="1471">
        <v>-0.32212523003158378</v>
      </c>
      <c r="AY294" s="1471">
        <v>-0.32129872864991293</v>
      </c>
      <c r="AZ294" s="1471">
        <v>-0.32053591569638268</v>
      </c>
      <c r="BA294" s="1471">
        <v>-0.31983567831855275</v>
      </c>
      <c r="BB294" s="1471">
        <v>-0.31913695137144776</v>
      </c>
      <c r="BC294" s="1471">
        <v>-0.31843973187301405</v>
      </c>
      <c r="BD294" s="1471">
        <v>-0.31774401684584519</v>
      </c>
      <c r="BE294" s="1471">
        <v>-0.31704980331718086</v>
      </c>
      <c r="BF294" s="1471">
        <v>-0.31635708831890441</v>
      </c>
      <c r="BG294" s="1471">
        <v>-0.31566586888754267</v>
      </c>
      <c r="BH294" s="1471">
        <v>-0.31497614206426316</v>
      </c>
      <c r="BI294" s="1471">
        <v>-0.31428790489487307</v>
      </c>
      <c r="BJ294" s="1471">
        <v>-0.31360115442981779</v>
      </c>
      <c r="BK294" s="1471">
        <v>-0.31291588772417878</v>
      </c>
      <c r="BL294" s="1471">
        <v>-0.31223210183767225</v>
      </c>
      <c r="BM294" s="1471">
        <v>-0.31154979383464709</v>
      </c>
      <c r="BN294" s="1471">
        <v>-0.3108689607840836</v>
      </c>
      <c r="BO294" s="1471">
        <v>-0.31018959975959098</v>
      </c>
      <c r="BP294" s="998"/>
      <c r="BQ294" s="388"/>
      <c r="BR294" s="388"/>
      <c r="BS294" s="388"/>
      <c r="BT294" s="388"/>
      <c r="BU294" s="388"/>
      <c r="BV294" s="388"/>
      <c r="BW294" s="388"/>
      <c r="BX294" s="388"/>
      <c r="BY294" s="388"/>
      <c r="BZ294" s="388"/>
      <c r="CA294" s="388"/>
      <c r="CB294" s="388"/>
      <c r="CC294" s="388"/>
      <c r="CD294" s="388"/>
      <c r="CE294" s="388"/>
      <c r="CF294" s="388"/>
      <c r="CG294" s="388"/>
      <c r="CH294" s="388"/>
      <c r="CI294" s="411"/>
      <c r="CJ294" s="1453"/>
      <c r="CK294" s="1453"/>
    </row>
    <row r="295" spans="2:89" ht="28" x14ac:dyDescent="0.3">
      <c r="B295" s="596" t="s">
        <v>536</v>
      </c>
      <c r="C295" s="597" t="s">
        <v>537</v>
      </c>
      <c r="D295" s="598" t="s">
        <v>538</v>
      </c>
      <c r="E295" s="597" t="s">
        <v>111</v>
      </c>
      <c r="F295" s="599">
        <v>2</v>
      </c>
      <c r="G295" s="394">
        <v>0</v>
      </c>
      <c r="H295" s="395">
        <v>0</v>
      </c>
      <c r="I295" s="395">
        <v>0</v>
      </c>
      <c r="J295" s="395">
        <v>0</v>
      </c>
      <c r="K295" s="395">
        <v>0</v>
      </c>
      <c r="L295" s="1134">
        <v>0</v>
      </c>
      <c r="M295" s="1472">
        <v>-1.5410563059022468E-4</v>
      </c>
      <c r="N295" s="1472">
        <v>-6.022256338653161E-4</v>
      </c>
      <c r="O295" s="1472">
        <v>-1.3481122293965224E-3</v>
      </c>
      <c r="P295" s="1472">
        <v>-2.3236649169237002E-3</v>
      </c>
      <c r="Q295" s="1472">
        <v>-3.5378081995979778E-3</v>
      </c>
      <c r="R295" s="1472">
        <v>-4.8638893034885292E-3</v>
      </c>
      <c r="S295" s="1472">
        <v>-6.3057143095285144E-3</v>
      </c>
      <c r="T295" s="1472">
        <v>-7.888295385208851E-3</v>
      </c>
      <c r="U295" s="1472">
        <v>-9.6343044190437491E-3</v>
      </c>
      <c r="V295" s="1472">
        <v>-1.1505712088979733E-2</v>
      </c>
      <c r="W295" s="1472">
        <v>-1.3365383580942664E-2</v>
      </c>
      <c r="X295" s="1472">
        <v>-1.4796060962918064E-2</v>
      </c>
      <c r="Y295" s="1472">
        <v>-1.5824063735955525E-2</v>
      </c>
      <c r="Z295" s="1472">
        <v>-1.6427015163802555E-2</v>
      </c>
      <c r="AA295" s="1472">
        <v>-1.66419479926301E-2</v>
      </c>
      <c r="AB295" s="1472">
        <v>-1.6602021624819781E-2</v>
      </c>
      <c r="AC295" s="1472">
        <v>-1.6563651313654129E-2</v>
      </c>
      <c r="AD295" s="1472">
        <v>-1.6526569600319511E-2</v>
      </c>
      <c r="AE295" s="1472">
        <v>-1.6489764278801756E-2</v>
      </c>
      <c r="AF295" s="1472">
        <v>-1.6452158107031753E-2</v>
      </c>
      <c r="AG295" s="1472">
        <v>-1.6434335538374402E-2</v>
      </c>
      <c r="AH295" s="1472">
        <v>-1.6394344150337213E-2</v>
      </c>
      <c r="AI295" s="1472">
        <v>-1.6353092487345455E-2</v>
      </c>
      <c r="AJ295" s="1472">
        <v>-1.6311072860733734E-2</v>
      </c>
      <c r="AK295" s="1472">
        <v>-1.6289347666576366E-2</v>
      </c>
      <c r="AL295" s="1472">
        <v>-1.6247317729066523E-2</v>
      </c>
      <c r="AM295" s="1472">
        <v>-1.6205445113508778E-2</v>
      </c>
      <c r="AN295" s="1472">
        <v>-1.6183536961634402E-2</v>
      </c>
      <c r="AO295" s="1472">
        <v>-1.6141827654829542E-2</v>
      </c>
      <c r="AP295" s="1472">
        <v>-1.6100273310820031E-2</v>
      </c>
      <c r="AQ295" s="1472">
        <v>-1.6078244004446351E-2</v>
      </c>
      <c r="AR295" s="1472">
        <v>-1.6036853160926477E-2</v>
      </c>
      <c r="AS295" s="1472">
        <v>-1.5995614980773013E-2</v>
      </c>
      <c r="AT295" s="1472">
        <v>-1.5973476574784876E-2</v>
      </c>
      <c r="AU295" s="1472">
        <v>-1.5932401984130908E-2</v>
      </c>
      <c r="AV295" s="1472">
        <v>-1.5891477815213585E-2</v>
      </c>
      <c r="AW295" s="1472">
        <v>-1.5850702849730634E-2</v>
      </c>
      <c r="AX295" s="1472">
        <v>-1.5828481100336442E-2</v>
      </c>
      <c r="AY295" s="1472">
        <v>-1.5787868753709959E-2</v>
      </c>
      <c r="AZ295" s="1472">
        <v>-1.5750385907622864E-2</v>
      </c>
      <c r="BA295" s="1472">
        <v>-1.5715977879106613E-2</v>
      </c>
      <c r="BB295" s="1472">
        <v>-1.5681644069626795E-2</v>
      </c>
      <c r="BC295" s="1472">
        <v>-1.5647384332652257E-2</v>
      </c>
      <c r="BD295" s="1472">
        <v>-1.5613198521880211E-2</v>
      </c>
      <c r="BE295" s="1472">
        <v>-1.5579086491236151E-2</v>
      </c>
      <c r="BF295" s="1472">
        <v>-1.5545048094873771E-2</v>
      </c>
      <c r="BG295" s="1472">
        <v>-1.5511083187174916E-2</v>
      </c>
      <c r="BH295" s="1472">
        <v>-1.5477191622749477E-2</v>
      </c>
      <c r="BI295" s="1472">
        <v>-1.5443373256435321E-2</v>
      </c>
      <c r="BJ295" s="1472">
        <v>-1.5409627943298226E-2</v>
      </c>
      <c r="BK295" s="1472">
        <v>-1.5375955538631775E-2</v>
      </c>
      <c r="BL295" s="1472">
        <v>-1.5342355897957294E-2</v>
      </c>
      <c r="BM295" s="1472">
        <v>-1.5308828877023751E-2</v>
      </c>
      <c r="BN295" s="1472">
        <v>-1.527537433180768E-2</v>
      </c>
      <c r="BO295" s="1472">
        <v>-1.5241992118513081E-2</v>
      </c>
      <c r="BP295" s="999"/>
      <c r="BQ295" s="389"/>
      <c r="BR295" s="389"/>
      <c r="BS295" s="389"/>
      <c r="BT295" s="389"/>
      <c r="BU295" s="389"/>
      <c r="BV295" s="389"/>
      <c r="BW295" s="389"/>
      <c r="BX295" s="389"/>
      <c r="BY295" s="389"/>
      <c r="BZ295" s="389"/>
      <c r="CA295" s="389"/>
      <c r="CB295" s="389"/>
      <c r="CC295" s="389"/>
      <c r="CD295" s="389"/>
      <c r="CE295" s="389"/>
      <c r="CF295" s="389"/>
      <c r="CG295" s="389"/>
      <c r="CH295" s="389"/>
      <c r="CI295" s="390"/>
      <c r="CJ295" s="1453"/>
      <c r="CK295" s="1453"/>
    </row>
    <row r="296" spans="2:89" ht="28" x14ac:dyDescent="0.3">
      <c r="B296" s="596" t="s">
        <v>539</v>
      </c>
      <c r="C296" s="597" t="s">
        <v>540</v>
      </c>
      <c r="D296" s="598" t="s">
        <v>541</v>
      </c>
      <c r="E296" s="597" t="s">
        <v>111</v>
      </c>
      <c r="F296" s="599">
        <v>2</v>
      </c>
      <c r="G296" s="394">
        <v>0</v>
      </c>
      <c r="H296" s="395">
        <v>0</v>
      </c>
      <c r="I296" s="395">
        <v>0</v>
      </c>
      <c r="J296" s="395">
        <v>0</v>
      </c>
      <c r="K296" s="395">
        <v>0</v>
      </c>
      <c r="L296" s="1134">
        <v>0</v>
      </c>
      <c r="M296" s="1472">
        <v>-4.0025154261137161E-2</v>
      </c>
      <c r="N296" s="1472">
        <v>-0.1601636267057161</v>
      </c>
      <c r="O296" s="1472">
        <v>-0.36693962590841495</v>
      </c>
      <c r="P296" s="1472">
        <v>-0.64831084318539212</v>
      </c>
      <c r="Q296" s="1472">
        <v>-1.0118854449395041</v>
      </c>
      <c r="R296" s="1472">
        <v>-1.4614172327961701</v>
      </c>
      <c r="S296" s="1472">
        <v>-1.9472111540047254</v>
      </c>
      <c r="T296" s="1472">
        <v>-2.4767899610853226</v>
      </c>
      <c r="U296" s="1472">
        <v>-3.0567916809859668</v>
      </c>
      <c r="V296" s="1472">
        <v>-3.6907447075335114</v>
      </c>
      <c r="W296" s="1472">
        <v>-4.2300905719876658</v>
      </c>
      <c r="X296" s="1472">
        <v>-4.6462068685735902</v>
      </c>
      <c r="Y296" s="1472">
        <v>-4.942199585405846</v>
      </c>
      <c r="Z296" s="1472">
        <v>-5.1129958456919686</v>
      </c>
      <c r="AA296" s="1472">
        <v>-5.174122753893446</v>
      </c>
      <c r="AB296" s="1472">
        <v>-5.1752121653999898</v>
      </c>
      <c r="AC296" s="1472">
        <v>-5.1757697707438357</v>
      </c>
      <c r="AD296" s="1472">
        <v>-5.1773259447051077</v>
      </c>
      <c r="AE296" s="1472">
        <v>-5.1762911175490096</v>
      </c>
      <c r="AF296" s="1472">
        <v>-5.1751978427609844</v>
      </c>
      <c r="AG296" s="1472">
        <v>-5.1805526809417595</v>
      </c>
      <c r="AH296" s="1472">
        <v>-5.1793204006340519</v>
      </c>
      <c r="AI296" s="1472">
        <v>-5.1781202751561954</v>
      </c>
      <c r="AJ296" s="1472">
        <v>-5.1769446454180112</v>
      </c>
      <c r="AK296" s="1472">
        <v>-5.1822271238295894</v>
      </c>
      <c r="AL296" s="1472">
        <v>-5.1810419576600335</v>
      </c>
      <c r="AM296" s="1472">
        <v>-5.1798675565642238</v>
      </c>
      <c r="AN296" s="1472">
        <v>-5.1850502145129322</v>
      </c>
      <c r="AO296" s="1472">
        <v>-5.1838645107225476</v>
      </c>
      <c r="AP296" s="1472">
        <v>-5.1826894366074443</v>
      </c>
      <c r="AQ296" s="1472">
        <v>-5.1877751706622739</v>
      </c>
      <c r="AR296" s="1472">
        <v>-5.1865895004637101</v>
      </c>
      <c r="AS296" s="1472">
        <v>-5.1854143218901054</v>
      </c>
      <c r="AT296" s="1472">
        <v>-5.1904065518205575</v>
      </c>
      <c r="AU296" s="1472">
        <v>-5.1892214352770969</v>
      </c>
      <c r="AV296" s="1472">
        <v>-5.1880466711709721</v>
      </c>
      <c r="AW296" s="1472">
        <v>-5.1868821136680587</v>
      </c>
      <c r="AX296" s="1472">
        <v>-5.1917645559548733</v>
      </c>
      <c r="AY296" s="1472">
        <v>-5.1905906798610717</v>
      </c>
      <c r="AZ296" s="1472">
        <v>-5.1769482334331229</v>
      </c>
      <c r="BA296" s="1472">
        <v>-5.1510285050589664</v>
      </c>
      <c r="BB296" s="1472">
        <v>-5.1253705620819714</v>
      </c>
      <c r="BC296" s="1472">
        <v>-5.0999704457240966</v>
      </c>
      <c r="BD296" s="1472">
        <v>-5.0748242766629552</v>
      </c>
      <c r="BE296" s="1472">
        <v>-5.0499282530482885</v>
      </c>
      <c r="BF296" s="1472">
        <v>-5.025278648577542</v>
      </c>
      <c r="BG296" s="1472">
        <v>-5.0008718106285386</v>
      </c>
      <c r="BH296" s="1472">
        <v>-4.9767041584472507</v>
      </c>
      <c r="BI296" s="1472">
        <v>-4.9527721813888173</v>
      </c>
      <c r="BJ296" s="1472">
        <v>-4.929072437209947</v>
      </c>
      <c r="BK296" s="1472">
        <v>-4.9056015504110109</v>
      </c>
      <c r="BL296" s="1472">
        <v>-4.8823562106261109</v>
      </c>
      <c r="BM296" s="1472">
        <v>-4.8593331710595216</v>
      </c>
      <c r="BN296" s="1472">
        <v>-4.836529246966971</v>
      </c>
      <c r="BO296" s="1472">
        <v>-4.8139413141802425</v>
      </c>
      <c r="BP296" s="999"/>
      <c r="BQ296" s="389"/>
      <c r="BR296" s="389"/>
      <c r="BS296" s="389"/>
      <c r="BT296" s="389"/>
      <c r="BU296" s="389"/>
      <c r="BV296" s="389"/>
      <c r="BW296" s="389"/>
      <c r="BX296" s="389"/>
      <c r="BY296" s="389"/>
      <c r="BZ296" s="389"/>
      <c r="CA296" s="389"/>
      <c r="CB296" s="389"/>
      <c r="CC296" s="389"/>
      <c r="CD296" s="389"/>
      <c r="CE296" s="389"/>
      <c r="CF296" s="389"/>
      <c r="CG296" s="389"/>
      <c r="CH296" s="389"/>
      <c r="CI296" s="390"/>
      <c r="CJ296" s="1453"/>
      <c r="CK296" s="1453"/>
    </row>
    <row r="297" spans="2:89" ht="28" x14ac:dyDescent="0.3">
      <c r="B297" s="596" t="s">
        <v>542</v>
      </c>
      <c r="C297" s="597" t="s">
        <v>543</v>
      </c>
      <c r="D297" s="598" t="s">
        <v>544</v>
      </c>
      <c r="E297" s="597" t="s">
        <v>111</v>
      </c>
      <c r="F297" s="599">
        <v>2</v>
      </c>
      <c r="G297" s="394">
        <v>0</v>
      </c>
      <c r="H297" s="395">
        <v>0</v>
      </c>
      <c r="I297" s="395">
        <v>0</v>
      </c>
      <c r="J297" s="395">
        <v>0</v>
      </c>
      <c r="K297" s="395">
        <v>0</v>
      </c>
      <c r="L297" s="1134">
        <v>0</v>
      </c>
      <c r="M297" s="1472">
        <v>-1.7245452385687043E-2</v>
      </c>
      <c r="N297" s="1472">
        <v>-6.8923896201042029E-2</v>
      </c>
      <c r="O297" s="1472">
        <v>-0.15807200965536231</v>
      </c>
      <c r="P297" s="1472">
        <v>-0.27763736270126466</v>
      </c>
      <c r="Q297" s="1472">
        <v>-0.4295289718776033</v>
      </c>
      <c r="R297" s="1472">
        <v>-0.590667788411394</v>
      </c>
      <c r="S297" s="1472">
        <v>-0.76279677268644619</v>
      </c>
      <c r="T297" s="1472">
        <v>-0.94791263896072819</v>
      </c>
      <c r="U297" s="1472">
        <v>-1.1488986707438769</v>
      </c>
      <c r="V297" s="1472">
        <v>-1.3430282633693886</v>
      </c>
      <c r="W297" s="1472">
        <v>-1.5745452826310569</v>
      </c>
      <c r="X297" s="1472">
        <v>-1.7678826103312431</v>
      </c>
      <c r="Y297" s="1472">
        <v>-1.9199410185564301</v>
      </c>
      <c r="Z297" s="1472">
        <v>-2.0262711495278452</v>
      </c>
      <c r="AA297" s="1472">
        <v>-2.0905552130623231</v>
      </c>
      <c r="AB297" s="1472">
        <v>-2.1303182689585562</v>
      </c>
      <c r="AC297" s="1472">
        <v>-2.170579907670632</v>
      </c>
      <c r="AD297" s="1472">
        <v>-2.2098154649283641</v>
      </c>
      <c r="AE297" s="1472">
        <v>-2.2516361220650829</v>
      </c>
      <c r="AF297" s="1472">
        <v>-2.2935323257779099</v>
      </c>
      <c r="AG297" s="1472">
        <v>-2.3385580170479057</v>
      </c>
      <c r="AH297" s="1472">
        <v>-2.38064415300448</v>
      </c>
      <c r="AI297" s="1472">
        <v>-2.422725042246721</v>
      </c>
      <c r="AJ297" s="1472">
        <v>-2.4647978325313771</v>
      </c>
      <c r="AK297" s="1472">
        <v>-2.5099792084810608</v>
      </c>
      <c r="AL297" s="1472">
        <v>-2.5520617553449516</v>
      </c>
      <c r="AM297" s="1472">
        <v>-2.5941301781559747</v>
      </c>
      <c r="AN297" s="1472">
        <v>-2.6394152808965616</v>
      </c>
      <c r="AO297" s="1472">
        <v>-2.6814915195989246</v>
      </c>
      <c r="AP297" s="1472">
        <v>-2.7235538200172105</v>
      </c>
      <c r="AQ297" s="1472">
        <v>-2.7689384334199478</v>
      </c>
      <c r="AR297" s="1472">
        <v>-2.8110078390246898</v>
      </c>
      <c r="AS297" s="1472">
        <v>-2.8530634934907617</v>
      </c>
      <c r="AT297" s="1472">
        <v>-2.8985439404024391</v>
      </c>
      <c r="AU297" s="1472">
        <v>-2.9406060400409149</v>
      </c>
      <c r="AV297" s="1472">
        <v>-2.9826545755893457</v>
      </c>
      <c r="AW297" s="1472">
        <v>-3.0246897188938209</v>
      </c>
      <c r="AX297" s="1472">
        <v>-3.0702817329132066</v>
      </c>
      <c r="AY297" s="1472">
        <v>-3.1123227227353052</v>
      </c>
      <c r="AZ297" s="1472">
        <v>-3.1467654649628716</v>
      </c>
      <c r="BA297" s="1472">
        <v>-3.1734198387433752</v>
      </c>
      <c r="BB297" s="1472">
        <v>-3.1998108424769542</v>
      </c>
      <c r="BC297" s="1472">
        <v>-3.2259424380702382</v>
      </c>
      <c r="BD297" s="1472">
        <v>-3.2518185079693196</v>
      </c>
      <c r="BE297" s="1472">
        <v>-3.2774428571432948</v>
      </c>
      <c r="BF297" s="1472">
        <v>-3.3028192150086793</v>
      </c>
      <c r="BG297" s="1472">
        <v>-3.3279512372967455</v>
      </c>
      <c r="BH297" s="1472">
        <v>-3.3528425078657373</v>
      </c>
      <c r="BI297" s="1472">
        <v>-3.3774965404598745</v>
      </c>
      <c r="BJ297" s="1472">
        <v>-3.4019167804169372</v>
      </c>
      <c r="BK297" s="1472">
        <v>-3.4261066063261776</v>
      </c>
      <c r="BL297" s="1472">
        <v>-3.4500693316382605</v>
      </c>
      <c r="BM297" s="1472">
        <v>-3.4738082062288074</v>
      </c>
      <c r="BN297" s="1472">
        <v>-3.4973264179171379</v>
      </c>
      <c r="BO297" s="1472">
        <v>-3.520627093941652</v>
      </c>
      <c r="BP297" s="999"/>
      <c r="BQ297" s="389"/>
      <c r="BR297" s="389"/>
      <c r="BS297" s="389"/>
      <c r="BT297" s="389"/>
      <c r="BU297" s="389"/>
      <c r="BV297" s="389"/>
      <c r="BW297" s="389"/>
      <c r="BX297" s="389"/>
      <c r="BY297" s="389"/>
      <c r="BZ297" s="389"/>
      <c r="CA297" s="389"/>
      <c r="CB297" s="389"/>
      <c r="CC297" s="389"/>
      <c r="CD297" s="389"/>
      <c r="CE297" s="389"/>
      <c r="CF297" s="389"/>
      <c r="CG297" s="389"/>
      <c r="CH297" s="389"/>
      <c r="CI297" s="390"/>
      <c r="CJ297" s="1453"/>
      <c r="CK297" s="1453"/>
    </row>
    <row r="298" spans="2:89" ht="28" x14ac:dyDescent="0.35">
      <c r="B298" s="596" t="s">
        <v>545</v>
      </c>
      <c r="C298" s="597" t="s">
        <v>546</v>
      </c>
      <c r="D298" s="598" t="s">
        <v>547</v>
      </c>
      <c r="E298" s="597" t="s">
        <v>111</v>
      </c>
      <c r="F298" s="599">
        <v>2</v>
      </c>
      <c r="G298" s="394">
        <v>0</v>
      </c>
      <c r="H298" s="395">
        <v>0</v>
      </c>
      <c r="I298" s="395">
        <v>0</v>
      </c>
      <c r="J298" s="395">
        <v>0</v>
      </c>
      <c r="K298" s="395">
        <v>0</v>
      </c>
      <c r="L298" s="395">
        <v>0</v>
      </c>
      <c r="M298" s="389">
        <v>0</v>
      </c>
      <c r="N298" s="389">
        <v>0</v>
      </c>
      <c r="O298" s="389">
        <v>0</v>
      </c>
      <c r="P298" s="389">
        <v>0</v>
      </c>
      <c r="Q298" s="389">
        <v>0</v>
      </c>
      <c r="R298" s="389">
        <v>0</v>
      </c>
      <c r="S298" s="389">
        <v>0</v>
      </c>
      <c r="T298" s="389">
        <v>0</v>
      </c>
      <c r="U298" s="389">
        <v>0</v>
      </c>
      <c r="V298" s="389">
        <v>0</v>
      </c>
      <c r="W298" s="389">
        <v>0</v>
      </c>
      <c r="X298" s="389">
        <v>0</v>
      </c>
      <c r="Y298" s="389">
        <v>0</v>
      </c>
      <c r="Z298" s="389">
        <v>0</v>
      </c>
      <c r="AA298" s="389">
        <v>0</v>
      </c>
      <c r="AB298" s="389">
        <v>0</v>
      </c>
      <c r="AC298" s="389">
        <v>0</v>
      </c>
      <c r="AD298" s="389">
        <v>0</v>
      </c>
      <c r="AE298" s="389">
        <v>0</v>
      </c>
      <c r="AF298" s="389">
        <v>0</v>
      </c>
      <c r="AG298" s="389">
        <v>0</v>
      </c>
      <c r="AH298" s="389">
        <v>0</v>
      </c>
      <c r="AI298" s="389">
        <v>0</v>
      </c>
      <c r="AJ298" s="389">
        <v>0</v>
      </c>
      <c r="AK298" s="389">
        <v>0</v>
      </c>
      <c r="AL298" s="389">
        <v>0</v>
      </c>
      <c r="AM298" s="389">
        <v>0</v>
      </c>
      <c r="AN298" s="389">
        <v>0</v>
      </c>
      <c r="AO298" s="389">
        <v>0</v>
      </c>
      <c r="AP298" s="389">
        <v>0</v>
      </c>
      <c r="AQ298" s="389">
        <v>0</v>
      </c>
      <c r="AR298" s="389">
        <v>0</v>
      </c>
      <c r="AS298" s="389">
        <v>0</v>
      </c>
      <c r="AT298" s="389">
        <v>0</v>
      </c>
      <c r="AU298" s="389">
        <v>0</v>
      </c>
      <c r="AV298" s="389">
        <v>0</v>
      </c>
      <c r="AW298" s="389">
        <v>0</v>
      </c>
      <c r="AX298" s="389">
        <v>0</v>
      </c>
      <c r="AY298" s="389">
        <v>0</v>
      </c>
      <c r="AZ298" s="389">
        <v>0</v>
      </c>
      <c r="BA298" s="389">
        <v>0</v>
      </c>
      <c r="BB298" s="389">
        <v>0</v>
      </c>
      <c r="BC298" s="389">
        <v>0</v>
      </c>
      <c r="BD298" s="389">
        <v>0</v>
      </c>
      <c r="BE298" s="389">
        <v>0</v>
      </c>
      <c r="BF298" s="389">
        <v>0</v>
      </c>
      <c r="BG298" s="389">
        <v>0</v>
      </c>
      <c r="BH298" s="389">
        <v>0</v>
      </c>
      <c r="BI298" s="389">
        <v>0</v>
      </c>
      <c r="BJ298" s="389">
        <v>0</v>
      </c>
      <c r="BK298" s="389">
        <v>0</v>
      </c>
      <c r="BL298" s="389">
        <v>0</v>
      </c>
      <c r="BM298" s="389">
        <v>0</v>
      </c>
      <c r="BN298" s="389">
        <v>0</v>
      </c>
      <c r="BO298" s="389">
        <v>0</v>
      </c>
      <c r="BP298" s="999"/>
      <c r="BQ298" s="389"/>
      <c r="BR298" s="389"/>
      <c r="BS298" s="389"/>
      <c r="BT298" s="389"/>
      <c r="BU298" s="389"/>
      <c r="BV298" s="389"/>
      <c r="BW298" s="389"/>
      <c r="BX298" s="389"/>
      <c r="BY298" s="389"/>
      <c r="BZ298" s="389"/>
      <c r="CA298" s="389"/>
      <c r="CB298" s="389"/>
      <c r="CC298" s="389"/>
      <c r="CD298" s="389"/>
      <c r="CE298" s="389"/>
      <c r="CF298" s="389"/>
      <c r="CG298" s="389"/>
      <c r="CH298" s="389"/>
      <c r="CI298" s="390"/>
      <c r="CJ298" s="1453"/>
      <c r="CK298" s="1453"/>
    </row>
    <row r="299" spans="2:89" x14ac:dyDescent="0.3">
      <c r="B299" s="618" t="s">
        <v>548</v>
      </c>
      <c r="C299" s="619" t="s">
        <v>549</v>
      </c>
      <c r="D299" s="619" t="s">
        <v>550</v>
      </c>
      <c r="E299" s="619" t="s">
        <v>111</v>
      </c>
      <c r="F299" s="620">
        <v>2</v>
      </c>
      <c r="G299" s="394">
        <v>0</v>
      </c>
      <c r="H299" s="395">
        <v>0</v>
      </c>
      <c r="I299" s="395">
        <v>0</v>
      </c>
      <c r="J299" s="395">
        <v>0</v>
      </c>
      <c r="K299" s="395">
        <v>0</v>
      </c>
      <c r="L299" s="395">
        <v>0</v>
      </c>
      <c r="M299" s="1469">
        <v>-0.39840000000000003</v>
      </c>
      <c r="N299" s="1469">
        <v>-0.79679999999999995</v>
      </c>
      <c r="O299" s="1469">
        <v>-1.1952</v>
      </c>
      <c r="P299" s="1469">
        <v>-1.5936000000000001</v>
      </c>
      <c r="Q299" s="1469">
        <v>-1.9919999999999998</v>
      </c>
      <c r="R299" s="1469">
        <v>-3.0655999999999999</v>
      </c>
      <c r="S299" s="1469">
        <v>-4.0891999999999999</v>
      </c>
      <c r="T299" s="1469">
        <v>-5.0527999999999995</v>
      </c>
      <c r="U299" s="1469">
        <v>-5.9463999999999988</v>
      </c>
      <c r="V299" s="1469">
        <v>-6.79</v>
      </c>
      <c r="W299" s="1469">
        <v>-6.8620000000000001</v>
      </c>
      <c r="X299" s="1469">
        <v>-7.1040000000000001</v>
      </c>
      <c r="Y299" s="1469">
        <v>-7.5159999999999991</v>
      </c>
      <c r="Z299" s="1469">
        <v>-8.1079999999999988</v>
      </c>
      <c r="AA299" s="1469">
        <v>-8.86</v>
      </c>
      <c r="AB299" s="1469">
        <v>-9.702</v>
      </c>
      <c r="AC299" s="1469">
        <v>-10.544000000000002</v>
      </c>
      <c r="AD299" s="1469">
        <v>-11.386000000000005</v>
      </c>
      <c r="AE299" s="1469">
        <v>-12.228000000000005</v>
      </c>
      <c r="AF299" s="1469">
        <v>-13.070000000000007</v>
      </c>
      <c r="AG299" s="1469">
        <v>-13.902000000000008</v>
      </c>
      <c r="AH299" s="1469">
        <v>-14.74400000000001</v>
      </c>
      <c r="AI299" s="1469">
        <v>-15.586000000000013</v>
      </c>
      <c r="AJ299" s="1469">
        <v>-16.428000000000011</v>
      </c>
      <c r="AK299" s="1469">
        <v>-17.259999999999998</v>
      </c>
      <c r="AL299" s="1469">
        <v>-17.22</v>
      </c>
      <c r="AM299" s="1469">
        <v>-17.18</v>
      </c>
      <c r="AN299" s="1469">
        <v>-17.130000000000003</v>
      </c>
      <c r="AO299" s="1469">
        <v>-17.090000000000003</v>
      </c>
      <c r="AP299" s="1469">
        <v>-17.050000000000004</v>
      </c>
      <c r="AQ299" s="1469">
        <v>-17</v>
      </c>
      <c r="AR299" s="1469">
        <v>-16.96</v>
      </c>
      <c r="AS299" s="1469">
        <v>-16.920000000000002</v>
      </c>
      <c r="AT299" s="1469">
        <v>-16.869999999999997</v>
      </c>
      <c r="AU299" s="1469">
        <v>-16.829999999999998</v>
      </c>
      <c r="AV299" s="1469">
        <v>-16.790000000000003</v>
      </c>
      <c r="AW299" s="1469">
        <v>-16.75</v>
      </c>
      <c r="AX299" s="1469">
        <v>-16.7</v>
      </c>
      <c r="AY299" s="1469">
        <v>-16.66</v>
      </c>
      <c r="AZ299" s="1469">
        <v>-16.64</v>
      </c>
      <c r="BA299" s="1469">
        <v>-16.64</v>
      </c>
      <c r="BB299" s="1469">
        <v>-16.64</v>
      </c>
      <c r="BC299" s="1469">
        <v>-16.64</v>
      </c>
      <c r="BD299" s="1469">
        <v>-16.64</v>
      </c>
      <c r="BE299" s="1469">
        <v>-16.64</v>
      </c>
      <c r="BF299" s="1469">
        <v>-16.64</v>
      </c>
      <c r="BG299" s="1469">
        <v>-16.64</v>
      </c>
      <c r="BH299" s="1469">
        <v>-16.64</v>
      </c>
      <c r="BI299" s="1469">
        <v>-16.64</v>
      </c>
      <c r="BJ299" s="1469">
        <v>-16.64</v>
      </c>
      <c r="BK299" s="1469">
        <v>-16.64</v>
      </c>
      <c r="BL299" s="1469">
        <v>-16.64</v>
      </c>
      <c r="BM299" s="1469">
        <v>-16.64</v>
      </c>
      <c r="BN299" s="1469">
        <v>-16.64</v>
      </c>
      <c r="BO299" s="1469">
        <v>-16.64</v>
      </c>
      <c r="BP299" s="1000"/>
      <c r="BQ299" s="419"/>
      <c r="BR299" s="419"/>
      <c r="BS299" s="419"/>
      <c r="BT299" s="419"/>
      <c r="BU299" s="419"/>
      <c r="BV299" s="419"/>
      <c r="BW299" s="419"/>
      <c r="BX299" s="419"/>
      <c r="BY299" s="419"/>
      <c r="BZ299" s="419"/>
      <c r="CA299" s="419"/>
      <c r="CB299" s="419"/>
      <c r="CC299" s="419"/>
      <c r="CD299" s="419"/>
      <c r="CE299" s="419"/>
      <c r="CF299" s="419"/>
      <c r="CG299" s="419"/>
      <c r="CH299" s="419"/>
      <c r="CI299" s="420"/>
      <c r="CJ299" s="1453"/>
      <c r="CK299" s="1453"/>
    </row>
    <row r="300" spans="2:89" ht="14.5" thickBot="1" x14ac:dyDescent="0.4">
      <c r="B300" s="428"/>
      <c r="C300" s="428"/>
      <c r="D300" s="428"/>
      <c r="E300" s="428"/>
      <c r="F300" s="377"/>
      <c r="G300" s="378"/>
      <c r="H300" s="378"/>
      <c r="I300" s="378"/>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8"/>
      <c r="AW300" s="378"/>
      <c r="AX300" s="378"/>
      <c r="AY300" s="378"/>
      <c r="AZ300" s="378"/>
      <c r="BA300" s="378"/>
      <c r="BB300" s="378"/>
      <c r="BC300" s="378"/>
      <c r="BD300" s="378"/>
      <c r="BE300" s="378"/>
      <c r="BF300" s="378"/>
      <c r="BG300" s="378"/>
      <c r="BH300" s="378"/>
      <c r="BI300" s="378"/>
      <c r="BJ300" s="378"/>
      <c r="BK300" s="378"/>
      <c r="BL300" s="378"/>
      <c r="BM300" s="378"/>
      <c r="BN300" s="378"/>
      <c r="BO300" s="378"/>
      <c r="BP300" s="378"/>
      <c r="BQ300" s="378"/>
      <c r="BR300" s="378"/>
      <c r="BS300" s="378"/>
      <c r="BT300" s="378"/>
      <c r="BU300" s="378"/>
      <c r="BV300" s="378"/>
      <c r="BW300" s="378"/>
      <c r="BX300" s="378"/>
      <c r="BY300" s="378"/>
      <c r="BZ300" s="378"/>
      <c r="CA300" s="378"/>
      <c r="CB300" s="378"/>
      <c r="CC300" s="378"/>
      <c r="CD300" s="378"/>
      <c r="CE300" s="378"/>
      <c r="CF300" s="378"/>
      <c r="CG300" s="378"/>
      <c r="CH300" s="378"/>
      <c r="CI300" s="378"/>
      <c r="CJ300" s="730"/>
      <c r="CK300" s="1453"/>
    </row>
    <row r="301" spans="2:89" ht="14.5" thickBot="1" x14ac:dyDescent="0.4">
      <c r="B301" s="584" t="s">
        <v>661</v>
      </c>
      <c r="C301" s="270"/>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1"/>
      <c r="BD301" s="271"/>
      <c r="BE301" s="271"/>
      <c r="BF301" s="271"/>
      <c r="BG301" s="271"/>
      <c r="BH301" s="271"/>
      <c r="BI301" s="271"/>
      <c r="BJ301" s="271"/>
      <c r="BK301" s="271"/>
      <c r="BL301" s="271"/>
      <c r="BM301" s="271"/>
      <c r="BN301" s="271"/>
      <c r="BO301" s="271"/>
      <c r="BP301" s="271"/>
      <c r="BQ301" s="271"/>
      <c r="BR301" s="271"/>
      <c r="BS301" s="271"/>
      <c r="BT301" s="271"/>
      <c r="BU301" s="271"/>
      <c r="BV301" s="271"/>
      <c r="BW301" s="271"/>
      <c r="BX301" s="271"/>
      <c r="BY301" s="271"/>
      <c r="BZ301" s="271"/>
      <c r="CA301" s="271"/>
      <c r="CB301" s="271"/>
      <c r="CC301" s="271"/>
      <c r="CD301" s="271"/>
      <c r="CE301" s="271"/>
      <c r="CF301" s="271"/>
      <c r="CG301" s="271"/>
      <c r="CH301" s="271"/>
      <c r="CI301" s="271"/>
      <c r="CJ301" s="1453"/>
      <c r="CK301" s="1453"/>
    </row>
    <row r="302" spans="2:89" ht="14.5" thickBot="1" x14ac:dyDescent="0.4">
      <c r="B302" s="621" t="s">
        <v>318</v>
      </c>
      <c r="C302" s="622" t="s">
        <v>81</v>
      </c>
      <c r="D302" s="622" t="s">
        <v>66</v>
      </c>
      <c r="E302" s="622" t="s">
        <v>82</v>
      </c>
      <c r="F302" s="1195" t="s">
        <v>83</v>
      </c>
      <c r="G302" s="1206" t="s">
        <v>19</v>
      </c>
      <c r="H302" s="1207" t="s">
        <v>84</v>
      </c>
      <c r="I302" s="1207" t="s">
        <v>85</v>
      </c>
      <c r="J302" s="1207" t="s">
        <v>86</v>
      </c>
      <c r="K302" s="1207" t="s">
        <v>87</v>
      </c>
      <c r="L302" s="1207" t="s">
        <v>88</v>
      </c>
      <c r="M302" s="1208" t="s">
        <v>89</v>
      </c>
      <c r="N302" s="1208" t="s">
        <v>90</v>
      </c>
      <c r="O302" s="1208" t="s">
        <v>91</v>
      </c>
      <c r="P302" s="1208" t="s">
        <v>92</v>
      </c>
      <c r="Q302" s="1208" t="s">
        <v>93</v>
      </c>
      <c r="R302" s="1208" t="s">
        <v>123</v>
      </c>
      <c r="S302" s="1208" t="s">
        <v>124</v>
      </c>
      <c r="T302" s="1208" t="s">
        <v>125</v>
      </c>
      <c r="U302" s="1208" t="s">
        <v>126</v>
      </c>
      <c r="V302" s="1208" t="s">
        <v>94</v>
      </c>
      <c r="W302" s="1208" t="s">
        <v>127</v>
      </c>
      <c r="X302" s="1208" t="s">
        <v>128</v>
      </c>
      <c r="Y302" s="1208" t="s">
        <v>129</v>
      </c>
      <c r="Z302" s="1208" t="s">
        <v>130</v>
      </c>
      <c r="AA302" s="1208" t="s">
        <v>95</v>
      </c>
      <c r="AB302" s="1208" t="s">
        <v>131</v>
      </c>
      <c r="AC302" s="1208" t="s">
        <v>132</v>
      </c>
      <c r="AD302" s="1208" t="s">
        <v>133</v>
      </c>
      <c r="AE302" s="1208" t="s">
        <v>134</v>
      </c>
      <c r="AF302" s="1208" t="s">
        <v>96</v>
      </c>
      <c r="AG302" s="1208" t="s">
        <v>135</v>
      </c>
      <c r="AH302" s="1208" t="s">
        <v>136</v>
      </c>
      <c r="AI302" s="1208" t="s">
        <v>137</v>
      </c>
      <c r="AJ302" s="1208" t="s">
        <v>138</v>
      </c>
      <c r="AK302" s="1208" t="s">
        <v>97</v>
      </c>
      <c r="AL302" s="1208" t="s">
        <v>139</v>
      </c>
      <c r="AM302" s="1208" t="s">
        <v>140</v>
      </c>
      <c r="AN302" s="1208" t="s">
        <v>141</v>
      </c>
      <c r="AO302" s="1208" t="s">
        <v>142</v>
      </c>
      <c r="AP302" s="1208" t="s">
        <v>98</v>
      </c>
      <c r="AQ302" s="1208" t="s">
        <v>143</v>
      </c>
      <c r="AR302" s="1208" t="s">
        <v>144</v>
      </c>
      <c r="AS302" s="1208" t="s">
        <v>145</v>
      </c>
      <c r="AT302" s="1208" t="s">
        <v>146</v>
      </c>
      <c r="AU302" s="1208" t="s">
        <v>99</v>
      </c>
      <c r="AV302" s="1208" t="s">
        <v>147</v>
      </c>
      <c r="AW302" s="1208" t="s">
        <v>148</v>
      </c>
      <c r="AX302" s="1208" t="s">
        <v>149</v>
      </c>
      <c r="AY302" s="1208" t="s">
        <v>150</v>
      </c>
      <c r="AZ302" s="1208" t="s">
        <v>100</v>
      </c>
      <c r="BA302" s="1208" t="s">
        <v>151</v>
      </c>
      <c r="BB302" s="1208" t="s">
        <v>152</v>
      </c>
      <c r="BC302" s="1208" t="s">
        <v>153</v>
      </c>
      <c r="BD302" s="1208" t="s">
        <v>154</v>
      </c>
      <c r="BE302" s="1208" t="s">
        <v>101</v>
      </c>
      <c r="BF302" s="1208" t="s">
        <v>155</v>
      </c>
      <c r="BG302" s="1208" t="s">
        <v>156</v>
      </c>
      <c r="BH302" s="1208" t="s">
        <v>157</v>
      </c>
      <c r="BI302" s="1208" t="s">
        <v>158</v>
      </c>
      <c r="BJ302" s="1208" t="s">
        <v>102</v>
      </c>
      <c r="BK302" s="1208" t="s">
        <v>159</v>
      </c>
      <c r="BL302" s="1208" t="s">
        <v>160</v>
      </c>
      <c r="BM302" s="1208" t="s">
        <v>161</v>
      </c>
      <c r="BN302" s="1208" t="s">
        <v>162</v>
      </c>
      <c r="BO302" s="1208" t="s">
        <v>103</v>
      </c>
      <c r="BP302" s="1208" t="s">
        <v>163</v>
      </c>
      <c r="BQ302" s="1208" t="s">
        <v>164</v>
      </c>
      <c r="BR302" s="1208" t="s">
        <v>165</v>
      </c>
      <c r="BS302" s="1208" t="s">
        <v>166</v>
      </c>
      <c r="BT302" s="1208" t="s">
        <v>104</v>
      </c>
      <c r="BU302" s="1208" t="s">
        <v>167</v>
      </c>
      <c r="BV302" s="1208" t="s">
        <v>168</v>
      </c>
      <c r="BW302" s="1208" t="s">
        <v>169</v>
      </c>
      <c r="BX302" s="1208" t="s">
        <v>170</v>
      </c>
      <c r="BY302" s="1208" t="s">
        <v>105</v>
      </c>
      <c r="BZ302" s="1208" t="s">
        <v>171</v>
      </c>
      <c r="CA302" s="1208" t="s">
        <v>172</v>
      </c>
      <c r="CB302" s="1208" t="s">
        <v>173</v>
      </c>
      <c r="CC302" s="1208" t="s">
        <v>174</v>
      </c>
      <c r="CD302" s="1208" t="s">
        <v>106</v>
      </c>
      <c r="CE302" s="1208" t="s">
        <v>175</v>
      </c>
      <c r="CF302" s="1208" t="s">
        <v>176</v>
      </c>
      <c r="CG302" s="1208" t="s">
        <v>177</v>
      </c>
      <c r="CH302" s="1208" t="s">
        <v>178</v>
      </c>
      <c r="CI302" s="1209" t="s">
        <v>107</v>
      </c>
      <c r="CJ302" s="1453"/>
      <c r="CK302" s="1473"/>
    </row>
    <row r="303" spans="2:89" x14ac:dyDescent="0.3">
      <c r="B303" s="623" t="s">
        <v>552</v>
      </c>
      <c r="C303" s="624" t="s">
        <v>320</v>
      </c>
      <c r="D303" s="616" t="s">
        <v>67</v>
      </c>
      <c r="E303" s="625" t="s">
        <v>111</v>
      </c>
      <c r="F303" s="1132">
        <v>2</v>
      </c>
      <c r="G303" s="1173">
        <v>395.55424609003558</v>
      </c>
      <c r="H303" s="1125">
        <v>382.83520568385831</v>
      </c>
      <c r="I303" s="1125">
        <v>389.76137097356076</v>
      </c>
      <c r="J303" s="1125">
        <v>394.16245178721289</v>
      </c>
      <c r="K303" s="1125">
        <v>393.11206654679665</v>
      </c>
      <c r="L303" s="1125">
        <v>392.5568322178496</v>
      </c>
      <c r="M303" s="1130">
        <v>387.67162119511732</v>
      </c>
      <c r="N303" s="1130">
        <v>381.79911297842716</v>
      </c>
      <c r="O303" s="1130">
        <v>376.13167343772943</v>
      </c>
      <c r="P303" s="1130">
        <v>370.69678896757097</v>
      </c>
      <c r="Q303" s="1130">
        <v>365.28933126175389</v>
      </c>
      <c r="R303" s="1130">
        <v>361.25464307340366</v>
      </c>
      <c r="S303" s="1130">
        <v>357.69740348954036</v>
      </c>
      <c r="T303" s="1130">
        <v>354.32837174592589</v>
      </c>
      <c r="U303" s="1130">
        <v>351.37698744631416</v>
      </c>
      <c r="V303" s="1130">
        <v>348.70133218699385</v>
      </c>
      <c r="W303" s="1130">
        <v>343.31249232428326</v>
      </c>
      <c r="X303" s="1130">
        <v>340.41863385731693</v>
      </c>
      <c r="Y303" s="1130">
        <v>337.56269551018914</v>
      </c>
      <c r="Z303" s="1130">
        <v>336.51830084310041</v>
      </c>
      <c r="AA303" s="1130">
        <v>335.43171840402192</v>
      </c>
      <c r="AB303" s="1130">
        <v>334.49153671066807</v>
      </c>
      <c r="AC303" s="1130">
        <v>333.5401364629472</v>
      </c>
      <c r="AD303" s="1130">
        <v>332.43536039608409</v>
      </c>
      <c r="AE303" s="1130">
        <v>331.45926845621045</v>
      </c>
      <c r="AF303" s="1130">
        <v>330.48395336940882</v>
      </c>
      <c r="AG303" s="1130">
        <v>329.54134657073166</v>
      </c>
      <c r="AH303" s="1130">
        <v>328.85032968758259</v>
      </c>
      <c r="AI303" s="1130">
        <v>328.15806771206934</v>
      </c>
      <c r="AJ303" s="1130">
        <v>327.46307959031526</v>
      </c>
      <c r="AK303" s="1130">
        <v>326.76585729928445</v>
      </c>
      <c r="AL303" s="1130">
        <v>328.36762958738109</v>
      </c>
      <c r="AM303" s="1130">
        <v>329.79030412739667</v>
      </c>
      <c r="AN303" s="1130">
        <v>331.04682654021582</v>
      </c>
      <c r="AO303" s="1130">
        <v>332.14910810312506</v>
      </c>
      <c r="AP303" s="1130">
        <v>333.22765254969784</v>
      </c>
      <c r="AQ303" s="1130">
        <v>334.26100195548099</v>
      </c>
      <c r="AR303" s="1130">
        <v>335.17056777603005</v>
      </c>
      <c r="AS303" s="1130">
        <v>335.9656593479574</v>
      </c>
      <c r="AT303" s="1130">
        <v>336.65306879952664</v>
      </c>
      <c r="AU303" s="1130">
        <v>337.24145694828883</v>
      </c>
      <c r="AV303" s="1130">
        <v>337.7363978551885</v>
      </c>
      <c r="AW303" s="1130">
        <v>338.14542336063226</v>
      </c>
      <c r="AX303" s="1130">
        <v>338.47312108048067</v>
      </c>
      <c r="AY303" s="1130">
        <v>338.72607168512241</v>
      </c>
      <c r="AZ303" s="1130">
        <v>338.90858866045158</v>
      </c>
      <c r="BA303" s="1130">
        <v>339.02522625845563</v>
      </c>
      <c r="BB303" s="1130">
        <v>339.08019156804068</v>
      </c>
      <c r="BC303" s="1130">
        <v>339.07735322433086</v>
      </c>
      <c r="BD303" s="1130">
        <v>339.02028571949177</v>
      </c>
      <c r="BE303" s="1130">
        <v>338.91229794408167</v>
      </c>
      <c r="BF303" s="1130">
        <v>338.75641679990122</v>
      </c>
      <c r="BG303" s="1130">
        <v>338.55547003961641</v>
      </c>
      <c r="BH303" s="1130">
        <v>338.31263275735182</v>
      </c>
      <c r="BI303" s="1130">
        <v>338.02910069209707</v>
      </c>
      <c r="BJ303" s="1130">
        <v>337.70767939957869</v>
      </c>
      <c r="BK303" s="1130">
        <v>337.3510049677775</v>
      </c>
      <c r="BL303" s="1130">
        <v>336.95975553503706</v>
      </c>
      <c r="BM303" s="1130">
        <v>336.53685903657231</v>
      </c>
      <c r="BN303" s="1130">
        <v>336.08333313395616</v>
      </c>
      <c r="BO303" s="1130">
        <v>341.53497265379065</v>
      </c>
      <c r="BP303" s="436"/>
      <c r="BQ303" s="436"/>
      <c r="BR303" s="436"/>
      <c r="BS303" s="436"/>
      <c r="BT303" s="436"/>
      <c r="BU303" s="436"/>
      <c r="BV303" s="436"/>
      <c r="BW303" s="436"/>
      <c r="BX303" s="436"/>
      <c r="BY303" s="436"/>
      <c r="BZ303" s="436"/>
      <c r="CA303" s="436"/>
      <c r="CB303" s="436"/>
      <c r="CC303" s="436"/>
      <c r="CD303" s="436"/>
      <c r="CE303" s="436"/>
      <c r="CF303" s="436"/>
      <c r="CG303" s="436"/>
      <c r="CH303" s="436"/>
      <c r="CI303" s="437"/>
      <c r="CJ303" s="1453"/>
      <c r="CK303" s="1473"/>
    </row>
    <row r="304" spans="2:89" x14ac:dyDescent="0.35">
      <c r="B304" s="626" t="s">
        <v>553</v>
      </c>
      <c r="C304" s="595" t="s">
        <v>554</v>
      </c>
      <c r="D304" s="598" t="s">
        <v>555</v>
      </c>
      <c r="E304" s="627" t="s">
        <v>111</v>
      </c>
      <c r="F304" s="1196">
        <v>2</v>
      </c>
      <c r="G304" s="1186">
        <f t="shared" ref="G304:AL304" si="115">G206+G276</f>
        <v>0</v>
      </c>
      <c r="H304" s="509">
        <f t="shared" si="115"/>
        <v>0</v>
      </c>
      <c r="I304" s="509">
        <f t="shared" si="115"/>
        <v>0</v>
      </c>
      <c r="J304" s="509">
        <f t="shared" si="115"/>
        <v>0</v>
      </c>
      <c r="K304" s="509">
        <f t="shared" si="115"/>
        <v>0</v>
      </c>
      <c r="L304" s="509">
        <f t="shared" si="115"/>
        <v>0</v>
      </c>
      <c r="M304" s="509">
        <f t="shared" si="115"/>
        <v>0</v>
      </c>
      <c r="N304" s="509">
        <f t="shared" si="115"/>
        <v>0</v>
      </c>
      <c r="O304" s="509">
        <f t="shared" si="115"/>
        <v>0</v>
      </c>
      <c r="P304" s="509">
        <f t="shared" si="115"/>
        <v>0</v>
      </c>
      <c r="Q304" s="509">
        <f t="shared" si="115"/>
        <v>0</v>
      </c>
      <c r="R304" s="509">
        <f t="shared" si="115"/>
        <v>0</v>
      </c>
      <c r="S304" s="509">
        <f t="shared" si="115"/>
        <v>0</v>
      </c>
      <c r="T304" s="509">
        <f t="shared" si="115"/>
        <v>0</v>
      </c>
      <c r="U304" s="509">
        <f t="shared" si="115"/>
        <v>0</v>
      </c>
      <c r="V304" s="509">
        <f t="shared" si="115"/>
        <v>0</v>
      </c>
      <c r="W304" s="509">
        <f t="shared" si="115"/>
        <v>0</v>
      </c>
      <c r="X304" s="509">
        <f t="shared" si="115"/>
        <v>0</v>
      </c>
      <c r="Y304" s="509">
        <f t="shared" si="115"/>
        <v>0</v>
      </c>
      <c r="Z304" s="509">
        <f t="shared" si="115"/>
        <v>0</v>
      </c>
      <c r="AA304" s="509">
        <f t="shared" si="115"/>
        <v>0</v>
      </c>
      <c r="AB304" s="509">
        <f t="shared" si="115"/>
        <v>0</v>
      </c>
      <c r="AC304" s="509">
        <f t="shared" si="115"/>
        <v>0</v>
      </c>
      <c r="AD304" s="509">
        <f t="shared" si="115"/>
        <v>0</v>
      </c>
      <c r="AE304" s="509">
        <f t="shared" si="115"/>
        <v>0</v>
      </c>
      <c r="AF304" s="509">
        <f t="shared" si="115"/>
        <v>0</v>
      </c>
      <c r="AG304" s="509">
        <f t="shared" si="115"/>
        <v>0</v>
      </c>
      <c r="AH304" s="509">
        <f t="shared" si="115"/>
        <v>0</v>
      </c>
      <c r="AI304" s="509">
        <f t="shared" si="115"/>
        <v>0</v>
      </c>
      <c r="AJ304" s="509">
        <f t="shared" si="115"/>
        <v>0</v>
      </c>
      <c r="AK304" s="509">
        <f t="shared" si="115"/>
        <v>0</v>
      </c>
      <c r="AL304" s="509">
        <f t="shared" si="115"/>
        <v>0</v>
      </c>
      <c r="AM304" s="509">
        <f t="shared" ref="AM304:BO304" si="116">AM206+AM276</f>
        <v>0</v>
      </c>
      <c r="AN304" s="509">
        <f t="shared" si="116"/>
        <v>0</v>
      </c>
      <c r="AO304" s="509">
        <f t="shared" si="116"/>
        <v>0</v>
      </c>
      <c r="AP304" s="509">
        <f t="shared" si="116"/>
        <v>0</v>
      </c>
      <c r="AQ304" s="509">
        <f t="shared" si="116"/>
        <v>0</v>
      </c>
      <c r="AR304" s="509">
        <f t="shared" si="116"/>
        <v>0</v>
      </c>
      <c r="AS304" s="509">
        <f t="shared" si="116"/>
        <v>0</v>
      </c>
      <c r="AT304" s="509">
        <f t="shared" si="116"/>
        <v>0</v>
      </c>
      <c r="AU304" s="509">
        <f t="shared" si="116"/>
        <v>0</v>
      </c>
      <c r="AV304" s="509">
        <f t="shared" si="116"/>
        <v>0</v>
      </c>
      <c r="AW304" s="509">
        <f t="shared" si="116"/>
        <v>0</v>
      </c>
      <c r="AX304" s="509">
        <f t="shared" si="116"/>
        <v>0</v>
      </c>
      <c r="AY304" s="509">
        <f t="shared" si="116"/>
        <v>0</v>
      </c>
      <c r="AZ304" s="509">
        <f t="shared" si="116"/>
        <v>0</v>
      </c>
      <c r="BA304" s="509">
        <f t="shared" si="116"/>
        <v>0</v>
      </c>
      <c r="BB304" s="509">
        <f t="shared" si="116"/>
        <v>0</v>
      </c>
      <c r="BC304" s="509">
        <f t="shared" si="116"/>
        <v>0</v>
      </c>
      <c r="BD304" s="509">
        <f t="shared" si="116"/>
        <v>0</v>
      </c>
      <c r="BE304" s="509">
        <f t="shared" si="116"/>
        <v>0</v>
      </c>
      <c r="BF304" s="509">
        <f t="shared" si="116"/>
        <v>0</v>
      </c>
      <c r="BG304" s="509">
        <f t="shared" si="116"/>
        <v>0</v>
      </c>
      <c r="BH304" s="509">
        <f t="shared" si="116"/>
        <v>1</v>
      </c>
      <c r="BI304" s="509">
        <f t="shared" si="116"/>
        <v>2</v>
      </c>
      <c r="BJ304" s="509">
        <f t="shared" si="116"/>
        <v>3</v>
      </c>
      <c r="BK304" s="509">
        <f t="shared" si="116"/>
        <v>4</v>
      </c>
      <c r="BL304" s="509">
        <f t="shared" si="116"/>
        <v>5</v>
      </c>
      <c r="BM304" s="509">
        <f t="shared" si="116"/>
        <v>6</v>
      </c>
      <c r="BN304" s="509">
        <f t="shared" si="116"/>
        <v>7</v>
      </c>
      <c r="BO304" s="509">
        <f t="shared" si="116"/>
        <v>8</v>
      </c>
      <c r="BP304" s="509"/>
      <c r="BQ304" s="509"/>
      <c r="BR304" s="509"/>
      <c r="BS304" s="509"/>
      <c r="BT304" s="509"/>
      <c r="BU304" s="509"/>
      <c r="BV304" s="509"/>
      <c r="BW304" s="509"/>
      <c r="BX304" s="509"/>
      <c r="BY304" s="509"/>
      <c r="BZ304" s="509"/>
      <c r="CA304" s="509"/>
      <c r="CB304" s="509"/>
      <c r="CC304" s="509"/>
      <c r="CD304" s="509"/>
      <c r="CE304" s="509"/>
      <c r="CF304" s="509"/>
      <c r="CG304" s="509"/>
      <c r="CH304" s="509"/>
      <c r="CI304" s="443"/>
      <c r="CJ304" s="1453"/>
      <c r="CK304" s="1473"/>
    </row>
    <row r="305" spans="2:89" x14ac:dyDescent="0.35">
      <c r="B305" s="626" t="s">
        <v>556</v>
      </c>
      <c r="C305" s="595" t="s">
        <v>324</v>
      </c>
      <c r="D305" s="598" t="s">
        <v>557</v>
      </c>
      <c r="E305" s="627" t="s">
        <v>111</v>
      </c>
      <c r="F305" s="1196">
        <v>2</v>
      </c>
      <c r="G305" s="898">
        <f t="shared" ref="G305:AL305" si="117">G207+G277</f>
        <v>0</v>
      </c>
      <c r="H305" s="309">
        <f t="shared" si="117"/>
        <v>0</v>
      </c>
      <c r="I305" s="309">
        <f t="shared" si="117"/>
        <v>0</v>
      </c>
      <c r="J305" s="309">
        <f t="shared" si="117"/>
        <v>0</v>
      </c>
      <c r="K305" s="309">
        <f t="shared" si="117"/>
        <v>0</v>
      </c>
      <c r="L305" s="309">
        <f t="shared" si="117"/>
        <v>0</v>
      </c>
      <c r="M305" s="442">
        <f t="shared" si="117"/>
        <v>0</v>
      </c>
      <c r="N305" s="442">
        <f t="shared" si="117"/>
        <v>0</v>
      </c>
      <c r="O305" s="442">
        <f t="shared" si="117"/>
        <v>0</v>
      </c>
      <c r="P305" s="442">
        <f t="shared" si="117"/>
        <v>0</v>
      </c>
      <c r="Q305" s="442">
        <f t="shared" si="117"/>
        <v>0</v>
      </c>
      <c r="R305" s="442">
        <f t="shared" si="117"/>
        <v>0</v>
      </c>
      <c r="S305" s="442">
        <f t="shared" si="117"/>
        <v>0</v>
      </c>
      <c r="T305" s="442">
        <f t="shared" si="117"/>
        <v>0</v>
      </c>
      <c r="U305" s="442">
        <f t="shared" si="117"/>
        <v>0</v>
      </c>
      <c r="V305" s="442">
        <f t="shared" si="117"/>
        <v>0</v>
      </c>
      <c r="W305" s="442">
        <f t="shared" si="117"/>
        <v>0</v>
      </c>
      <c r="X305" s="442">
        <f t="shared" si="117"/>
        <v>0</v>
      </c>
      <c r="Y305" s="442">
        <f t="shared" si="117"/>
        <v>0</v>
      </c>
      <c r="Z305" s="442">
        <f t="shared" si="117"/>
        <v>0</v>
      </c>
      <c r="AA305" s="442">
        <f t="shared" si="117"/>
        <v>0</v>
      </c>
      <c r="AB305" s="442">
        <f t="shared" si="117"/>
        <v>0</v>
      </c>
      <c r="AC305" s="442">
        <f t="shared" si="117"/>
        <v>0</v>
      </c>
      <c r="AD305" s="442">
        <f t="shared" si="117"/>
        <v>0</v>
      </c>
      <c r="AE305" s="442">
        <f t="shared" si="117"/>
        <v>0</v>
      </c>
      <c r="AF305" s="442">
        <f t="shared" si="117"/>
        <v>0</v>
      </c>
      <c r="AG305" s="442">
        <f t="shared" si="117"/>
        <v>0</v>
      </c>
      <c r="AH305" s="442">
        <f t="shared" si="117"/>
        <v>0</v>
      </c>
      <c r="AI305" s="442">
        <f t="shared" si="117"/>
        <v>0</v>
      </c>
      <c r="AJ305" s="442">
        <f t="shared" si="117"/>
        <v>0</v>
      </c>
      <c r="AK305" s="442">
        <f t="shared" si="117"/>
        <v>0</v>
      </c>
      <c r="AL305" s="442">
        <f t="shared" si="117"/>
        <v>0</v>
      </c>
      <c r="AM305" s="442">
        <f t="shared" ref="AM305:BO305" si="118">AM207+AM277</f>
        <v>0</v>
      </c>
      <c r="AN305" s="442">
        <f t="shared" si="118"/>
        <v>0</v>
      </c>
      <c r="AO305" s="442">
        <f t="shared" si="118"/>
        <v>0</v>
      </c>
      <c r="AP305" s="442">
        <f t="shared" si="118"/>
        <v>0</v>
      </c>
      <c r="AQ305" s="442">
        <f t="shared" si="118"/>
        <v>0</v>
      </c>
      <c r="AR305" s="442">
        <f t="shared" si="118"/>
        <v>0</v>
      </c>
      <c r="AS305" s="442">
        <f t="shared" si="118"/>
        <v>0</v>
      </c>
      <c r="AT305" s="442">
        <f t="shared" si="118"/>
        <v>0</v>
      </c>
      <c r="AU305" s="442">
        <f t="shared" si="118"/>
        <v>0</v>
      </c>
      <c r="AV305" s="442">
        <f t="shared" si="118"/>
        <v>0</v>
      </c>
      <c r="AW305" s="442">
        <f t="shared" si="118"/>
        <v>0</v>
      </c>
      <c r="AX305" s="442">
        <f t="shared" si="118"/>
        <v>0</v>
      </c>
      <c r="AY305" s="442">
        <f t="shared" si="118"/>
        <v>0</v>
      </c>
      <c r="AZ305" s="442">
        <f t="shared" si="118"/>
        <v>0</v>
      </c>
      <c r="BA305" s="442">
        <f t="shared" si="118"/>
        <v>0</v>
      </c>
      <c r="BB305" s="442">
        <f t="shared" si="118"/>
        <v>0</v>
      </c>
      <c r="BC305" s="442">
        <f t="shared" si="118"/>
        <v>0</v>
      </c>
      <c r="BD305" s="442">
        <f t="shared" si="118"/>
        <v>0</v>
      </c>
      <c r="BE305" s="442">
        <f t="shared" si="118"/>
        <v>0</v>
      </c>
      <c r="BF305" s="442">
        <f t="shared" si="118"/>
        <v>0</v>
      </c>
      <c r="BG305" s="442">
        <f t="shared" si="118"/>
        <v>0</v>
      </c>
      <c r="BH305" s="442">
        <f t="shared" si="118"/>
        <v>0</v>
      </c>
      <c r="BI305" s="442">
        <f t="shared" si="118"/>
        <v>0</v>
      </c>
      <c r="BJ305" s="442">
        <f t="shared" si="118"/>
        <v>0</v>
      </c>
      <c r="BK305" s="442">
        <f t="shared" si="118"/>
        <v>0</v>
      </c>
      <c r="BL305" s="442">
        <f t="shared" si="118"/>
        <v>0</v>
      </c>
      <c r="BM305" s="442">
        <f t="shared" si="118"/>
        <v>0</v>
      </c>
      <c r="BN305" s="442">
        <f t="shared" si="118"/>
        <v>0</v>
      </c>
      <c r="BO305" s="442">
        <f t="shared" si="118"/>
        <v>0</v>
      </c>
      <c r="BP305" s="442"/>
      <c r="BQ305" s="442"/>
      <c r="BR305" s="442"/>
      <c r="BS305" s="442"/>
      <c r="BT305" s="442"/>
      <c r="BU305" s="442"/>
      <c r="BV305" s="442"/>
      <c r="BW305" s="442"/>
      <c r="BX305" s="442"/>
      <c r="BY305" s="442"/>
      <c r="BZ305" s="442"/>
      <c r="CA305" s="442"/>
      <c r="CB305" s="442"/>
      <c r="CC305" s="442"/>
      <c r="CD305" s="442"/>
      <c r="CE305" s="442"/>
      <c r="CF305" s="442"/>
      <c r="CG305" s="442"/>
      <c r="CH305" s="442"/>
      <c r="CI305" s="443"/>
      <c r="CJ305" s="1453"/>
      <c r="CK305" s="1473"/>
    </row>
    <row r="306" spans="2:89" x14ac:dyDescent="0.35">
      <c r="B306" s="626" t="s">
        <v>558</v>
      </c>
      <c r="C306" s="595" t="s">
        <v>326</v>
      </c>
      <c r="D306" s="598" t="s">
        <v>559</v>
      </c>
      <c r="E306" s="627" t="s">
        <v>111</v>
      </c>
      <c r="F306" s="1196">
        <v>2</v>
      </c>
      <c r="G306" s="898">
        <f t="shared" ref="G306:AL306" si="119">G208+G278</f>
        <v>15.479999999999999</v>
      </c>
      <c r="H306" s="309">
        <f t="shared" si="119"/>
        <v>15.479999999999999</v>
      </c>
      <c r="I306" s="309">
        <f t="shared" si="119"/>
        <v>15.479999999999999</v>
      </c>
      <c r="J306" s="309">
        <f t="shared" si="119"/>
        <v>15.479999999999999</v>
      </c>
      <c r="K306" s="309">
        <f t="shared" si="119"/>
        <v>15.479999999999999</v>
      </c>
      <c r="L306" s="309">
        <f t="shared" si="119"/>
        <v>15.479999999999999</v>
      </c>
      <c r="M306" s="442">
        <f t="shared" si="119"/>
        <v>15.479999999999999</v>
      </c>
      <c r="N306" s="442">
        <f t="shared" si="119"/>
        <v>15.479999999999999</v>
      </c>
      <c r="O306" s="442">
        <f t="shared" si="119"/>
        <v>15.479999999999999</v>
      </c>
      <c r="P306" s="442">
        <f t="shared" si="119"/>
        <v>15.479999999999999</v>
      </c>
      <c r="Q306" s="442">
        <f t="shared" si="119"/>
        <v>15.479999999999999</v>
      </c>
      <c r="R306" s="442">
        <f t="shared" si="119"/>
        <v>15.479999999999999</v>
      </c>
      <c r="S306" s="442">
        <f t="shared" si="119"/>
        <v>15.479999999999999</v>
      </c>
      <c r="T306" s="442">
        <f t="shared" si="119"/>
        <v>15.479999999999999</v>
      </c>
      <c r="U306" s="442">
        <f t="shared" si="119"/>
        <v>22.479999999999997</v>
      </c>
      <c r="V306" s="442">
        <f t="shared" si="119"/>
        <v>22.479999999999997</v>
      </c>
      <c r="W306" s="442">
        <f t="shared" si="119"/>
        <v>42.48</v>
      </c>
      <c r="X306" s="442">
        <f t="shared" si="119"/>
        <v>42.48</v>
      </c>
      <c r="Y306" s="442">
        <f t="shared" si="119"/>
        <v>42.48</v>
      </c>
      <c r="Z306" s="442">
        <f t="shared" si="119"/>
        <v>42.48</v>
      </c>
      <c r="AA306" s="442">
        <f t="shared" si="119"/>
        <v>42.48</v>
      </c>
      <c r="AB306" s="442">
        <f t="shared" si="119"/>
        <v>42.48</v>
      </c>
      <c r="AC306" s="442">
        <f t="shared" si="119"/>
        <v>42.48</v>
      </c>
      <c r="AD306" s="442">
        <f t="shared" si="119"/>
        <v>42.48</v>
      </c>
      <c r="AE306" s="442">
        <f t="shared" si="119"/>
        <v>42.48</v>
      </c>
      <c r="AF306" s="442">
        <f t="shared" si="119"/>
        <v>42.48</v>
      </c>
      <c r="AG306" s="442">
        <f t="shared" si="119"/>
        <v>42.48</v>
      </c>
      <c r="AH306" s="442">
        <f t="shared" si="119"/>
        <v>42.48</v>
      </c>
      <c r="AI306" s="442">
        <f t="shared" si="119"/>
        <v>42.48</v>
      </c>
      <c r="AJ306" s="442">
        <f t="shared" si="119"/>
        <v>42.48</v>
      </c>
      <c r="AK306" s="442">
        <f t="shared" si="119"/>
        <v>42.48</v>
      </c>
      <c r="AL306" s="442">
        <f t="shared" si="119"/>
        <v>42.48</v>
      </c>
      <c r="AM306" s="442">
        <f t="shared" ref="AM306:BO306" si="120">AM208+AM278</f>
        <v>42.48</v>
      </c>
      <c r="AN306" s="442">
        <f t="shared" si="120"/>
        <v>42.48</v>
      </c>
      <c r="AO306" s="442">
        <f t="shared" si="120"/>
        <v>42.48</v>
      </c>
      <c r="AP306" s="442">
        <f t="shared" si="120"/>
        <v>42.48</v>
      </c>
      <c r="AQ306" s="442">
        <f t="shared" si="120"/>
        <v>42.48</v>
      </c>
      <c r="AR306" s="442">
        <f t="shared" si="120"/>
        <v>42.48</v>
      </c>
      <c r="AS306" s="442">
        <f t="shared" si="120"/>
        <v>42.48</v>
      </c>
      <c r="AT306" s="442">
        <f t="shared" si="120"/>
        <v>42.48</v>
      </c>
      <c r="AU306" s="442">
        <f t="shared" si="120"/>
        <v>42.48</v>
      </c>
      <c r="AV306" s="442">
        <f t="shared" si="120"/>
        <v>42.48</v>
      </c>
      <c r="AW306" s="442">
        <f t="shared" si="120"/>
        <v>42.48</v>
      </c>
      <c r="AX306" s="442">
        <f t="shared" si="120"/>
        <v>42.48</v>
      </c>
      <c r="AY306" s="442">
        <f t="shared" si="120"/>
        <v>42.48</v>
      </c>
      <c r="AZ306" s="442">
        <f t="shared" si="120"/>
        <v>42.48</v>
      </c>
      <c r="BA306" s="442">
        <f t="shared" si="120"/>
        <v>42.48</v>
      </c>
      <c r="BB306" s="442">
        <f t="shared" si="120"/>
        <v>42.48</v>
      </c>
      <c r="BC306" s="442">
        <f t="shared" si="120"/>
        <v>42.48</v>
      </c>
      <c r="BD306" s="442">
        <f t="shared" si="120"/>
        <v>42.48</v>
      </c>
      <c r="BE306" s="442">
        <f t="shared" si="120"/>
        <v>42.48</v>
      </c>
      <c r="BF306" s="442">
        <f t="shared" si="120"/>
        <v>42.48</v>
      </c>
      <c r="BG306" s="442">
        <f t="shared" si="120"/>
        <v>42.48</v>
      </c>
      <c r="BH306" s="442">
        <f t="shared" si="120"/>
        <v>42.48</v>
      </c>
      <c r="BI306" s="442">
        <f t="shared" si="120"/>
        <v>42.48</v>
      </c>
      <c r="BJ306" s="442">
        <f t="shared" si="120"/>
        <v>42.48</v>
      </c>
      <c r="BK306" s="442">
        <f t="shared" si="120"/>
        <v>42.48</v>
      </c>
      <c r="BL306" s="442">
        <f t="shared" si="120"/>
        <v>42.48</v>
      </c>
      <c r="BM306" s="442">
        <f t="shared" si="120"/>
        <v>42.48</v>
      </c>
      <c r="BN306" s="442">
        <f t="shared" si="120"/>
        <v>42.48</v>
      </c>
      <c r="BO306" s="442">
        <f t="shared" si="120"/>
        <v>42.48</v>
      </c>
      <c r="BP306" s="442"/>
      <c r="BQ306" s="442"/>
      <c r="BR306" s="442"/>
      <c r="BS306" s="442"/>
      <c r="BT306" s="442"/>
      <c r="BU306" s="442"/>
      <c r="BV306" s="442"/>
      <c r="BW306" s="442"/>
      <c r="BX306" s="442"/>
      <c r="BY306" s="442"/>
      <c r="BZ306" s="442"/>
      <c r="CA306" s="442"/>
      <c r="CB306" s="442"/>
      <c r="CC306" s="442"/>
      <c r="CD306" s="442"/>
      <c r="CE306" s="442"/>
      <c r="CF306" s="442"/>
      <c r="CG306" s="442"/>
      <c r="CH306" s="442"/>
      <c r="CI306" s="443"/>
      <c r="CJ306" s="1453"/>
      <c r="CK306" s="1473"/>
    </row>
    <row r="307" spans="2:89" x14ac:dyDescent="0.35">
      <c r="B307" s="628" t="s">
        <v>560</v>
      </c>
      <c r="C307" s="595" t="s">
        <v>328</v>
      </c>
      <c r="D307" s="598" t="s">
        <v>561</v>
      </c>
      <c r="E307" s="627" t="s">
        <v>111</v>
      </c>
      <c r="F307" s="1196">
        <v>2</v>
      </c>
      <c r="G307" s="898">
        <f>G209+G279</f>
        <v>-1.5</v>
      </c>
      <c r="H307" s="309">
        <f t="shared" ref="H307:BO307" si="121">H209+H279</f>
        <v>-1.5</v>
      </c>
      <c r="I307" s="309">
        <f t="shared" si="121"/>
        <v>-1.5</v>
      </c>
      <c r="J307" s="309">
        <f t="shared" si="121"/>
        <v>-1.5</v>
      </c>
      <c r="K307" s="309">
        <f t="shared" si="121"/>
        <v>-1.5</v>
      </c>
      <c r="L307" s="309">
        <f t="shared" si="121"/>
        <v>-1.5</v>
      </c>
      <c r="M307" s="309">
        <f t="shared" si="121"/>
        <v>-1.5</v>
      </c>
      <c r="N307" s="309">
        <f t="shared" si="121"/>
        <v>-1.5</v>
      </c>
      <c r="O307" s="309">
        <f t="shared" si="121"/>
        <v>-1.5</v>
      </c>
      <c r="P307" s="309">
        <f t="shared" si="121"/>
        <v>-1.5</v>
      </c>
      <c r="Q307" s="309">
        <f t="shared" si="121"/>
        <v>-1.5</v>
      </c>
      <c r="R307" s="309">
        <f t="shared" si="121"/>
        <v>-1.5</v>
      </c>
      <c r="S307" s="309">
        <f t="shared" si="121"/>
        <v>-1.5</v>
      </c>
      <c r="T307" s="309">
        <f t="shared" si="121"/>
        <v>-1.5</v>
      </c>
      <c r="U307" s="309">
        <f t="shared" si="121"/>
        <v>-1.5</v>
      </c>
      <c r="V307" s="309">
        <f t="shared" si="121"/>
        <v>-1.5</v>
      </c>
      <c r="W307" s="309">
        <f t="shared" si="121"/>
        <v>-1.5</v>
      </c>
      <c r="X307" s="309">
        <f t="shared" si="121"/>
        <v>-1.5</v>
      </c>
      <c r="Y307" s="309">
        <f t="shared" si="121"/>
        <v>-1.5</v>
      </c>
      <c r="Z307" s="309">
        <f t="shared" si="121"/>
        <v>-1.5</v>
      </c>
      <c r="AA307" s="309">
        <f t="shared" si="121"/>
        <v>-1.5</v>
      </c>
      <c r="AB307" s="309">
        <f t="shared" si="121"/>
        <v>-1.5</v>
      </c>
      <c r="AC307" s="309">
        <f t="shared" si="121"/>
        <v>-1.5</v>
      </c>
      <c r="AD307" s="309">
        <f t="shared" si="121"/>
        <v>-1.5</v>
      </c>
      <c r="AE307" s="309">
        <f t="shared" si="121"/>
        <v>-1.5</v>
      </c>
      <c r="AF307" s="309">
        <f t="shared" si="121"/>
        <v>-1.5</v>
      </c>
      <c r="AG307" s="309">
        <f t="shared" si="121"/>
        <v>-1.5</v>
      </c>
      <c r="AH307" s="309">
        <f t="shared" si="121"/>
        <v>-1.5</v>
      </c>
      <c r="AI307" s="309">
        <f t="shared" si="121"/>
        <v>-1.5</v>
      </c>
      <c r="AJ307" s="309">
        <f t="shared" si="121"/>
        <v>-1.5</v>
      </c>
      <c r="AK307" s="309">
        <f t="shared" si="121"/>
        <v>-1.5</v>
      </c>
      <c r="AL307" s="309">
        <f t="shared" si="121"/>
        <v>-1.5</v>
      </c>
      <c r="AM307" s="309">
        <f t="shared" si="121"/>
        <v>-1.5</v>
      </c>
      <c r="AN307" s="309">
        <f t="shared" si="121"/>
        <v>-1.5</v>
      </c>
      <c r="AO307" s="309">
        <f t="shared" si="121"/>
        <v>-1.5</v>
      </c>
      <c r="AP307" s="309">
        <f t="shared" si="121"/>
        <v>-1.5</v>
      </c>
      <c r="AQ307" s="309">
        <f t="shared" si="121"/>
        <v>-1.5</v>
      </c>
      <c r="AR307" s="309">
        <f t="shared" si="121"/>
        <v>-1.5</v>
      </c>
      <c r="AS307" s="309">
        <f t="shared" si="121"/>
        <v>-1.5</v>
      </c>
      <c r="AT307" s="309">
        <f t="shared" si="121"/>
        <v>-1.5</v>
      </c>
      <c r="AU307" s="309">
        <f t="shared" si="121"/>
        <v>-1.5</v>
      </c>
      <c r="AV307" s="309">
        <f t="shared" si="121"/>
        <v>-1.5</v>
      </c>
      <c r="AW307" s="309">
        <f t="shared" si="121"/>
        <v>-1.5</v>
      </c>
      <c r="AX307" s="309">
        <f t="shared" si="121"/>
        <v>-1.5</v>
      </c>
      <c r="AY307" s="309">
        <f t="shared" si="121"/>
        <v>-1.5</v>
      </c>
      <c r="AZ307" s="309">
        <f t="shared" si="121"/>
        <v>-1.5</v>
      </c>
      <c r="BA307" s="309">
        <f t="shared" si="121"/>
        <v>-1.5</v>
      </c>
      <c r="BB307" s="309">
        <f t="shared" si="121"/>
        <v>-1.5</v>
      </c>
      <c r="BC307" s="309">
        <f t="shared" si="121"/>
        <v>-1.5</v>
      </c>
      <c r="BD307" s="309">
        <f t="shared" si="121"/>
        <v>-1.5</v>
      </c>
      <c r="BE307" s="309">
        <f t="shared" si="121"/>
        <v>-1.5</v>
      </c>
      <c r="BF307" s="309">
        <f t="shared" si="121"/>
        <v>-1.5</v>
      </c>
      <c r="BG307" s="309">
        <f t="shared" si="121"/>
        <v>-1.5</v>
      </c>
      <c r="BH307" s="309">
        <f t="shared" si="121"/>
        <v>-1.5</v>
      </c>
      <c r="BI307" s="309">
        <f t="shared" si="121"/>
        <v>-1.5</v>
      </c>
      <c r="BJ307" s="309">
        <f t="shared" si="121"/>
        <v>-1.5</v>
      </c>
      <c r="BK307" s="309">
        <f t="shared" si="121"/>
        <v>-1.5</v>
      </c>
      <c r="BL307" s="309">
        <f t="shared" si="121"/>
        <v>-1.5</v>
      </c>
      <c r="BM307" s="309">
        <f t="shared" si="121"/>
        <v>-1.5</v>
      </c>
      <c r="BN307" s="309">
        <f t="shared" si="121"/>
        <v>-1.5</v>
      </c>
      <c r="BO307" s="309">
        <f t="shared" si="121"/>
        <v>-1.5</v>
      </c>
      <c r="BP307" s="309"/>
      <c r="BQ307" s="309"/>
      <c r="BR307" s="309"/>
      <c r="BS307" s="309"/>
      <c r="BT307" s="309"/>
      <c r="BU307" s="309"/>
      <c r="BV307" s="309"/>
      <c r="BW307" s="309"/>
      <c r="BX307" s="309"/>
      <c r="BY307" s="309"/>
      <c r="BZ307" s="309"/>
      <c r="CA307" s="309"/>
      <c r="CB307" s="309"/>
      <c r="CC307" s="309"/>
      <c r="CD307" s="309"/>
      <c r="CE307" s="309"/>
      <c r="CF307" s="309"/>
      <c r="CG307" s="309"/>
      <c r="CH307" s="309"/>
      <c r="CI307" s="443"/>
      <c r="CJ307" s="1453"/>
      <c r="CK307" s="1473"/>
    </row>
    <row r="308" spans="2:89" x14ac:dyDescent="0.35">
      <c r="B308" s="628" t="s">
        <v>562</v>
      </c>
      <c r="C308" s="595" t="s">
        <v>330</v>
      </c>
      <c r="D308" s="598" t="s">
        <v>563</v>
      </c>
      <c r="E308" s="627" t="s">
        <v>111</v>
      </c>
      <c r="F308" s="1196">
        <v>2</v>
      </c>
      <c r="G308" s="898">
        <f>G210+G280</f>
        <v>-1.1499999999999999</v>
      </c>
      <c r="H308" s="309">
        <f t="shared" ref="H308:AM308" si="122">H210+H280</f>
        <v>-1.1499999999999999</v>
      </c>
      <c r="I308" s="309">
        <f t="shared" si="122"/>
        <v>-1.1499999999999999</v>
      </c>
      <c r="J308" s="309">
        <f t="shared" si="122"/>
        <v>-1.2869267864952929</v>
      </c>
      <c r="K308" s="309">
        <f t="shared" si="122"/>
        <v>-1.6743193494084039</v>
      </c>
      <c r="L308" s="309">
        <f t="shared" si="122"/>
        <v>-2.3121087954375814</v>
      </c>
      <c r="M308" s="442">
        <f t="shared" si="122"/>
        <v>-2.8761568046410781</v>
      </c>
      <c r="N308" s="442">
        <f t="shared" si="122"/>
        <v>-3.2243444797105658</v>
      </c>
      <c r="O308" s="442">
        <f t="shared" si="122"/>
        <v>-3.4934123621977329</v>
      </c>
      <c r="P308" s="442">
        <f t="shared" si="122"/>
        <v>-3.759253137553622</v>
      </c>
      <c r="Q308" s="442">
        <f t="shared" si="122"/>
        <v>-4.0165341844506939</v>
      </c>
      <c r="R308" s="442">
        <f t="shared" si="122"/>
        <v>-4.2244785322653309</v>
      </c>
      <c r="S308" s="442">
        <f t="shared" si="122"/>
        <v>-4.3855868002470606</v>
      </c>
      <c r="T308" s="442">
        <f t="shared" si="122"/>
        <v>-4.515630102430678</v>
      </c>
      <c r="U308" s="442">
        <f t="shared" si="122"/>
        <v>-4.6370426764400028</v>
      </c>
      <c r="V308" s="442">
        <f t="shared" si="122"/>
        <v>-4.7583132722562507</v>
      </c>
      <c r="W308" s="442">
        <f t="shared" si="122"/>
        <v>-27.123454728221077</v>
      </c>
      <c r="X308" s="442">
        <f t="shared" si="122"/>
        <v>-27.213424152888106</v>
      </c>
      <c r="Y308" s="442">
        <f t="shared" si="122"/>
        <v>-27.303537377584252</v>
      </c>
      <c r="Z308" s="442">
        <f t="shared" si="122"/>
        <v>-27.373403295060612</v>
      </c>
      <c r="AA308" s="442">
        <f t="shared" si="122"/>
        <v>-27.442620905931971</v>
      </c>
      <c r="AB308" s="442">
        <f t="shared" si="122"/>
        <v>-27.529589239570498</v>
      </c>
      <c r="AC308" s="442">
        <f t="shared" si="122"/>
        <v>-27.541697905196155</v>
      </c>
      <c r="AD308" s="442">
        <f t="shared" si="122"/>
        <v>-27.553592485473555</v>
      </c>
      <c r="AE308" s="442">
        <f t="shared" si="122"/>
        <v>-27.565992137145809</v>
      </c>
      <c r="AF308" s="442">
        <f t="shared" si="122"/>
        <v>-27.578214364458294</v>
      </c>
      <c r="AG308" s="442">
        <f t="shared" si="122"/>
        <v>-27.590293456837966</v>
      </c>
      <c r="AH308" s="442">
        <f t="shared" si="122"/>
        <v>-27.602520563134906</v>
      </c>
      <c r="AI308" s="442">
        <f t="shared" si="122"/>
        <v>-27.614748143969756</v>
      </c>
      <c r="AJ308" s="442">
        <f t="shared" si="122"/>
        <v>-27.627114939260828</v>
      </c>
      <c r="AK308" s="442">
        <f t="shared" si="122"/>
        <v>-27.632127132933206</v>
      </c>
      <c r="AL308" s="442">
        <f t="shared" si="122"/>
        <v>-27.637657541315139</v>
      </c>
      <c r="AM308" s="442">
        <f t="shared" si="122"/>
        <v>-27.643195561445904</v>
      </c>
      <c r="AN308" s="442">
        <f t="shared" ref="AN308:BO308" si="123">AN210+AN280</f>
        <v>-27.648740264487643</v>
      </c>
      <c r="AO308" s="442">
        <f t="shared" si="123"/>
        <v>-27.654290651503505</v>
      </c>
      <c r="AP308" s="442">
        <f t="shared" si="123"/>
        <v>-27.659849547689838</v>
      </c>
      <c r="AQ308" s="442">
        <f t="shared" si="123"/>
        <v>-27.665408919130126</v>
      </c>
      <c r="AR308" s="442">
        <f t="shared" si="123"/>
        <v>-27.670971715085507</v>
      </c>
      <c r="AS308" s="442">
        <f t="shared" si="123"/>
        <v>-27.676540682292938</v>
      </c>
      <c r="AT308" s="442">
        <f t="shared" si="123"/>
        <v>-27.68210809857387</v>
      </c>
      <c r="AU308" s="442">
        <f t="shared" si="123"/>
        <v>-27.687680564833641</v>
      </c>
      <c r="AV308" s="442">
        <f t="shared" si="123"/>
        <v>-27.693250360759464</v>
      </c>
      <c r="AW308" s="442">
        <f t="shared" si="123"/>
        <v>-27.698824052789938</v>
      </c>
      <c r="AX308" s="442">
        <f t="shared" si="123"/>
        <v>-27.704394198578115</v>
      </c>
      <c r="AY308" s="442">
        <f t="shared" si="123"/>
        <v>-27.709967380670403</v>
      </c>
      <c r="AZ308" s="442">
        <f t="shared" si="123"/>
        <v>-27.715539620224583</v>
      </c>
      <c r="BA308" s="442">
        <f t="shared" si="123"/>
        <v>-27.721110541198499</v>
      </c>
      <c r="BB308" s="442">
        <f t="shared" si="123"/>
        <v>-27.726679831636783</v>
      </c>
      <c r="BC308" s="442">
        <f t="shared" si="123"/>
        <v>-27.732247133185012</v>
      </c>
      <c r="BD308" s="442">
        <f t="shared" si="123"/>
        <v>-27.737812146939746</v>
      </c>
      <c r="BE308" s="442">
        <f t="shared" si="123"/>
        <v>-27.74337466064792</v>
      </c>
      <c r="BF308" s="442">
        <f t="shared" si="123"/>
        <v>-27.748934329465932</v>
      </c>
      <c r="BG308" s="442">
        <f t="shared" si="123"/>
        <v>-27.754491034439059</v>
      </c>
      <c r="BH308" s="442">
        <f t="shared" si="123"/>
        <v>-27.760047903527912</v>
      </c>
      <c r="BI308" s="442">
        <f t="shared" si="123"/>
        <v>-27.765597897731013</v>
      </c>
      <c r="BJ308" s="442">
        <f t="shared" si="123"/>
        <v>-27.771144261445016</v>
      </c>
      <c r="BK308" s="442">
        <f t="shared" si="123"/>
        <v>-27.776690256223375</v>
      </c>
      <c r="BL308" s="442">
        <f t="shared" si="123"/>
        <v>-27.782228848434727</v>
      </c>
      <c r="BM308" s="442">
        <f t="shared" si="123"/>
        <v>-27.787766719381811</v>
      </c>
      <c r="BN308" s="442">
        <f t="shared" si="123"/>
        <v>-27.793300391920923</v>
      </c>
      <c r="BO308" s="442">
        <f t="shared" si="123"/>
        <v>-27.798826291856152</v>
      </c>
      <c r="BP308" s="442"/>
      <c r="BQ308" s="442"/>
      <c r="BR308" s="442"/>
      <c r="BS308" s="442"/>
      <c r="BT308" s="442"/>
      <c r="BU308" s="442"/>
      <c r="BV308" s="442"/>
      <c r="BW308" s="442"/>
      <c r="BX308" s="442"/>
      <c r="BY308" s="442"/>
      <c r="BZ308" s="442"/>
      <c r="CA308" s="442"/>
      <c r="CB308" s="442"/>
      <c r="CC308" s="442"/>
      <c r="CD308" s="442"/>
      <c r="CE308" s="442"/>
      <c r="CF308" s="442"/>
      <c r="CG308" s="442"/>
      <c r="CH308" s="442"/>
      <c r="CI308" s="443"/>
      <c r="CJ308" s="1453"/>
      <c r="CK308" s="1473"/>
    </row>
    <row r="309" spans="2:89" x14ac:dyDescent="0.35">
      <c r="B309" s="628" t="s">
        <v>564</v>
      </c>
      <c r="C309" s="593" t="s">
        <v>334</v>
      </c>
      <c r="D309" s="598" t="s">
        <v>565</v>
      </c>
      <c r="E309" s="627" t="s">
        <v>111</v>
      </c>
      <c r="F309" s="1196">
        <v>2</v>
      </c>
      <c r="G309" s="898">
        <f>G212+G281+G282+G283+G284</f>
        <v>440.66</v>
      </c>
      <c r="H309" s="309">
        <f t="shared" ref="H309:BO309" si="124">H212+H281+H282+H283+H284</f>
        <v>440.66</v>
      </c>
      <c r="I309" s="309">
        <f t="shared" si="124"/>
        <v>440.66</v>
      </c>
      <c r="J309" s="309">
        <f t="shared" si="124"/>
        <v>440.66</v>
      </c>
      <c r="K309" s="309">
        <f t="shared" si="124"/>
        <v>440.66</v>
      </c>
      <c r="L309" s="309">
        <f t="shared" si="124"/>
        <v>440.67</v>
      </c>
      <c r="M309" s="309">
        <f t="shared" si="124"/>
        <v>471.21000000000004</v>
      </c>
      <c r="N309" s="309">
        <f t="shared" si="124"/>
        <v>471.21000000000004</v>
      </c>
      <c r="O309" s="309">
        <f t="shared" si="124"/>
        <v>471.21000000000004</v>
      </c>
      <c r="P309" s="309">
        <f t="shared" si="124"/>
        <v>471.21000000000004</v>
      </c>
      <c r="Q309" s="309">
        <f t="shared" si="124"/>
        <v>471.21000000000004</v>
      </c>
      <c r="R309" s="309">
        <f t="shared" si="124"/>
        <v>469.22</v>
      </c>
      <c r="S309" s="309">
        <f t="shared" si="124"/>
        <v>469.22</v>
      </c>
      <c r="T309" s="309">
        <f t="shared" si="124"/>
        <v>469.22</v>
      </c>
      <c r="U309" s="309">
        <f t="shared" si="124"/>
        <v>469.22</v>
      </c>
      <c r="V309" s="309">
        <f t="shared" si="124"/>
        <v>469.22</v>
      </c>
      <c r="W309" s="309">
        <f t="shared" si="124"/>
        <v>411.81018270985379</v>
      </c>
      <c r="X309" s="309">
        <f t="shared" si="124"/>
        <v>411.82018270985378</v>
      </c>
      <c r="Y309" s="309">
        <f t="shared" si="124"/>
        <v>411.82018270985378</v>
      </c>
      <c r="Z309" s="309">
        <f t="shared" si="124"/>
        <v>411.82018270985378</v>
      </c>
      <c r="AA309" s="309">
        <f t="shared" si="124"/>
        <v>411.82018270985378</v>
      </c>
      <c r="AB309" s="309">
        <f t="shared" si="124"/>
        <v>402.10266966790931</v>
      </c>
      <c r="AC309" s="309">
        <f t="shared" si="124"/>
        <v>402.10266966790931</v>
      </c>
      <c r="AD309" s="309">
        <f t="shared" si="124"/>
        <v>399.39448784972745</v>
      </c>
      <c r="AE309" s="309">
        <f t="shared" si="124"/>
        <v>399.39448784972745</v>
      </c>
      <c r="AF309" s="309">
        <f t="shared" si="124"/>
        <v>399.39448784972745</v>
      </c>
      <c r="AG309" s="309">
        <f t="shared" si="124"/>
        <v>399.39448784972745</v>
      </c>
      <c r="AH309" s="309">
        <f t="shared" si="124"/>
        <v>399.39448784972745</v>
      </c>
      <c r="AI309" s="309">
        <f t="shared" si="124"/>
        <v>399.39448784972745</v>
      </c>
      <c r="AJ309" s="309">
        <f t="shared" si="124"/>
        <v>399.39448784972745</v>
      </c>
      <c r="AK309" s="309">
        <f t="shared" si="124"/>
        <v>399.40448784972745</v>
      </c>
      <c r="AL309" s="309">
        <f t="shared" si="124"/>
        <v>399.40448784972745</v>
      </c>
      <c r="AM309" s="309">
        <f t="shared" si="124"/>
        <v>398.30448784972742</v>
      </c>
      <c r="AN309" s="309">
        <f t="shared" si="124"/>
        <v>398.30448784972742</v>
      </c>
      <c r="AO309" s="309">
        <f t="shared" si="124"/>
        <v>398.30448784972742</v>
      </c>
      <c r="AP309" s="309">
        <f t="shared" si="124"/>
        <v>398.30448784972742</v>
      </c>
      <c r="AQ309" s="309">
        <f t="shared" si="124"/>
        <v>398.31448784972747</v>
      </c>
      <c r="AR309" s="309">
        <f t="shared" si="124"/>
        <v>398.31448784972747</v>
      </c>
      <c r="AS309" s="309">
        <f t="shared" si="124"/>
        <v>398.31448784972747</v>
      </c>
      <c r="AT309" s="309">
        <f t="shared" si="124"/>
        <v>398.31448784972747</v>
      </c>
      <c r="AU309" s="309">
        <f t="shared" si="124"/>
        <v>398.31448784972747</v>
      </c>
      <c r="AV309" s="309">
        <f t="shared" si="124"/>
        <v>398.31448784972747</v>
      </c>
      <c r="AW309" s="309">
        <f t="shared" si="124"/>
        <v>398.32448784972746</v>
      </c>
      <c r="AX309" s="309">
        <f t="shared" si="124"/>
        <v>398.32448784972746</v>
      </c>
      <c r="AY309" s="309">
        <f t="shared" si="124"/>
        <v>404.95448784972746</v>
      </c>
      <c r="AZ309" s="309">
        <f t="shared" si="124"/>
        <v>404.95448784972746</v>
      </c>
      <c r="BA309" s="309">
        <f t="shared" si="124"/>
        <v>404.95448784972746</v>
      </c>
      <c r="BB309" s="309">
        <f t="shared" si="124"/>
        <v>404.95448784972746</v>
      </c>
      <c r="BC309" s="309">
        <f t="shared" si="124"/>
        <v>404.96448784972745</v>
      </c>
      <c r="BD309" s="309">
        <f t="shared" si="124"/>
        <v>404.96448784972745</v>
      </c>
      <c r="BE309" s="309">
        <f t="shared" si="124"/>
        <v>404.96448784972745</v>
      </c>
      <c r="BF309" s="309">
        <f t="shared" si="124"/>
        <v>404.96448784972745</v>
      </c>
      <c r="BG309" s="309">
        <f t="shared" si="124"/>
        <v>404.96448784972745</v>
      </c>
      <c r="BH309" s="309">
        <f t="shared" si="124"/>
        <v>404.96448784972745</v>
      </c>
      <c r="BI309" s="309">
        <f t="shared" si="124"/>
        <v>404.97448784972744</v>
      </c>
      <c r="BJ309" s="309">
        <f t="shared" si="124"/>
        <v>404.97448784972744</v>
      </c>
      <c r="BK309" s="309">
        <f t="shared" si="124"/>
        <v>404.97448784972744</v>
      </c>
      <c r="BL309" s="309">
        <f t="shared" si="124"/>
        <v>404.97448784972744</v>
      </c>
      <c r="BM309" s="309">
        <f t="shared" si="124"/>
        <v>404.97448784972744</v>
      </c>
      <c r="BN309" s="309">
        <f t="shared" si="124"/>
        <v>404.97448784972744</v>
      </c>
      <c r="BO309" s="309">
        <f t="shared" si="124"/>
        <v>404.97448784972744</v>
      </c>
      <c r="BP309" s="309"/>
      <c r="BQ309" s="309"/>
      <c r="BR309" s="309"/>
      <c r="BS309" s="309"/>
      <c r="BT309" s="309"/>
      <c r="BU309" s="309"/>
      <c r="BV309" s="309"/>
      <c r="BW309" s="309"/>
      <c r="BX309" s="309"/>
      <c r="BY309" s="309"/>
      <c r="BZ309" s="309"/>
      <c r="CA309" s="309"/>
      <c r="CB309" s="309"/>
      <c r="CC309" s="309"/>
      <c r="CD309" s="309"/>
      <c r="CE309" s="309"/>
      <c r="CF309" s="309"/>
      <c r="CG309" s="309"/>
      <c r="CH309" s="309"/>
      <c r="CI309" s="443"/>
      <c r="CJ309" s="1453"/>
      <c r="CK309" s="1473"/>
    </row>
    <row r="310" spans="2:89" ht="28" x14ac:dyDescent="0.35">
      <c r="B310" s="628" t="s">
        <v>566</v>
      </c>
      <c r="C310" s="593" t="s">
        <v>567</v>
      </c>
      <c r="D310" s="598" t="s">
        <v>568</v>
      </c>
      <c r="E310" s="627" t="s">
        <v>111</v>
      </c>
      <c r="F310" s="1196">
        <v>2</v>
      </c>
      <c r="G310" s="898">
        <f t="shared" ref="G310:AL310" si="125">G220+G285+G286</f>
        <v>2.9569999999999999</v>
      </c>
      <c r="H310" s="309">
        <f t="shared" si="125"/>
        <v>3.0089999999999999</v>
      </c>
      <c r="I310" s="309">
        <f t="shared" si="125"/>
        <v>3.0089999999999999</v>
      </c>
      <c r="J310" s="309">
        <f t="shared" si="125"/>
        <v>3.0089999999999999</v>
      </c>
      <c r="K310" s="309">
        <f t="shared" si="125"/>
        <v>3.0089999999999999</v>
      </c>
      <c r="L310" s="309">
        <f t="shared" si="125"/>
        <v>3.0089999999999999</v>
      </c>
      <c r="M310" s="442">
        <f t="shared" si="125"/>
        <v>3.0089999999999999</v>
      </c>
      <c r="N310" s="442">
        <f t="shared" si="125"/>
        <v>3.0089999999999999</v>
      </c>
      <c r="O310" s="442">
        <f t="shared" si="125"/>
        <v>3.0089999999999999</v>
      </c>
      <c r="P310" s="442">
        <f t="shared" si="125"/>
        <v>3.0089999999999999</v>
      </c>
      <c r="Q310" s="442">
        <f t="shared" si="125"/>
        <v>3.0089999999999999</v>
      </c>
      <c r="R310" s="442">
        <f t="shared" si="125"/>
        <v>3.0089999999999999</v>
      </c>
      <c r="S310" s="442">
        <f t="shared" si="125"/>
        <v>3.0089999999999999</v>
      </c>
      <c r="T310" s="442">
        <f t="shared" si="125"/>
        <v>3.0089999999999999</v>
      </c>
      <c r="U310" s="442">
        <f t="shared" si="125"/>
        <v>3.0089999999999999</v>
      </c>
      <c r="V310" s="442">
        <f t="shared" si="125"/>
        <v>3.0089999999999999</v>
      </c>
      <c r="W310" s="442">
        <f t="shared" si="125"/>
        <v>3.0089999999999999</v>
      </c>
      <c r="X310" s="442">
        <f t="shared" si="125"/>
        <v>3.0089999999999999</v>
      </c>
      <c r="Y310" s="442">
        <f t="shared" si="125"/>
        <v>3.0089999999999999</v>
      </c>
      <c r="Z310" s="442">
        <f t="shared" si="125"/>
        <v>3.0089999999999999</v>
      </c>
      <c r="AA310" s="442">
        <f t="shared" si="125"/>
        <v>3.0089999999999999</v>
      </c>
      <c r="AB310" s="442">
        <f t="shared" si="125"/>
        <v>3.0089999999999999</v>
      </c>
      <c r="AC310" s="442">
        <f t="shared" si="125"/>
        <v>3.0089999999999999</v>
      </c>
      <c r="AD310" s="442">
        <f t="shared" si="125"/>
        <v>3.0089999999999999</v>
      </c>
      <c r="AE310" s="442">
        <f t="shared" si="125"/>
        <v>3.0089999999999999</v>
      </c>
      <c r="AF310" s="442">
        <f t="shared" si="125"/>
        <v>3.0089999999999999</v>
      </c>
      <c r="AG310" s="442">
        <f t="shared" si="125"/>
        <v>3.0089999999999999</v>
      </c>
      <c r="AH310" s="442">
        <f t="shared" si="125"/>
        <v>3.0089999999999999</v>
      </c>
      <c r="AI310" s="442">
        <f t="shared" si="125"/>
        <v>3.0089999999999999</v>
      </c>
      <c r="AJ310" s="442">
        <f t="shared" si="125"/>
        <v>3.0089999999999999</v>
      </c>
      <c r="AK310" s="442">
        <f t="shared" si="125"/>
        <v>3.0089999999999999</v>
      </c>
      <c r="AL310" s="442">
        <f t="shared" si="125"/>
        <v>3.0089999999999999</v>
      </c>
      <c r="AM310" s="442">
        <f t="shared" ref="AM310:BO310" si="126">AM220+AM285+AM286</f>
        <v>3.0089999999999999</v>
      </c>
      <c r="AN310" s="442">
        <f t="shared" si="126"/>
        <v>3.0089999999999999</v>
      </c>
      <c r="AO310" s="442">
        <f t="shared" si="126"/>
        <v>3.0089999999999999</v>
      </c>
      <c r="AP310" s="442">
        <f t="shared" si="126"/>
        <v>3.0089999999999999</v>
      </c>
      <c r="AQ310" s="442">
        <f t="shared" si="126"/>
        <v>3.0089999999999999</v>
      </c>
      <c r="AR310" s="442">
        <f t="shared" si="126"/>
        <v>3.0089999999999999</v>
      </c>
      <c r="AS310" s="442">
        <f t="shared" si="126"/>
        <v>3.0089999999999999</v>
      </c>
      <c r="AT310" s="442">
        <f t="shared" si="126"/>
        <v>3.0089999999999999</v>
      </c>
      <c r="AU310" s="442">
        <f t="shared" si="126"/>
        <v>3.0089999999999999</v>
      </c>
      <c r="AV310" s="442">
        <f t="shared" si="126"/>
        <v>3.0089999999999999</v>
      </c>
      <c r="AW310" s="442">
        <f t="shared" si="126"/>
        <v>3.0089999999999999</v>
      </c>
      <c r="AX310" s="442">
        <f t="shared" si="126"/>
        <v>3.0089999999999999</v>
      </c>
      <c r="AY310" s="442">
        <f t="shared" si="126"/>
        <v>3.0089999999999999</v>
      </c>
      <c r="AZ310" s="442">
        <f t="shared" si="126"/>
        <v>3.0089999999999999</v>
      </c>
      <c r="BA310" s="442">
        <f t="shared" si="126"/>
        <v>3.0089999999999999</v>
      </c>
      <c r="BB310" s="442">
        <f t="shared" si="126"/>
        <v>3.0089999999999999</v>
      </c>
      <c r="BC310" s="442">
        <f t="shared" si="126"/>
        <v>3.0089999999999999</v>
      </c>
      <c r="BD310" s="442">
        <f t="shared" si="126"/>
        <v>3.0089999999999999</v>
      </c>
      <c r="BE310" s="442">
        <f t="shared" si="126"/>
        <v>3.0089999999999999</v>
      </c>
      <c r="BF310" s="442">
        <f t="shared" si="126"/>
        <v>3.0089999999999999</v>
      </c>
      <c r="BG310" s="442">
        <f t="shared" si="126"/>
        <v>3.0089999999999999</v>
      </c>
      <c r="BH310" s="442">
        <f t="shared" si="126"/>
        <v>3.0089999999999999</v>
      </c>
      <c r="BI310" s="442">
        <f t="shared" si="126"/>
        <v>3.0089999999999999</v>
      </c>
      <c r="BJ310" s="442">
        <f t="shared" si="126"/>
        <v>3.0089999999999999</v>
      </c>
      <c r="BK310" s="442">
        <f t="shared" si="126"/>
        <v>3.0089999999999999</v>
      </c>
      <c r="BL310" s="442">
        <f t="shared" si="126"/>
        <v>3.0089999999999999</v>
      </c>
      <c r="BM310" s="442">
        <f t="shared" si="126"/>
        <v>3.0089999999999999</v>
      </c>
      <c r="BN310" s="442">
        <f t="shared" si="126"/>
        <v>3.0089999999999999</v>
      </c>
      <c r="BO310" s="442">
        <f t="shared" si="126"/>
        <v>3.0089999999999999</v>
      </c>
      <c r="BP310" s="442"/>
      <c r="BQ310" s="442"/>
      <c r="BR310" s="442"/>
      <c r="BS310" s="442"/>
      <c r="BT310" s="442"/>
      <c r="BU310" s="442"/>
      <c r="BV310" s="442"/>
      <c r="BW310" s="442"/>
      <c r="BX310" s="442"/>
      <c r="BY310" s="442"/>
      <c r="BZ310" s="442"/>
      <c r="CA310" s="442"/>
      <c r="CB310" s="442"/>
      <c r="CC310" s="442"/>
      <c r="CD310" s="442"/>
      <c r="CE310" s="442"/>
      <c r="CF310" s="442"/>
      <c r="CG310" s="442"/>
      <c r="CH310" s="442"/>
      <c r="CI310" s="443"/>
      <c r="CJ310" s="1453"/>
      <c r="CK310" s="1473"/>
    </row>
    <row r="311" spans="2:89" x14ac:dyDescent="0.35">
      <c r="B311" s="628" t="s">
        <v>569</v>
      </c>
      <c r="C311" s="593" t="s">
        <v>355</v>
      </c>
      <c r="D311" s="598" t="s">
        <v>570</v>
      </c>
      <c r="E311" s="627" t="s">
        <v>111</v>
      </c>
      <c r="F311" s="1196">
        <v>2</v>
      </c>
      <c r="G311" s="898">
        <f t="shared" ref="G311:AL311" si="127">G221+G287</f>
        <v>13.63</v>
      </c>
      <c r="H311" s="309">
        <f t="shared" si="127"/>
        <v>13.63</v>
      </c>
      <c r="I311" s="309">
        <f t="shared" si="127"/>
        <v>13.63</v>
      </c>
      <c r="J311" s="309">
        <f t="shared" si="127"/>
        <v>13.63</v>
      </c>
      <c r="K311" s="309">
        <f t="shared" si="127"/>
        <v>13.63</v>
      </c>
      <c r="L311" s="309">
        <f t="shared" si="127"/>
        <v>13.63</v>
      </c>
      <c r="M311" s="442">
        <f t="shared" si="127"/>
        <v>13.63</v>
      </c>
      <c r="N311" s="442">
        <f t="shared" si="127"/>
        <v>13.63</v>
      </c>
      <c r="O311" s="442">
        <f t="shared" si="127"/>
        <v>13.63</v>
      </c>
      <c r="P311" s="442">
        <f t="shared" si="127"/>
        <v>13.63</v>
      </c>
      <c r="Q311" s="442">
        <f t="shared" si="127"/>
        <v>13.63</v>
      </c>
      <c r="R311" s="442">
        <f t="shared" si="127"/>
        <v>13.63</v>
      </c>
      <c r="S311" s="442">
        <f t="shared" si="127"/>
        <v>13.63</v>
      </c>
      <c r="T311" s="442">
        <f t="shared" si="127"/>
        <v>13.63</v>
      </c>
      <c r="U311" s="442">
        <f t="shared" si="127"/>
        <v>13.63</v>
      </c>
      <c r="V311" s="442">
        <f t="shared" si="127"/>
        <v>13.63</v>
      </c>
      <c r="W311" s="442">
        <f t="shared" si="127"/>
        <v>13.63</v>
      </c>
      <c r="X311" s="442">
        <f t="shared" si="127"/>
        <v>13.63</v>
      </c>
      <c r="Y311" s="442">
        <f t="shared" si="127"/>
        <v>13.63</v>
      </c>
      <c r="Z311" s="442">
        <f t="shared" si="127"/>
        <v>13.63</v>
      </c>
      <c r="AA311" s="442">
        <f t="shared" si="127"/>
        <v>13.63</v>
      </c>
      <c r="AB311" s="442">
        <f t="shared" si="127"/>
        <v>13.63</v>
      </c>
      <c r="AC311" s="442">
        <f t="shared" si="127"/>
        <v>13.63</v>
      </c>
      <c r="AD311" s="442">
        <f t="shared" si="127"/>
        <v>13.63</v>
      </c>
      <c r="AE311" s="442">
        <f t="shared" si="127"/>
        <v>13.63</v>
      </c>
      <c r="AF311" s="442">
        <f t="shared" si="127"/>
        <v>13.63</v>
      </c>
      <c r="AG311" s="442">
        <f t="shared" si="127"/>
        <v>13.63</v>
      </c>
      <c r="AH311" s="442">
        <f t="shared" si="127"/>
        <v>13.63</v>
      </c>
      <c r="AI311" s="442">
        <f t="shared" si="127"/>
        <v>13.63</v>
      </c>
      <c r="AJ311" s="442">
        <f t="shared" si="127"/>
        <v>13.63</v>
      </c>
      <c r="AK311" s="442">
        <f t="shared" si="127"/>
        <v>13.63</v>
      </c>
      <c r="AL311" s="442">
        <f t="shared" si="127"/>
        <v>13.63</v>
      </c>
      <c r="AM311" s="442">
        <f t="shared" ref="AM311:BO311" si="128">AM221+AM287</f>
        <v>13.63</v>
      </c>
      <c r="AN311" s="442">
        <f t="shared" si="128"/>
        <v>13.63</v>
      </c>
      <c r="AO311" s="442">
        <f t="shared" si="128"/>
        <v>13.63</v>
      </c>
      <c r="AP311" s="442">
        <f t="shared" si="128"/>
        <v>13.63</v>
      </c>
      <c r="AQ311" s="442">
        <f t="shared" si="128"/>
        <v>13.63</v>
      </c>
      <c r="AR311" s="442">
        <f t="shared" si="128"/>
        <v>13.63</v>
      </c>
      <c r="AS311" s="442">
        <f t="shared" si="128"/>
        <v>13.63</v>
      </c>
      <c r="AT311" s="442">
        <f t="shared" si="128"/>
        <v>13.63</v>
      </c>
      <c r="AU311" s="442">
        <f t="shared" si="128"/>
        <v>13.63</v>
      </c>
      <c r="AV311" s="442">
        <f t="shared" si="128"/>
        <v>13.63</v>
      </c>
      <c r="AW311" s="442">
        <f t="shared" si="128"/>
        <v>13.63</v>
      </c>
      <c r="AX311" s="442">
        <f t="shared" si="128"/>
        <v>13.63</v>
      </c>
      <c r="AY311" s="442">
        <f t="shared" si="128"/>
        <v>13.63</v>
      </c>
      <c r="AZ311" s="442">
        <f t="shared" si="128"/>
        <v>13.63</v>
      </c>
      <c r="BA311" s="442">
        <f t="shared" si="128"/>
        <v>13.63</v>
      </c>
      <c r="BB311" s="442">
        <f t="shared" si="128"/>
        <v>13.63</v>
      </c>
      <c r="BC311" s="442">
        <f t="shared" si="128"/>
        <v>13.63</v>
      </c>
      <c r="BD311" s="442">
        <f t="shared" si="128"/>
        <v>13.63</v>
      </c>
      <c r="BE311" s="442">
        <f t="shared" si="128"/>
        <v>13.63</v>
      </c>
      <c r="BF311" s="442">
        <f t="shared" si="128"/>
        <v>13.63</v>
      </c>
      <c r="BG311" s="442">
        <f t="shared" si="128"/>
        <v>13.63</v>
      </c>
      <c r="BH311" s="442">
        <f t="shared" si="128"/>
        <v>13.63</v>
      </c>
      <c r="BI311" s="442">
        <f t="shared" si="128"/>
        <v>13.63</v>
      </c>
      <c r="BJ311" s="442">
        <f t="shared" si="128"/>
        <v>13.63</v>
      </c>
      <c r="BK311" s="442">
        <f t="shared" si="128"/>
        <v>13.63</v>
      </c>
      <c r="BL311" s="442">
        <f t="shared" si="128"/>
        <v>13.63</v>
      </c>
      <c r="BM311" s="442">
        <f t="shared" si="128"/>
        <v>13.63</v>
      </c>
      <c r="BN311" s="442">
        <f t="shared" si="128"/>
        <v>13.63</v>
      </c>
      <c r="BO311" s="442">
        <f t="shared" si="128"/>
        <v>13.63</v>
      </c>
      <c r="BP311" s="442"/>
      <c r="BQ311" s="442"/>
      <c r="BR311" s="442"/>
      <c r="BS311" s="442"/>
      <c r="BT311" s="442"/>
      <c r="BU311" s="442"/>
      <c r="BV311" s="442"/>
      <c r="BW311" s="442"/>
      <c r="BX311" s="442"/>
      <c r="BY311" s="442"/>
      <c r="BZ311" s="442"/>
      <c r="CA311" s="442"/>
      <c r="CB311" s="442"/>
      <c r="CC311" s="442"/>
      <c r="CD311" s="442"/>
      <c r="CE311" s="442"/>
      <c r="CF311" s="442"/>
      <c r="CG311" s="442"/>
      <c r="CH311" s="442"/>
      <c r="CI311" s="443"/>
      <c r="CJ311" s="1453"/>
      <c r="CK311" s="1473"/>
    </row>
    <row r="312" spans="2:89" x14ac:dyDescent="0.35">
      <c r="B312" s="629" t="s">
        <v>571</v>
      </c>
      <c r="C312" s="630" t="s">
        <v>264</v>
      </c>
      <c r="D312" s="630" t="s">
        <v>572</v>
      </c>
      <c r="E312" s="631" t="s">
        <v>111</v>
      </c>
      <c r="F312" s="1196">
        <v>2</v>
      </c>
      <c r="G312" s="898">
        <f>(G309)-(G310+G311)</f>
        <v>424.07300000000004</v>
      </c>
      <c r="H312" s="309">
        <f t="shared" ref="H312:BO312" si="129">(H309)-(H310+H311)</f>
        <v>424.02100000000002</v>
      </c>
      <c r="I312" s="309">
        <f t="shared" si="129"/>
        <v>424.02100000000002</v>
      </c>
      <c r="J312" s="309">
        <f t="shared" si="129"/>
        <v>424.02100000000002</v>
      </c>
      <c r="K312" s="309">
        <f t="shared" si="129"/>
        <v>424.02100000000002</v>
      </c>
      <c r="L312" s="309">
        <f>(L309)-(L310+L311)</f>
        <v>424.03100000000001</v>
      </c>
      <c r="M312" s="309">
        <f t="shared" si="129"/>
        <v>454.57100000000003</v>
      </c>
      <c r="N312" s="309">
        <f t="shared" si="129"/>
        <v>454.57100000000003</v>
      </c>
      <c r="O312" s="309">
        <f t="shared" si="129"/>
        <v>454.57100000000003</v>
      </c>
      <c r="P312" s="309">
        <f t="shared" si="129"/>
        <v>454.57100000000003</v>
      </c>
      <c r="Q312" s="309">
        <f t="shared" si="129"/>
        <v>454.57100000000003</v>
      </c>
      <c r="R312" s="309">
        <f t="shared" si="129"/>
        <v>452.58100000000002</v>
      </c>
      <c r="S312" s="309">
        <f t="shared" si="129"/>
        <v>452.58100000000002</v>
      </c>
      <c r="T312" s="309">
        <f t="shared" si="129"/>
        <v>452.58100000000002</v>
      </c>
      <c r="U312" s="309">
        <f t="shared" si="129"/>
        <v>452.58100000000002</v>
      </c>
      <c r="V312" s="309">
        <f t="shared" si="129"/>
        <v>452.58100000000002</v>
      </c>
      <c r="W312" s="309">
        <f t="shared" si="129"/>
        <v>395.17118270985378</v>
      </c>
      <c r="X312" s="309">
        <f t="shared" si="129"/>
        <v>395.18118270985377</v>
      </c>
      <c r="Y312" s="309">
        <f t="shared" si="129"/>
        <v>395.18118270985377</v>
      </c>
      <c r="Z312" s="309">
        <f t="shared" si="129"/>
        <v>395.18118270985377</v>
      </c>
      <c r="AA312" s="309">
        <f t="shared" si="129"/>
        <v>395.18118270985377</v>
      </c>
      <c r="AB312" s="309">
        <f t="shared" si="129"/>
        <v>385.4636696679093</v>
      </c>
      <c r="AC312" s="309">
        <f t="shared" si="129"/>
        <v>385.4636696679093</v>
      </c>
      <c r="AD312" s="309">
        <f t="shared" si="129"/>
        <v>382.75548784972744</v>
      </c>
      <c r="AE312" s="309">
        <f t="shared" si="129"/>
        <v>382.75548784972744</v>
      </c>
      <c r="AF312" s="309">
        <f t="shared" si="129"/>
        <v>382.75548784972744</v>
      </c>
      <c r="AG312" s="309">
        <f t="shared" si="129"/>
        <v>382.75548784972744</v>
      </c>
      <c r="AH312" s="309">
        <f t="shared" si="129"/>
        <v>382.75548784972744</v>
      </c>
      <c r="AI312" s="309">
        <f t="shared" si="129"/>
        <v>382.75548784972744</v>
      </c>
      <c r="AJ312" s="309">
        <f t="shared" si="129"/>
        <v>382.75548784972744</v>
      </c>
      <c r="AK312" s="309">
        <f t="shared" si="129"/>
        <v>382.76548784972744</v>
      </c>
      <c r="AL312" s="309">
        <f t="shared" si="129"/>
        <v>382.76548784972744</v>
      </c>
      <c r="AM312" s="309">
        <f t="shared" si="129"/>
        <v>381.66548784972741</v>
      </c>
      <c r="AN312" s="309">
        <f t="shared" si="129"/>
        <v>381.66548784972741</v>
      </c>
      <c r="AO312" s="309">
        <f t="shared" si="129"/>
        <v>381.66548784972741</v>
      </c>
      <c r="AP312" s="309">
        <f t="shared" si="129"/>
        <v>381.66548784972741</v>
      </c>
      <c r="AQ312" s="309">
        <f t="shared" si="129"/>
        <v>381.67548784972746</v>
      </c>
      <c r="AR312" s="309">
        <f t="shared" si="129"/>
        <v>381.67548784972746</v>
      </c>
      <c r="AS312" s="309">
        <f t="shared" si="129"/>
        <v>381.67548784972746</v>
      </c>
      <c r="AT312" s="309">
        <f t="shared" si="129"/>
        <v>381.67548784972746</v>
      </c>
      <c r="AU312" s="309">
        <f t="shared" si="129"/>
        <v>381.67548784972746</v>
      </c>
      <c r="AV312" s="309">
        <f t="shared" si="129"/>
        <v>381.67548784972746</v>
      </c>
      <c r="AW312" s="309">
        <f t="shared" si="129"/>
        <v>381.68548784972745</v>
      </c>
      <c r="AX312" s="309">
        <f t="shared" si="129"/>
        <v>381.68548784972745</v>
      </c>
      <c r="AY312" s="309">
        <f t="shared" si="129"/>
        <v>388.31548784972745</v>
      </c>
      <c r="AZ312" s="309">
        <f t="shared" si="129"/>
        <v>388.31548784972745</v>
      </c>
      <c r="BA312" s="309">
        <f t="shared" si="129"/>
        <v>388.31548784972745</v>
      </c>
      <c r="BB312" s="309">
        <f t="shared" si="129"/>
        <v>388.31548784972745</v>
      </c>
      <c r="BC312" s="309">
        <f t="shared" si="129"/>
        <v>388.32548784972744</v>
      </c>
      <c r="BD312" s="309">
        <f t="shared" si="129"/>
        <v>388.32548784972744</v>
      </c>
      <c r="BE312" s="309">
        <f t="shared" si="129"/>
        <v>388.32548784972744</v>
      </c>
      <c r="BF312" s="309">
        <f t="shared" si="129"/>
        <v>388.32548784972744</v>
      </c>
      <c r="BG312" s="309">
        <f t="shared" si="129"/>
        <v>388.32548784972744</v>
      </c>
      <c r="BH312" s="309">
        <f t="shared" si="129"/>
        <v>388.32548784972744</v>
      </c>
      <c r="BI312" s="309">
        <f t="shared" si="129"/>
        <v>388.33548784972743</v>
      </c>
      <c r="BJ312" s="309">
        <f t="shared" si="129"/>
        <v>388.33548784972743</v>
      </c>
      <c r="BK312" s="309">
        <f t="shared" si="129"/>
        <v>388.33548784972743</v>
      </c>
      <c r="BL312" s="309">
        <f t="shared" si="129"/>
        <v>388.33548784972743</v>
      </c>
      <c r="BM312" s="309">
        <f t="shared" si="129"/>
        <v>388.33548784972743</v>
      </c>
      <c r="BN312" s="309">
        <f t="shared" si="129"/>
        <v>388.33548784972743</v>
      </c>
      <c r="BO312" s="309">
        <f t="shared" si="129"/>
        <v>388.33548784972743</v>
      </c>
      <c r="BP312" s="309"/>
      <c r="BQ312" s="309"/>
      <c r="BR312" s="309"/>
      <c r="BS312" s="309"/>
      <c r="BT312" s="309"/>
      <c r="BU312" s="309"/>
      <c r="BV312" s="309"/>
      <c r="BW312" s="309"/>
      <c r="BX312" s="309"/>
      <c r="BY312" s="309"/>
      <c r="BZ312" s="309"/>
      <c r="CA312" s="309"/>
      <c r="CB312" s="309"/>
      <c r="CC312" s="309"/>
      <c r="CD312" s="309"/>
      <c r="CE312" s="309"/>
      <c r="CF312" s="309"/>
      <c r="CG312" s="309"/>
      <c r="CH312" s="309"/>
      <c r="CI312" s="443"/>
      <c r="CJ312" s="1453"/>
      <c r="CK312" s="1473"/>
    </row>
    <row r="313" spans="2:89" ht="14.5" thickBot="1" x14ac:dyDescent="0.4">
      <c r="B313" s="632" t="s">
        <v>573</v>
      </c>
      <c r="C313" s="633" t="s">
        <v>267</v>
      </c>
      <c r="D313" s="633" t="s">
        <v>574</v>
      </c>
      <c r="E313" s="634" t="s">
        <v>111</v>
      </c>
      <c r="F313" s="1197">
        <v>2</v>
      </c>
      <c r="G313" s="1139">
        <f t="shared" ref="G313:AL313" si="130">G312+SUM(G305:G308)</f>
        <v>436.90300000000002</v>
      </c>
      <c r="H313" s="452">
        <f t="shared" si="130"/>
        <v>436.851</v>
      </c>
      <c r="I313" s="452">
        <f t="shared" si="130"/>
        <v>436.851</v>
      </c>
      <c r="J313" s="452">
        <f t="shared" si="130"/>
        <v>436.71407321350472</v>
      </c>
      <c r="K313" s="452">
        <f t="shared" si="130"/>
        <v>436.32668065059158</v>
      </c>
      <c r="L313" s="452">
        <f>L312+SUM(L305:L308)</f>
        <v>435.69889120456241</v>
      </c>
      <c r="M313" s="452">
        <f t="shared" si="130"/>
        <v>465.67484319535896</v>
      </c>
      <c r="N313" s="452">
        <f t="shared" si="130"/>
        <v>465.32665552028948</v>
      </c>
      <c r="O313" s="452">
        <f t="shared" si="130"/>
        <v>465.05758763780227</v>
      </c>
      <c r="P313" s="452">
        <f t="shared" si="130"/>
        <v>464.79174686244642</v>
      </c>
      <c r="Q313" s="452">
        <f t="shared" si="130"/>
        <v>464.53446581554931</v>
      </c>
      <c r="R313" s="452">
        <f t="shared" si="130"/>
        <v>462.33652146773466</v>
      </c>
      <c r="S313" s="452">
        <f t="shared" si="130"/>
        <v>462.17541319975294</v>
      </c>
      <c r="T313" s="452">
        <f t="shared" si="130"/>
        <v>462.04536989756934</v>
      </c>
      <c r="U313" s="452">
        <f t="shared" si="130"/>
        <v>468.92395732355999</v>
      </c>
      <c r="V313" s="452">
        <f t="shared" si="130"/>
        <v>468.80268672774378</v>
      </c>
      <c r="W313" s="452">
        <f>W312+SUM(W305:W308)</f>
        <v>409.02772798163272</v>
      </c>
      <c r="X313" s="452">
        <f t="shared" si="130"/>
        <v>408.94775855696565</v>
      </c>
      <c r="Y313" s="452">
        <f t="shared" si="130"/>
        <v>408.8576453322695</v>
      </c>
      <c r="Z313" s="452">
        <f t="shared" si="130"/>
        <v>408.78777941479314</v>
      </c>
      <c r="AA313" s="452">
        <f t="shared" si="130"/>
        <v>408.71856180392177</v>
      </c>
      <c r="AB313" s="452">
        <f t="shared" si="130"/>
        <v>398.91408042833882</v>
      </c>
      <c r="AC313" s="452">
        <f t="shared" si="130"/>
        <v>398.90197176271312</v>
      </c>
      <c r="AD313" s="452">
        <f t="shared" si="130"/>
        <v>396.18189536425388</v>
      </c>
      <c r="AE313" s="452">
        <f t="shared" si="130"/>
        <v>396.16949571258164</v>
      </c>
      <c r="AF313" s="452">
        <f t="shared" si="130"/>
        <v>396.15727348526917</v>
      </c>
      <c r="AG313" s="452">
        <f t="shared" si="130"/>
        <v>396.14519439288949</v>
      </c>
      <c r="AH313" s="452">
        <f t="shared" si="130"/>
        <v>396.13296728659253</v>
      </c>
      <c r="AI313" s="452">
        <f t="shared" si="130"/>
        <v>396.12073970575767</v>
      </c>
      <c r="AJ313" s="452">
        <f t="shared" si="130"/>
        <v>396.10837291046664</v>
      </c>
      <c r="AK313" s="452">
        <f t="shared" si="130"/>
        <v>396.1133607167942</v>
      </c>
      <c r="AL313" s="452">
        <f t="shared" si="130"/>
        <v>396.1078303084123</v>
      </c>
      <c r="AM313" s="452">
        <f t="shared" ref="AM313:BO313" si="131">AM312+SUM(AM305:AM308)</f>
        <v>395.00229228828152</v>
      </c>
      <c r="AN313" s="452">
        <f t="shared" si="131"/>
        <v>394.99674758523975</v>
      </c>
      <c r="AO313" s="452">
        <f t="shared" si="131"/>
        <v>394.99119719822392</v>
      </c>
      <c r="AP313" s="452">
        <f t="shared" si="131"/>
        <v>394.98563830203756</v>
      </c>
      <c r="AQ313" s="452">
        <f t="shared" si="131"/>
        <v>394.99007893059735</v>
      </c>
      <c r="AR313" s="452">
        <f t="shared" si="131"/>
        <v>394.98451613464192</v>
      </c>
      <c r="AS313" s="452">
        <f t="shared" si="131"/>
        <v>394.97894716743451</v>
      </c>
      <c r="AT313" s="452">
        <f t="shared" si="131"/>
        <v>394.97337975115357</v>
      </c>
      <c r="AU313" s="452">
        <f t="shared" si="131"/>
        <v>394.96780728489381</v>
      </c>
      <c r="AV313" s="452">
        <f t="shared" si="131"/>
        <v>394.96223748896801</v>
      </c>
      <c r="AW313" s="452">
        <f t="shared" si="131"/>
        <v>394.9666637969375</v>
      </c>
      <c r="AX313" s="452">
        <f t="shared" si="131"/>
        <v>394.96109365114933</v>
      </c>
      <c r="AY313" s="452">
        <f t="shared" si="131"/>
        <v>401.58552046905703</v>
      </c>
      <c r="AZ313" s="452">
        <f t="shared" si="131"/>
        <v>401.57994822950286</v>
      </c>
      <c r="BA313" s="452">
        <f t="shared" si="131"/>
        <v>401.57437730852894</v>
      </c>
      <c r="BB313" s="452">
        <f t="shared" si="131"/>
        <v>401.56880801809064</v>
      </c>
      <c r="BC313" s="452">
        <f t="shared" si="131"/>
        <v>401.57324071654244</v>
      </c>
      <c r="BD313" s="452">
        <f t="shared" si="131"/>
        <v>401.56767570278771</v>
      </c>
      <c r="BE313" s="452">
        <f t="shared" si="131"/>
        <v>401.56211318907953</v>
      </c>
      <c r="BF313" s="452">
        <f t="shared" si="131"/>
        <v>401.5565535202615</v>
      </c>
      <c r="BG313" s="452">
        <f t="shared" si="131"/>
        <v>401.55099681528839</v>
      </c>
      <c r="BH313" s="452">
        <f t="shared" si="131"/>
        <v>401.54543994619951</v>
      </c>
      <c r="BI313" s="452">
        <f t="shared" si="131"/>
        <v>401.54988995199642</v>
      </c>
      <c r="BJ313" s="452">
        <f t="shared" si="131"/>
        <v>401.5443435882824</v>
      </c>
      <c r="BK313" s="452">
        <f t="shared" si="131"/>
        <v>401.53879759350406</v>
      </c>
      <c r="BL313" s="452">
        <f t="shared" si="131"/>
        <v>401.53325900129272</v>
      </c>
      <c r="BM313" s="452">
        <f t="shared" si="131"/>
        <v>401.52772113034564</v>
      </c>
      <c r="BN313" s="452">
        <f t="shared" si="131"/>
        <v>401.52218745780652</v>
      </c>
      <c r="BO313" s="452">
        <f t="shared" si="131"/>
        <v>401.51666155787126</v>
      </c>
      <c r="BP313" s="452"/>
      <c r="BQ313" s="452"/>
      <c r="BR313" s="452"/>
      <c r="BS313" s="452"/>
      <c r="BT313" s="452"/>
      <c r="BU313" s="452"/>
      <c r="BV313" s="452"/>
      <c r="BW313" s="452"/>
      <c r="BX313" s="452"/>
      <c r="BY313" s="452"/>
      <c r="BZ313" s="452"/>
      <c r="CA313" s="452"/>
      <c r="CB313" s="452"/>
      <c r="CC313" s="452"/>
      <c r="CD313" s="452"/>
      <c r="CE313" s="452"/>
      <c r="CF313" s="452"/>
      <c r="CG313" s="452"/>
      <c r="CH313" s="452"/>
      <c r="CI313" s="1019"/>
      <c r="CJ313" s="1453"/>
      <c r="CK313" s="1473"/>
    </row>
    <row r="314" spans="2:89" x14ac:dyDescent="0.35">
      <c r="B314" s="635" t="s">
        <v>575</v>
      </c>
      <c r="C314" s="636" t="s">
        <v>361</v>
      </c>
      <c r="D314" s="637" t="s">
        <v>576</v>
      </c>
      <c r="E314" s="638" t="s">
        <v>111</v>
      </c>
      <c r="F314" s="1198">
        <v>2</v>
      </c>
      <c r="G314" s="1210">
        <f t="shared" ref="G314:AL314" si="132">G224+G288</f>
        <v>91.033062521143009</v>
      </c>
      <c r="H314" s="457">
        <f t="shared" si="132"/>
        <v>80.640806644639156</v>
      </c>
      <c r="I314" s="457">
        <f t="shared" si="132"/>
        <v>86.22150176371153</v>
      </c>
      <c r="J314" s="457">
        <f t="shared" si="132"/>
        <v>89.948538715924627</v>
      </c>
      <c r="K314" s="457">
        <f t="shared" si="132"/>
        <v>89.969328218779026</v>
      </c>
      <c r="L314" s="457">
        <f t="shared" si="132"/>
        <v>89.925119506137406</v>
      </c>
      <c r="M314" s="458">
        <f t="shared" si="132"/>
        <v>89.23020557832497</v>
      </c>
      <c r="N314" s="458">
        <f t="shared" si="132"/>
        <v>87.964875236405447</v>
      </c>
      <c r="O314" s="458">
        <f t="shared" si="132"/>
        <v>86.671742250653011</v>
      </c>
      <c r="P314" s="458">
        <f t="shared" si="132"/>
        <v>85.584200569388642</v>
      </c>
      <c r="Q314" s="458">
        <f t="shared" si="132"/>
        <v>84.521916025597406</v>
      </c>
      <c r="R314" s="458">
        <f t="shared" si="132"/>
        <v>83.78695936605304</v>
      </c>
      <c r="S314" s="458">
        <f t="shared" si="132"/>
        <v>83.259072953039677</v>
      </c>
      <c r="T314" s="458">
        <f t="shared" si="132"/>
        <v>82.613629532461061</v>
      </c>
      <c r="U314" s="458">
        <f t="shared" si="132"/>
        <v>82.072707795929347</v>
      </c>
      <c r="V314" s="458">
        <f t="shared" si="132"/>
        <v>81.571709747246672</v>
      </c>
      <c r="W314" s="458">
        <f t="shared" si="132"/>
        <v>81.229262212190648</v>
      </c>
      <c r="X314" s="458">
        <f t="shared" si="132"/>
        <v>81.100249406474461</v>
      </c>
      <c r="Y314" s="458">
        <f t="shared" si="132"/>
        <v>81.067469937652902</v>
      </c>
      <c r="Z314" s="458">
        <f t="shared" si="132"/>
        <v>81.143046828026115</v>
      </c>
      <c r="AA314" s="458">
        <f t="shared" si="132"/>
        <v>81.13421576841381</v>
      </c>
      <c r="AB314" s="458">
        <f t="shared" si="132"/>
        <v>81.144049004479257</v>
      </c>
      <c r="AC314" s="458">
        <f t="shared" si="132"/>
        <v>81.120641235608247</v>
      </c>
      <c r="AD314" s="458">
        <f t="shared" si="132"/>
        <v>81.088895370302012</v>
      </c>
      <c r="AE314" s="458">
        <f t="shared" si="132"/>
        <v>81.062944314793555</v>
      </c>
      <c r="AF314" s="458">
        <f t="shared" si="132"/>
        <v>81.039416262820126</v>
      </c>
      <c r="AG314" s="458">
        <f t="shared" si="132"/>
        <v>81.016189219140742</v>
      </c>
      <c r="AH314" s="458">
        <f t="shared" si="132"/>
        <v>80.994482069339028</v>
      </c>
      <c r="AI314" s="458">
        <f t="shared" si="132"/>
        <v>80.973206986310444</v>
      </c>
      <c r="AJ314" s="458">
        <f t="shared" si="132"/>
        <v>80.951701947332822</v>
      </c>
      <c r="AK314" s="458">
        <f t="shared" si="132"/>
        <v>80.930799726972666</v>
      </c>
      <c r="AL314" s="458">
        <f t="shared" si="132"/>
        <v>80.991641742295201</v>
      </c>
      <c r="AM314" s="458">
        <f t="shared" ref="AM314:BO314" si="133">AM224+AM288</f>
        <v>81.130056592558162</v>
      </c>
      <c r="AN314" s="458">
        <f t="shared" si="133"/>
        <v>81.261254962042159</v>
      </c>
      <c r="AO314" s="458">
        <f t="shared" si="133"/>
        <v>81.386355113321997</v>
      </c>
      <c r="AP314" s="458">
        <f t="shared" si="133"/>
        <v>81.505910512127201</v>
      </c>
      <c r="AQ314" s="458">
        <f t="shared" si="133"/>
        <v>81.618556750193335</v>
      </c>
      <c r="AR314" s="458">
        <f t="shared" si="133"/>
        <v>81.726023658663479</v>
      </c>
      <c r="AS314" s="458">
        <f t="shared" si="133"/>
        <v>81.828795680804987</v>
      </c>
      <c r="AT314" s="458">
        <f t="shared" si="133"/>
        <v>81.925508082897096</v>
      </c>
      <c r="AU314" s="458">
        <f t="shared" si="133"/>
        <v>82.018452297021355</v>
      </c>
      <c r="AV314" s="458">
        <f t="shared" si="133"/>
        <v>82.106220562412005</v>
      </c>
      <c r="AW314" s="458">
        <f t="shared" si="133"/>
        <v>82.190284930667914</v>
      </c>
      <c r="AX314" s="458">
        <f t="shared" si="133"/>
        <v>82.269262532738324</v>
      </c>
      <c r="AY314" s="458">
        <f t="shared" si="133"/>
        <v>82.345343804544868</v>
      </c>
      <c r="AZ314" s="458">
        <f t="shared" si="133"/>
        <v>82.417656541552759</v>
      </c>
      <c r="BA314" s="458">
        <f t="shared" si="133"/>
        <v>82.486384777071052</v>
      </c>
      <c r="BB314" s="458">
        <f t="shared" si="133"/>
        <v>82.551768692771191</v>
      </c>
      <c r="BC314" s="458">
        <f t="shared" si="133"/>
        <v>82.613965075851013</v>
      </c>
      <c r="BD314" s="458">
        <f t="shared" si="133"/>
        <v>82.673127849604697</v>
      </c>
      <c r="BE314" s="458">
        <f t="shared" si="133"/>
        <v>82.729413690481181</v>
      </c>
      <c r="BF314" s="458">
        <f t="shared" si="133"/>
        <v>82.782944300959414</v>
      </c>
      <c r="BG314" s="458">
        <f t="shared" si="133"/>
        <v>82.8338701663547</v>
      </c>
      <c r="BH314" s="458">
        <f t="shared" si="133"/>
        <v>82.882902166693356</v>
      </c>
      <c r="BI314" s="458">
        <f t="shared" si="133"/>
        <v>82.928954982269133</v>
      </c>
      <c r="BJ314" s="458">
        <f t="shared" si="133"/>
        <v>82.972741532902674</v>
      </c>
      <c r="BK314" s="458">
        <f t="shared" si="133"/>
        <v>83.014969440407867</v>
      </c>
      <c r="BL314" s="458">
        <f t="shared" si="133"/>
        <v>83.054529347817663</v>
      </c>
      <c r="BM314" s="458">
        <f t="shared" si="133"/>
        <v>83.092714801994745</v>
      </c>
      <c r="BN314" s="458">
        <f t="shared" si="133"/>
        <v>83.129027367814032</v>
      </c>
      <c r="BO314" s="458">
        <f t="shared" si="133"/>
        <v>85.663967782099093</v>
      </c>
      <c r="BP314" s="458"/>
      <c r="BQ314" s="458"/>
      <c r="BR314" s="458"/>
      <c r="BS314" s="458"/>
      <c r="BT314" s="458"/>
      <c r="BU314" s="458"/>
      <c r="BV314" s="458"/>
      <c r="BW314" s="458"/>
      <c r="BX314" s="458"/>
      <c r="BY314" s="458"/>
      <c r="BZ314" s="458"/>
      <c r="CA314" s="458"/>
      <c r="CB314" s="458"/>
      <c r="CC314" s="458"/>
      <c r="CD314" s="458"/>
      <c r="CE314" s="458"/>
      <c r="CF314" s="458"/>
      <c r="CG314" s="458"/>
      <c r="CH314" s="458"/>
      <c r="CI314" s="459"/>
      <c r="CJ314" s="1453"/>
      <c r="CK314" s="1473"/>
    </row>
    <row r="315" spans="2:89" x14ac:dyDescent="0.35">
      <c r="B315" s="639" t="s">
        <v>577</v>
      </c>
      <c r="C315" s="640" t="s">
        <v>578</v>
      </c>
      <c r="D315" s="641" t="s">
        <v>67</v>
      </c>
      <c r="E315" s="642" t="s">
        <v>111</v>
      </c>
      <c r="F315" s="1199">
        <v>2</v>
      </c>
      <c r="G315" s="1211">
        <v>0</v>
      </c>
      <c r="H315" s="284">
        <v>0</v>
      </c>
      <c r="I315" s="284">
        <v>0</v>
      </c>
      <c r="J315" s="284">
        <v>0</v>
      </c>
      <c r="K315" s="284">
        <v>0</v>
      </c>
      <c r="L315" s="284">
        <v>0</v>
      </c>
      <c r="M315" s="285">
        <v>0</v>
      </c>
      <c r="N315" s="285">
        <v>0</v>
      </c>
      <c r="O315" s="285">
        <v>0</v>
      </c>
      <c r="P315" s="285">
        <v>0</v>
      </c>
      <c r="Q315" s="285">
        <v>0</v>
      </c>
      <c r="R315" s="285">
        <v>0</v>
      </c>
      <c r="S315" s="285">
        <v>0</v>
      </c>
      <c r="T315" s="285">
        <v>0</v>
      </c>
      <c r="U315" s="285">
        <v>0</v>
      </c>
      <c r="V315" s="285">
        <v>0</v>
      </c>
      <c r="W315" s="285">
        <v>0</v>
      </c>
      <c r="X315" s="285">
        <v>0</v>
      </c>
      <c r="Y315" s="285">
        <v>0</v>
      </c>
      <c r="Z315" s="285">
        <v>0</v>
      </c>
      <c r="AA315" s="285">
        <v>0</v>
      </c>
      <c r="AB315" s="285">
        <v>0</v>
      </c>
      <c r="AC315" s="285">
        <v>0</v>
      </c>
      <c r="AD315" s="285">
        <v>0</v>
      </c>
      <c r="AE315" s="285">
        <v>0</v>
      </c>
      <c r="AF315" s="285">
        <v>0</v>
      </c>
      <c r="AG315" s="285">
        <v>0</v>
      </c>
      <c r="AH315" s="285">
        <v>0</v>
      </c>
      <c r="AI315" s="285">
        <v>0</v>
      </c>
      <c r="AJ315" s="285">
        <v>0</v>
      </c>
      <c r="AK315" s="285">
        <v>0</v>
      </c>
      <c r="AL315" s="285">
        <v>0</v>
      </c>
      <c r="AM315" s="285">
        <v>0</v>
      </c>
      <c r="AN315" s="285">
        <v>0</v>
      </c>
      <c r="AO315" s="285">
        <v>0</v>
      </c>
      <c r="AP315" s="285">
        <v>0</v>
      </c>
      <c r="AQ315" s="285">
        <v>0</v>
      </c>
      <c r="AR315" s="285">
        <v>0</v>
      </c>
      <c r="AS315" s="285">
        <v>0</v>
      </c>
      <c r="AT315" s="285">
        <v>0</v>
      </c>
      <c r="AU315" s="285">
        <v>0</v>
      </c>
      <c r="AV315" s="285">
        <v>0</v>
      </c>
      <c r="AW315" s="285">
        <v>0</v>
      </c>
      <c r="AX315" s="285">
        <v>0</v>
      </c>
      <c r="AY315" s="285">
        <v>0</v>
      </c>
      <c r="AZ315" s="285">
        <v>0</v>
      </c>
      <c r="BA315" s="285">
        <v>0</v>
      </c>
      <c r="BB315" s="285">
        <v>0</v>
      </c>
      <c r="BC315" s="285">
        <v>0</v>
      </c>
      <c r="BD315" s="285">
        <v>0</v>
      </c>
      <c r="BE315" s="285">
        <v>0</v>
      </c>
      <c r="BF315" s="285">
        <v>0</v>
      </c>
      <c r="BG315" s="285">
        <v>0</v>
      </c>
      <c r="BH315" s="285">
        <v>0</v>
      </c>
      <c r="BI315" s="285">
        <v>0</v>
      </c>
      <c r="BJ315" s="285">
        <v>0</v>
      </c>
      <c r="BK315" s="285">
        <v>0</v>
      </c>
      <c r="BL315" s="285">
        <v>0</v>
      </c>
      <c r="BM315" s="285">
        <v>0</v>
      </c>
      <c r="BN315" s="285">
        <v>0</v>
      </c>
      <c r="BO315" s="285">
        <v>0</v>
      </c>
      <c r="BP315" s="285"/>
      <c r="BQ315" s="285"/>
      <c r="BR315" s="285"/>
      <c r="BS315" s="285"/>
      <c r="BT315" s="285"/>
      <c r="BU315" s="285"/>
      <c r="BV315" s="285"/>
      <c r="BW315" s="285"/>
      <c r="BX315" s="285"/>
      <c r="BY315" s="285"/>
      <c r="BZ315" s="285"/>
      <c r="CA315" s="285"/>
      <c r="CB315" s="285"/>
      <c r="CC315" s="285"/>
      <c r="CD315" s="285"/>
      <c r="CE315" s="285"/>
      <c r="CF315" s="285"/>
      <c r="CG315" s="285"/>
      <c r="CH315" s="285"/>
      <c r="CI315" s="286"/>
      <c r="CJ315" s="1453"/>
      <c r="CK315" s="1473"/>
    </row>
    <row r="316" spans="2:89" x14ac:dyDescent="0.35">
      <c r="B316" s="639" t="s">
        <v>579</v>
      </c>
      <c r="C316" s="640" t="s">
        <v>365</v>
      </c>
      <c r="D316" s="641" t="s">
        <v>580</v>
      </c>
      <c r="E316" s="642" t="s">
        <v>111</v>
      </c>
      <c r="F316" s="1199">
        <v>2</v>
      </c>
      <c r="G316" s="898">
        <f t="shared" ref="G316:AL316" si="134">G226+G289</f>
        <v>5.2017399928314223</v>
      </c>
      <c r="H316" s="309">
        <f t="shared" si="134"/>
        <v>5.0728644278185655</v>
      </c>
      <c r="I316" s="309">
        <f t="shared" si="134"/>
        <v>4.8304480382261783</v>
      </c>
      <c r="J316" s="309">
        <f t="shared" si="134"/>
        <v>4.599615972792102</v>
      </c>
      <c r="K316" s="309">
        <f t="shared" si="134"/>
        <v>4.3798146527486992</v>
      </c>
      <c r="L316" s="309">
        <f t="shared" si="134"/>
        <v>4.1705169531333075</v>
      </c>
      <c r="M316" s="442">
        <f t="shared" si="134"/>
        <v>3.9274992499213721</v>
      </c>
      <c r="N316" s="442">
        <f t="shared" si="134"/>
        <v>3.6524660335620163</v>
      </c>
      <c r="O316" s="442">
        <f t="shared" si="134"/>
        <v>3.3906054304750874</v>
      </c>
      <c r="P316" s="442">
        <f t="shared" si="134"/>
        <v>3.1411973004095914</v>
      </c>
      <c r="Q316" s="442">
        <f t="shared" si="134"/>
        <v>2.9035920680912826</v>
      </c>
      <c r="R316" s="442">
        <f t="shared" si="134"/>
        <v>2.6235407959297992</v>
      </c>
      <c r="S316" s="442">
        <f t="shared" si="134"/>
        <v>2.2966256099501194</v>
      </c>
      <c r="T316" s="442">
        <f t="shared" si="134"/>
        <v>1.9720171944621319</v>
      </c>
      <c r="U316" s="442">
        <f t="shared" si="134"/>
        <v>1.6495641256046774</v>
      </c>
      <c r="V316" s="442">
        <f t="shared" si="134"/>
        <v>1.3291156761813083</v>
      </c>
      <c r="W316" s="442">
        <f t="shared" si="134"/>
        <v>1.2297457525437476</v>
      </c>
      <c r="X316" s="442">
        <f t="shared" si="134"/>
        <v>1.2257400926238824</v>
      </c>
      <c r="Y316" s="442">
        <f t="shared" si="134"/>
        <v>1.2221623769996024</v>
      </c>
      <c r="Z316" s="442">
        <f t="shared" si="134"/>
        <v>1.219907255433661</v>
      </c>
      <c r="AA316" s="442">
        <f t="shared" si="134"/>
        <v>1.2187478940652441</v>
      </c>
      <c r="AB316" s="442">
        <f t="shared" si="134"/>
        <v>1.2176693084370467</v>
      </c>
      <c r="AC316" s="442">
        <f t="shared" si="134"/>
        <v>1.2162796273477361</v>
      </c>
      <c r="AD316" s="442">
        <f t="shared" si="134"/>
        <v>1.2146713940071669</v>
      </c>
      <c r="AE316" s="442">
        <f t="shared" si="134"/>
        <v>1.2128949267739435</v>
      </c>
      <c r="AF316" s="442">
        <f t="shared" si="134"/>
        <v>1.2111302300272486</v>
      </c>
      <c r="AG316" s="442">
        <f t="shared" si="134"/>
        <v>1.2095630240468924</v>
      </c>
      <c r="AH316" s="442">
        <f t="shared" si="134"/>
        <v>1.2080727515035177</v>
      </c>
      <c r="AI316" s="442">
        <f t="shared" si="134"/>
        <v>1.2066351270209523</v>
      </c>
      <c r="AJ316" s="442">
        <f t="shared" si="134"/>
        <v>1.2052464418324247</v>
      </c>
      <c r="AK316" s="442">
        <f t="shared" si="134"/>
        <v>1.2038826933752842</v>
      </c>
      <c r="AL316" s="442">
        <f t="shared" si="134"/>
        <v>1.2034271987470693</v>
      </c>
      <c r="AM316" s="442">
        <f t="shared" ref="AM316:BO316" si="135">AM226+AM289</f>
        <v>1.2037633641922276</v>
      </c>
      <c r="AN316" s="442">
        <f t="shared" si="135"/>
        <v>1.2039549400664706</v>
      </c>
      <c r="AO316" s="442">
        <f t="shared" si="135"/>
        <v>1.2040461957183985</v>
      </c>
      <c r="AP316" s="442">
        <f t="shared" si="135"/>
        <v>1.2040228246492908</v>
      </c>
      <c r="AQ316" s="442">
        <f t="shared" si="135"/>
        <v>1.2038720135322931</v>
      </c>
      <c r="AR316" s="442">
        <f t="shared" si="135"/>
        <v>1.2036398778711261</v>
      </c>
      <c r="AS316" s="442">
        <f t="shared" si="135"/>
        <v>1.2033145828218401</v>
      </c>
      <c r="AT316" s="442">
        <f t="shared" si="135"/>
        <v>1.2028851087140495</v>
      </c>
      <c r="AU316" s="442">
        <f t="shared" si="135"/>
        <v>1.2023974885382402</v>
      </c>
      <c r="AV316" s="442">
        <f t="shared" si="135"/>
        <v>1.2018405504772487</v>
      </c>
      <c r="AW316" s="442">
        <f t="shared" si="135"/>
        <v>1.2012220035410601</v>
      </c>
      <c r="AX316" s="442">
        <f t="shared" si="135"/>
        <v>1.2005308460411972</v>
      </c>
      <c r="AY316" s="442">
        <f t="shared" si="135"/>
        <v>1.1998110446496535</v>
      </c>
      <c r="AZ316" s="442">
        <f t="shared" si="135"/>
        <v>1.1990476706537998</v>
      </c>
      <c r="BA316" s="442">
        <f t="shared" si="135"/>
        <v>1.1982469057816267</v>
      </c>
      <c r="BB316" s="442">
        <f t="shared" si="135"/>
        <v>1.1974173966394457</v>
      </c>
      <c r="BC316" s="442">
        <f t="shared" si="135"/>
        <v>1.1965643049042183</v>
      </c>
      <c r="BD316" s="442">
        <f t="shared" si="135"/>
        <v>1.1956923148667067</v>
      </c>
      <c r="BE316" s="442">
        <f t="shared" si="135"/>
        <v>1.1948056485954524</v>
      </c>
      <c r="BF316" s="442">
        <f t="shared" si="135"/>
        <v>1.1939080870225451</v>
      </c>
      <c r="BG316" s="442">
        <f t="shared" si="135"/>
        <v>1.1930029951207195</v>
      </c>
      <c r="BH316" s="442">
        <f t="shared" si="135"/>
        <v>1.1920933496532908</v>
      </c>
      <c r="BI316" s="442">
        <f t="shared" si="135"/>
        <v>1.1911817682684518</v>
      </c>
      <c r="BJ316" s="442">
        <f t="shared" si="135"/>
        <v>1.1902705389696087</v>
      </c>
      <c r="BK316" s="442">
        <f t="shared" si="135"/>
        <v>1.1893616492201182</v>
      </c>
      <c r="BL316" s="442">
        <f t="shared" si="135"/>
        <v>1.1884568141333796</v>
      </c>
      <c r="BM316" s="442">
        <f t="shared" si="135"/>
        <v>1.1875575033592589</v>
      </c>
      <c r="BN316" s="442">
        <f t="shared" si="135"/>
        <v>1.1866649664080273</v>
      </c>
      <c r="BO316" s="442">
        <f t="shared" si="135"/>
        <v>1.1869435938668689</v>
      </c>
      <c r="BP316" s="442"/>
      <c r="BQ316" s="442"/>
      <c r="BR316" s="442"/>
      <c r="BS316" s="442"/>
      <c r="BT316" s="442"/>
      <c r="BU316" s="442"/>
      <c r="BV316" s="442"/>
      <c r="BW316" s="442"/>
      <c r="BX316" s="442"/>
      <c r="BY316" s="442"/>
      <c r="BZ316" s="442"/>
      <c r="CA316" s="442"/>
      <c r="CB316" s="442"/>
      <c r="CC316" s="442"/>
      <c r="CD316" s="442"/>
      <c r="CE316" s="442"/>
      <c r="CF316" s="442"/>
      <c r="CG316" s="442"/>
      <c r="CH316" s="442"/>
      <c r="CI316" s="443"/>
      <c r="CJ316" s="1453"/>
      <c r="CK316" s="1473"/>
    </row>
    <row r="317" spans="2:89" x14ac:dyDescent="0.35">
      <c r="B317" s="639" t="s">
        <v>581</v>
      </c>
      <c r="C317" s="640" t="s">
        <v>367</v>
      </c>
      <c r="D317" s="641" t="s">
        <v>582</v>
      </c>
      <c r="E317" s="642" t="s">
        <v>111</v>
      </c>
      <c r="F317" s="1199">
        <v>2</v>
      </c>
      <c r="G317" s="898">
        <f t="shared" ref="G317:AL317" si="136">G227+G290</f>
        <v>122.53386132556231</v>
      </c>
      <c r="H317" s="309">
        <f t="shared" si="136"/>
        <v>126.35481728832228</v>
      </c>
      <c r="I317" s="309">
        <f t="shared" si="136"/>
        <v>133.93094518837123</v>
      </c>
      <c r="J317" s="309">
        <f t="shared" si="136"/>
        <v>138.20698820417985</v>
      </c>
      <c r="K317" s="309">
        <f t="shared" si="136"/>
        <v>142.21511984081167</v>
      </c>
      <c r="L317" s="309">
        <f t="shared" si="136"/>
        <v>145.64546485684664</v>
      </c>
      <c r="M317" s="442">
        <f t="shared" si="136"/>
        <v>146.04203616090999</v>
      </c>
      <c r="N317" s="442">
        <f t="shared" si="136"/>
        <v>145.26744961346512</v>
      </c>
      <c r="O317" s="442">
        <f t="shared" si="136"/>
        <v>144.63903152814021</v>
      </c>
      <c r="P317" s="442">
        <f t="shared" si="136"/>
        <v>143.96530818843218</v>
      </c>
      <c r="Q317" s="442">
        <f t="shared" si="136"/>
        <v>143.21206466349437</v>
      </c>
      <c r="R317" s="442">
        <f t="shared" si="136"/>
        <v>141.71731234734</v>
      </c>
      <c r="S317" s="442">
        <f t="shared" si="136"/>
        <v>139.63561851631738</v>
      </c>
      <c r="T317" s="442">
        <f t="shared" si="136"/>
        <v>137.68606467777079</v>
      </c>
      <c r="U317" s="442">
        <f t="shared" si="136"/>
        <v>135.84672542443721</v>
      </c>
      <c r="V317" s="442">
        <f t="shared" si="136"/>
        <v>134.03994141977719</v>
      </c>
      <c r="W317" s="442">
        <f t="shared" si="136"/>
        <v>132.20917390383897</v>
      </c>
      <c r="X317" s="442">
        <f t="shared" si="136"/>
        <v>130.37125615099177</v>
      </c>
      <c r="Y317" s="442">
        <f t="shared" si="136"/>
        <v>128.67182199893136</v>
      </c>
      <c r="Z317" s="442">
        <f t="shared" si="136"/>
        <v>127.74938282859574</v>
      </c>
      <c r="AA317" s="442">
        <f t="shared" si="136"/>
        <v>127.49517458485107</v>
      </c>
      <c r="AB317" s="442">
        <f t="shared" si="136"/>
        <v>127.22359339193984</v>
      </c>
      <c r="AC317" s="442">
        <f t="shared" si="136"/>
        <v>126.98920693436281</v>
      </c>
      <c r="AD317" s="442">
        <f t="shared" si="136"/>
        <v>126.67259400776965</v>
      </c>
      <c r="AE317" s="442">
        <f t="shared" si="136"/>
        <v>126.44753016690373</v>
      </c>
      <c r="AF317" s="442">
        <f t="shared" si="136"/>
        <v>126.19361284918564</v>
      </c>
      <c r="AG317" s="442">
        <f t="shared" si="136"/>
        <v>125.95478473281736</v>
      </c>
      <c r="AH317" s="442">
        <f t="shared" si="136"/>
        <v>125.95491780090178</v>
      </c>
      <c r="AI317" s="442">
        <f t="shared" si="136"/>
        <v>125.93787720244951</v>
      </c>
      <c r="AJ317" s="442">
        <f t="shared" si="136"/>
        <v>125.90429342554515</v>
      </c>
      <c r="AK317" s="442">
        <f t="shared" si="136"/>
        <v>125.85423109778016</v>
      </c>
      <c r="AL317" s="442">
        <f t="shared" si="136"/>
        <v>126.70605984130557</v>
      </c>
      <c r="AM317" s="442">
        <f t="shared" ref="AM317:BO317" si="137">AM227+AM290</f>
        <v>128.38240735891807</v>
      </c>
      <c r="AN317" s="442">
        <f t="shared" si="137"/>
        <v>129.90047808515351</v>
      </c>
      <c r="AO317" s="442">
        <f t="shared" si="137"/>
        <v>131.28426353079658</v>
      </c>
      <c r="AP317" s="442">
        <f t="shared" si="137"/>
        <v>132.53774212215546</v>
      </c>
      <c r="AQ317" s="442">
        <f t="shared" si="137"/>
        <v>133.66420718331148</v>
      </c>
      <c r="AR317" s="442">
        <f t="shared" si="137"/>
        <v>134.68498287935336</v>
      </c>
      <c r="AS317" s="442">
        <f t="shared" si="137"/>
        <v>135.60183303832747</v>
      </c>
      <c r="AT317" s="442">
        <f t="shared" si="137"/>
        <v>136.41600294154046</v>
      </c>
      <c r="AU317" s="442">
        <f t="shared" si="137"/>
        <v>137.14664869233982</v>
      </c>
      <c r="AV317" s="442">
        <f t="shared" si="137"/>
        <v>137.79385154084352</v>
      </c>
      <c r="AW317" s="442">
        <f t="shared" si="137"/>
        <v>138.36338254887482</v>
      </c>
      <c r="AX317" s="442">
        <f t="shared" si="137"/>
        <v>138.85451841918609</v>
      </c>
      <c r="AY317" s="442">
        <f t="shared" si="137"/>
        <v>139.28425571883105</v>
      </c>
      <c r="AZ317" s="442">
        <f t="shared" si="137"/>
        <v>139.66351372862155</v>
      </c>
      <c r="BA317" s="442">
        <f t="shared" si="137"/>
        <v>139.9962531237604</v>
      </c>
      <c r="BB317" s="442">
        <f t="shared" si="137"/>
        <v>140.27376027058725</v>
      </c>
      <c r="BC317" s="442">
        <f t="shared" si="137"/>
        <v>140.49956417982628</v>
      </c>
      <c r="BD317" s="442">
        <f t="shared" si="137"/>
        <v>140.67691737413728</v>
      </c>
      <c r="BE317" s="442">
        <f t="shared" si="137"/>
        <v>140.80881788123637</v>
      </c>
      <c r="BF317" s="442">
        <f t="shared" si="137"/>
        <v>140.89802942013634</v>
      </c>
      <c r="BG317" s="442">
        <f t="shared" si="137"/>
        <v>140.94709993915038</v>
      </c>
      <c r="BH317" s="442">
        <f t="shared" si="137"/>
        <v>140.95837864917553</v>
      </c>
      <c r="BI317" s="442">
        <f t="shared" si="137"/>
        <v>140.93403168206069</v>
      </c>
      <c r="BJ317" s="442">
        <f t="shared" si="137"/>
        <v>140.8760564914727</v>
      </c>
      <c r="BK317" s="442">
        <f t="shared" si="137"/>
        <v>140.7862951025636</v>
      </c>
      <c r="BL317" s="442">
        <f t="shared" si="137"/>
        <v>140.66644630678547</v>
      </c>
      <c r="BM317" s="442">
        <f t="shared" si="137"/>
        <v>140.51807688928716</v>
      </c>
      <c r="BN317" s="442">
        <f t="shared" si="137"/>
        <v>140.34263196835951</v>
      </c>
      <c r="BO317" s="442">
        <f t="shared" si="137"/>
        <v>140.25027852642455</v>
      </c>
      <c r="BP317" s="442"/>
      <c r="BQ317" s="442"/>
      <c r="BR317" s="442"/>
      <c r="BS317" s="442"/>
      <c r="BT317" s="442"/>
      <c r="BU317" s="442"/>
      <c r="BV317" s="442"/>
      <c r="BW317" s="442"/>
      <c r="BX317" s="442"/>
      <c r="BY317" s="442"/>
      <c r="BZ317" s="442"/>
      <c r="CA317" s="442"/>
      <c r="CB317" s="442"/>
      <c r="CC317" s="442"/>
      <c r="CD317" s="442"/>
      <c r="CE317" s="442"/>
      <c r="CF317" s="442"/>
      <c r="CG317" s="442"/>
      <c r="CH317" s="442"/>
      <c r="CI317" s="443"/>
      <c r="CJ317" s="1453"/>
      <c r="CK317" s="1473"/>
    </row>
    <row r="318" spans="2:89" x14ac:dyDescent="0.35">
      <c r="B318" s="639" t="s">
        <v>583</v>
      </c>
      <c r="C318" s="640" t="s">
        <v>369</v>
      </c>
      <c r="D318" s="641" t="s">
        <v>584</v>
      </c>
      <c r="E318" s="642" t="s">
        <v>111</v>
      </c>
      <c r="F318" s="1199">
        <v>2</v>
      </c>
      <c r="G318" s="898">
        <f t="shared" ref="G318:AL318" si="138">G228+G291</f>
        <v>125.25373764712717</v>
      </c>
      <c r="H318" s="309">
        <f t="shared" si="138"/>
        <v>121.86823133190185</v>
      </c>
      <c r="I318" s="309">
        <f t="shared" si="138"/>
        <v>117.49758004603345</v>
      </c>
      <c r="J318" s="309">
        <f t="shared" si="138"/>
        <v>113.48688681439054</v>
      </c>
      <c r="K318" s="309">
        <f t="shared" si="138"/>
        <v>109.44706495049005</v>
      </c>
      <c r="L318" s="309">
        <f t="shared" si="138"/>
        <v>105.8686420960946</v>
      </c>
      <c r="M318" s="442">
        <f t="shared" si="138"/>
        <v>104.61273070675581</v>
      </c>
      <c r="N318" s="442">
        <f t="shared" si="138"/>
        <v>103.2982060182797</v>
      </c>
      <c r="O318" s="442">
        <f t="shared" si="138"/>
        <v>101.95890982834655</v>
      </c>
      <c r="P318" s="442">
        <f t="shared" si="138"/>
        <v>100.62489993834377</v>
      </c>
      <c r="Q318" s="442">
        <f t="shared" si="138"/>
        <v>99.289177523028812</v>
      </c>
      <c r="R318" s="442">
        <f t="shared" si="138"/>
        <v>97.949778622017334</v>
      </c>
      <c r="S318" s="442">
        <f t="shared" si="138"/>
        <v>96.578673512334632</v>
      </c>
      <c r="T318" s="442">
        <f t="shared" si="138"/>
        <v>95.182077526667754</v>
      </c>
      <c r="U318" s="442">
        <f t="shared" si="138"/>
        <v>93.769784675322342</v>
      </c>
      <c r="V318" s="442">
        <f t="shared" si="138"/>
        <v>92.380946554472004</v>
      </c>
      <c r="W318" s="442">
        <f t="shared" si="138"/>
        <v>91.032734670229729</v>
      </c>
      <c r="X318" s="442">
        <f t="shared" si="138"/>
        <v>89.86192886733285</v>
      </c>
      <c r="Y318" s="442">
        <f t="shared" si="138"/>
        <v>88.869390945220445</v>
      </c>
      <c r="Z318" s="442">
        <f t="shared" si="138"/>
        <v>88.04250852325454</v>
      </c>
      <c r="AA318" s="442">
        <f t="shared" si="138"/>
        <v>87.350397959955529</v>
      </c>
      <c r="AB318" s="442">
        <f t="shared" si="138"/>
        <v>86.756893868277473</v>
      </c>
      <c r="AC318" s="442">
        <f t="shared" si="138"/>
        <v>86.277308570070673</v>
      </c>
      <c r="AD318" s="442">
        <f t="shared" si="138"/>
        <v>85.886239322424288</v>
      </c>
      <c r="AE318" s="442">
        <f t="shared" si="138"/>
        <v>85.540032927168596</v>
      </c>
      <c r="AF318" s="442">
        <f t="shared" si="138"/>
        <v>85.223387222756514</v>
      </c>
      <c r="AG318" s="442">
        <f t="shared" si="138"/>
        <v>84.914085916882598</v>
      </c>
      <c r="AH318" s="442">
        <f t="shared" si="138"/>
        <v>84.619533946264994</v>
      </c>
      <c r="AI318" s="442">
        <f t="shared" si="138"/>
        <v>84.335550575835555</v>
      </c>
      <c r="AJ318" s="442">
        <f t="shared" si="138"/>
        <v>84.061006887093868</v>
      </c>
      <c r="AK318" s="442">
        <f t="shared" si="138"/>
        <v>83.791758618881445</v>
      </c>
      <c r="AL318" s="442">
        <f t="shared" si="138"/>
        <v>83.537211730161076</v>
      </c>
      <c r="AM318" s="442">
        <f t="shared" ref="AM318:BO318" si="139">AM228+AM291</f>
        <v>83.292964556757539</v>
      </c>
      <c r="AN318" s="442">
        <f t="shared" si="139"/>
        <v>83.050546539512766</v>
      </c>
      <c r="AO318" s="442">
        <f t="shared" si="139"/>
        <v>82.815717214705401</v>
      </c>
      <c r="AP318" s="442">
        <f t="shared" si="139"/>
        <v>82.628666613339959</v>
      </c>
      <c r="AQ318" s="442">
        <f t="shared" si="139"/>
        <v>82.531799699071286</v>
      </c>
      <c r="AR318" s="442">
        <f t="shared" si="139"/>
        <v>82.442584312908096</v>
      </c>
      <c r="AS318" s="442">
        <f t="shared" si="139"/>
        <v>82.357318925415456</v>
      </c>
      <c r="AT318" s="442">
        <f t="shared" si="139"/>
        <v>82.272205392023196</v>
      </c>
      <c r="AU318" s="442">
        <f t="shared" si="139"/>
        <v>82.19376328549464</v>
      </c>
      <c r="AV318" s="442">
        <f t="shared" si="139"/>
        <v>82.118296317287971</v>
      </c>
      <c r="AW318" s="442">
        <f t="shared" si="139"/>
        <v>82.045541333042422</v>
      </c>
      <c r="AX318" s="442">
        <f t="shared" si="139"/>
        <v>81.971690471223098</v>
      </c>
      <c r="AY318" s="442">
        <f t="shared" si="139"/>
        <v>81.903636637528777</v>
      </c>
      <c r="AZ318" s="442">
        <f t="shared" si="139"/>
        <v>81.845232229368818</v>
      </c>
      <c r="BA318" s="442">
        <f t="shared" si="139"/>
        <v>81.796490552000847</v>
      </c>
      <c r="BB318" s="442">
        <f t="shared" si="139"/>
        <v>81.749725908794062</v>
      </c>
      <c r="BC318" s="442">
        <f t="shared" si="139"/>
        <v>81.704788092509986</v>
      </c>
      <c r="BD318" s="442">
        <f t="shared" si="139"/>
        <v>81.661539963771659</v>
      </c>
      <c r="BE318" s="442">
        <f t="shared" si="139"/>
        <v>81.61985615878848</v>
      </c>
      <c r="BF318" s="442">
        <f t="shared" si="139"/>
        <v>81.579621948447411</v>
      </c>
      <c r="BG318" s="442">
        <f t="shared" si="139"/>
        <v>81.540732228636742</v>
      </c>
      <c r="BH318" s="442">
        <f t="shared" si="139"/>
        <v>81.50309062426453</v>
      </c>
      <c r="BI318" s="442">
        <f t="shared" si="139"/>
        <v>81.466608691812453</v>
      </c>
      <c r="BJ318" s="442">
        <f t="shared" si="139"/>
        <v>81.43120520739194</v>
      </c>
      <c r="BK318" s="442">
        <f t="shared" si="139"/>
        <v>81.396805529147827</v>
      </c>
      <c r="BL318" s="442">
        <f t="shared" si="139"/>
        <v>81.36334102449328</v>
      </c>
      <c r="BM318" s="442">
        <f t="shared" si="139"/>
        <v>81.330748554064627</v>
      </c>
      <c r="BN318" s="442">
        <f t="shared" si="139"/>
        <v>81.298970005487945</v>
      </c>
      <c r="BO318" s="442">
        <f t="shared" si="139"/>
        <v>81.285467473474867</v>
      </c>
      <c r="BP318" s="442"/>
      <c r="BQ318" s="442"/>
      <c r="BR318" s="442"/>
      <c r="BS318" s="442"/>
      <c r="BT318" s="442"/>
      <c r="BU318" s="442"/>
      <c r="BV318" s="442"/>
      <c r="BW318" s="442"/>
      <c r="BX318" s="442"/>
      <c r="BY318" s="442"/>
      <c r="BZ318" s="442"/>
      <c r="CA318" s="442"/>
      <c r="CB318" s="442"/>
      <c r="CC318" s="442"/>
      <c r="CD318" s="442"/>
      <c r="CE318" s="442"/>
      <c r="CF318" s="442"/>
      <c r="CG318" s="442"/>
      <c r="CH318" s="442"/>
      <c r="CI318" s="443"/>
      <c r="CJ318" s="1453"/>
      <c r="CK318" s="1473"/>
    </row>
    <row r="319" spans="2:89" ht="28" x14ac:dyDescent="0.35">
      <c r="B319" s="639" t="s">
        <v>585</v>
      </c>
      <c r="C319" s="640" t="s">
        <v>371</v>
      </c>
      <c r="D319" s="641" t="s">
        <v>370</v>
      </c>
      <c r="E319" s="642" t="s">
        <v>252</v>
      </c>
      <c r="F319" s="1199">
        <v>1</v>
      </c>
      <c r="G319" s="1192">
        <f t="shared" ref="G319:AL319" si="140">G229</f>
        <v>0</v>
      </c>
      <c r="H319" s="464">
        <f t="shared" si="140"/>
        <v>0</v>
      </c>
      <c r="I319" s="464">
        <f t="shared" si="140"/>
        <v>1.6305513838232123E-4</v>
      </c>
      <c r="J319" s="464">
        <f t="shared" si="140"/>
        <v>3.3630122291353778E-4</v>
      </c>
      <c r="K319" s="464">
        <f t="shared" si="140"/>
        <v>5.0954730744475407E-4</v>
      </c>
      <c r="L319" s="464">
        <f t="shared" si="140"/>
        <v>6.7260244582707546E-4</v>
      </c>
      <c r="M319" s="465">
        <f t="shared" si="140"/>
        <v>8.4584853035829207E-4</v>
      </c>
      <c r="N319" s="465">
        <f t="shared" si="140"/>
        <v>1.0190946148895084E-3</v>
      </c>
      <c r="O319" s="465">
        <f t="shared" si="140"/>
        <v>1.1821497532718296E-3</v>
      </c>
      <c r="P319" s="465">
        <f t="shared" si="140"/>
        <v>1.3553958378030462E-3</v>
      </c>
      <c r="Q319" s="465">
        <f t="shared" si="140"/>
        <v>1.5184509761853673E-3</v>
      </c>
      <c r="R319" s="465">
        <f t="shared" si="140"/>
        <v>1.6916970607165841E-3</v>
      </c>
      <c r="S319" s="465">
        <f t="shared" si="140"/>
        <v>1.8649431452477999E-3</v>
      </c>
      <c r="T319" s="465">
        <f t="shared" si="140"/>
        <v>2.0279982836301212E-3</v>
      </c>
      <c r="U319" s="465">
        <f t="shared" si="140"/>
        <v>2.2012443681613376E-3</v>
      </c>
      <c r="V319" s="465">
        <f t="shared" si="140"/>
        <v>2.3642995065436593E-3</v>
      </c>
      <c r="W319" s="465">
        <f t="shared" si="140"/>
        <v>2.5375455910748757E-3</v>
      </c>
      <c r="X319" s="465">
        <f t="shared" si="140"/>
        <v>2.7107916756060925E-3</v>
      </c>
      <c r="Y319" s="465">
        <f t="shared" si="140"/>
        <v>2.8738468139884125E-3</v>
      </c>
      <c r="Z319" s="465">
        <f t="shared" si="140"/>
        <v>3.0470928985196293E-3</v>
      </c>
      <c r="AA319" s="465">
        <f t="shared" si="140"/>
        <v>3.2203389830508457E-3</v>
      </c>
      <c r="AB319" s="465">
        <f t="shared" si="140"/>
        <v>3.3898305084745744E-3</v>
      </c>
      <c r="AC319" s="465">
        <f t="shared" si="140"/>
        <v>3.5593220338983027E-3</v>
      </c>
      <c r="AD319" s="465">
        <f t="shared" si="140"/>
        <v>3.7288135593220319E-3</v>
      </c>
      <c r="AE319" s="465">
        <f t="shared" si="140"/>
        <v>3.8983050847457607E-3</v>
      </c>
      <c r="AF319" s="465">
        <f t="shared" si="140"/>
        <v>4.0677966101694881E-3</v>
      </c>
      <c r="AG319" s="465">
        <f t="shared" si="140"/>
        <v>4.2372881355932169E-3</v>
      </c>
      <c r="AH319" s="465">
        <f t="shared" si="140"/>
        <v>4.4067796610169465E-3</v>
      </c>
      <c r="AI319" s="465">
        <f t="shared" si="140"/>
        <v>4.5762711864406743E-3</v>
      </c>
      <c r="AJ319" s="465">
        <f t="shared" si="140"/>
        <v>4.7457627118644031E-3</v>
      </c>
      <c r="AK319" s="465">
        <f t="shared" si="140"/>
        <v>4.915254237288131E-3</v>
      </c>
      <c r="AL319" s="465">
        <f t="shared" si="140"/>
        <v>5.0847457627118597E-3</v>
      </c>
      <c r="AM319" s="465">
        <f t="shared" ref="AM319:BO319" si="141">AM229</f>
        <v>5.2542372881355893E-3</v>
      </c>
      <c r="AN319" s="465">
        <f t="shared" si="141"/>
        <v>5.4237288135593172E-3</v>
      </c>
      <c r="AO319" s="465">
        <f t="shared" si="141"/>
        <v>5.5932203389830459E-3</v>
      </c>
      <c r="AP319" s="465">
        <f t="shared" si="141"/>
        <v>5.7627118644067755E-3</v>
      </c>
      <c r="AQ319" s="465">
        <f t="shared" si="141"/>
        <v>5.9322033898305052E-3</v>
      </c>
      <c r="AR319" s="465">
        <f t="shared" si="141"/>
        <v>6.1016949152542322E-3</v>
      </c>
      <c r="AS319" s="465">
        <f t="shared" si="141"/>
        <v>6.2711864406779609E-3</v>
      </c>
      <c r="AT319" s="465">
        <f t="shared" si="141"/>
        <v>6.4406779661016897E-3</v>
      </c>
      <c r="AU319" s="465">
        <f t="shared" si="141"/>
        <v>6.6101694915254193E-3</v>
      </c>
      <c r="AV319" s="465">
        <f t="shared" si="141"/>
        <v>6.779661016949148E-3</v>
      </c>
      <c r="AW319" s="465">
        <f t="shared" si="141"/>
        <v>6.9491525423728759E-3</v>
      </c>
      <c r="AX319" s="465">
        <f t="shared" si="141"/>
        <v>7.1186440677966046E-3</v>
      </c>
      <c r="AY319" s="465">
        <f t="shared" si="141"/>
        <v>7.2881355932203342E-3</v>
      </c>
      <c r="AZ319" s="465">
        <f t="shared" si="141"/>
        <v>7.4576271186440621E-3</v>
      </c>
      <c r="BA319" s="465">
        <f t="shared" si="141"/>
        <v>7.6271186440677926E-3</v>
      </c>
      <c r="BB319" s="465">
        <f t="shared" si="141"/>
        <v>7.7966101694915213E-3</v>
      </c>
      <c r="BC319" s="465">
        <f t="shared" si="141"/>
        <v>7.9661016949152501E-3</v>
      </c>
      <c r="BD319" s="465">
        <f t="shared" si="141"/>
        <v>8.1355932203389797E-3</v>
      </c>
      <c r="BE319" s="465">
        <f t="shared" si="141"/>
        <v>8.3050847457627093E-3</v>
      </c>
      <c r="BF319" s="465">
        <f t="shared" si="141"/>
        <v>8.4745762711864389E-3</v>
      </c>
      <c r="BG319" s="465">
        <f t="shared" si="141"/>
        <v>8.6440677966101668E-3</v>
      </c>
      <c r="BH319" s="465">
        <f t="shared" si="141"/>
        <v>8.8135593220338964E-3</v>
      </c>
      <c r="BI319" s="465">
        <f t="shared" si="141"/>
        <v>8.983050847457626E-3</v>
      </c>
      <c r="BJ319" s="465">
        <f t="shared" si="141"/>
        <v>9.1525423728813556E-3</v>
      </c>
      <c r="BK319" s="465">
        <f t="shared" si="141"/>
        <v>9.3220338983050835E-3</v>
      </c>
      <c r="BL319" s="465">
        <f t="shared" si="141"/>
        <v>9.4915254237288131E-3</v>
      </c>
      <c r="BM319" s="465">
        <f t="shared" si="141"/>
        <v>9.6610169491525427E-3</v>
      </c>
      <c r="BN319" s="465">
        <f t="shared" si="141"/>
        <v>9.8305084745762723E-3</v>
      </c>
      <c r="BO319" s="465">
        <f t="shared" si="141"/>
        <v>0.01</v>
      </c>
      <c r="BP319" s="465"/>
      <c r="BQ319" s="465"/>
      <c r="BR319" s="465"/>
      <c r="BS319" s="465"/>
      <c r="BT319" s="465"/>
      <c r="BU319" s="465"/>
      <c r="BV319" s="465"/>
      <c r="BW319" s="465"/>
      <c r="BX319" s="465"/>
      <c r="BY319" s="465"/>
      <c r="BZ319" s="465"/>
      <c r="CA319" s="465"/>
      <c r="CB319" s="465"/>
      <c r="CC319" s="465"/>
      <c r="CD319" s="465"/>
      <c r="CE319" s="465"/>
      <c r="CF319" s="465"/>
      <c r="CG319" s="465"/>
      <c r="CH319" s="465"/>
      <c r="CI319" s="466"/>
      <c r="CJ319" s="1453"/>
      <c r="CK319" s="1473"/>
    </row>
    <row r="320" spans="2:89" ht="28" x14ac:dyDescent="0.35">
      <c r="B320" s="639" t="s">
        <v>586</v>
      </c>
      <c r="C320" s="640" t="s">
        <v>373</v>
      </c>
      <c r="D320" s="641" t="s">
        <v>587</v>
      </c>
      <c r="E320" s="642" t="s">
        <v>111</v>
      </c>
      <c r="F320" s="1199">
        <v>2</v>
      </c>
      <c r="G320" s="898">
        <f>G319*(G314+SUM(G316:G318)-SUM(G326:G329))</f>
        <v>0</v>
      </c>
      <c r="H320" s="309">
        <f t="shared" ref="H320" si="142">H319*(SUM(H314:H318)-SUM(H326:H329))</f>
        <v>0</v>
      </c>
      <c r="I320" s="309">
        <f t="shared" ref="I320" si="143">I319*(SUM(I314:I318)-SUM(I326:I329))</f>
        <v>5.3996553576729542E-2</v>
      </c>
      <c r="J320" s="309">
        <f t="shared" ref="J320:BO320" si="144">J319*(SUM(J314:J318)-SUM(J326:J329))</f>
        <v>0.11268526508920473</v>
      </c>
      <c r="K320" s="309">
        <f t="shared" si="144"/>
        <v>0.1706960109151158</v>
      </c>
      <c r="L320" s="309">
        <f t="shared" si="144"/>
        <v>0.22513749513797768</v>
      </c>
      <c r="M320" s="309">
        <f t="shared" si="144"/>
        <v>0.28168406341233948</v>
      </c>
      <c r="N320" s="309">
        <f t="shared" si="144"/>
        <v>0.33588349833134407</v>
      </c>
      <c r="O320" s="309">
        <f t="shared" si="144"/>
        <v>0.38583902833108547</v>
      </c>
      <c r="P320" s="309">
        <f t="shared" si="144"/>
        <v>0.43842912142886681</v>
      </c>
      <c r="Q320" s="309">
        <f t="shared" si="144"/>
        <v>0.48685233654986615</v>
      </c>
      <c r="R320" s="309">
        <f t="shared" si="144"/>
        <v>0.53697196073659959</v>
      </c>
      <c r="S320" s="309">
        <f t="shared" si="144"/>
        <v>0.58521103539878061</v>
      </c>
      <c r="T320" s="309">
        <f t="shared" si="144"/>
        <v>0.62913180841277139</v>
      </c>
      <c r="U320" s="309">
        <f t="shared" si="144"/>
        <v>0.67560280013700613</v>
      </c>
      <c r="V320" s="309">
        <f t="shared" si="144"/>
        <v>0.71818153159425002</v>
      </c>
      <c r="W320" s="309">
        <f t="shared" si="144"/>
        <v>0.76364295962767892</v>
      </c>
      <c r="X320" s="309">
        <f t="shared" si="144"/>
        <v>0.80895898015772305</v>
      </c>
      <c r="Y320" s="309">
        <f t="shared" si="144"/>
        <v>0.85108559714713727</v>
      </c>
      <c r="Z320" s="309">
        <f t="shared" si="144"/>
        <v>0.89811940083939001</v>
      </c>
      <c r="AA320" s="309">
        <f t="shared" si="144"/>
        <v>0.94646848770506686</v>
      </c>
      <c r="AB320" s="309">
        <f t="shared" si="144"/>
        <v>0.99345817437905337</v>
      </c>
      <c r="AC320" s="309">
        <f t="shared" si="144"/>
        <v>1.0405715588015443</v>
      </c>
      <c r="AD320" s="309">
        <f t="shared" si="144"/>
        <v>1.0874331265164243</v>
      </c>
      <c r="AE320" s="309">
        <f t="shared" si="144"/>
        <v>1.1345871969095622</v>
      </c>
      <c r="AF320" s="309">
        <f t="shared" si="144"/>
        <v>1.181552266049982</v>
      </c>
      <c r="AG320" s="309">
        <f t="shared" si="144"/>
        <v>1.2284549322371505</v>
      </c>
      <c r="AH320" s="309">
        <f t="shared" si="144"/>
        <v>1.2762487751355964</v>
      </c>
      <c r="AI320" s="309">
        <f t="shared" si="144"/>
        <v>1.3239078400828725</v>
      </c>
      <c r="AJ320" s="309">
        <f t="shared" si="144"/>
        <v>1.3714234208616765</v>
      </c>
      <c r="AK320" s="309">
        <f t="shared" si="144"/>
        <v>1.4188239183999887</v>
      </c>
      <c r="AL320" s="309">
        <f t="shared" si="144"/>
        <v>1.4711427426479007</v>
      </c>
      <c r="AM320" s="309">
        <f t="shared" si="144"/>
        <v>1.5284832195231959</v>
      </c>
      <c r="AN320" s="309">
        <f t="shared" si="144"/>
        <v>1.585522582303498</v>
      </c>
      <c r="AO320" s="309">
        <f t="shared" si="144"/>
        <v>1.6422436493507668</v>
      </c>
      <c r="AP320" s="309">
        <f t="shared" si="144"/>
        <v>1.6988890169303341</v>
      </c>
      <c r="AQ320" s="309">
        <f t="shared" si="144"/>
        <v>1.75573608355837</v>
      </c>
      <c r="AR320" s="309">
        <f t="shared" si="144"/>
        <v>1.812282959458718</v>
      </c>
      <c r="AS320" s="309">
        <f t="shared" si="144"/>
        <v>1.8685255635852043</v>
      </c>
      <c r="AT320" s="309">
        <f t="shared" si="144"/>
        <v>1.9244497376380743</v>
      </c>
      <c r="AU320" s="309">
        <f t="shared" si="144"/>
        <v>1.980058277415077</v>
      </c>
      <c r="AV320" s="309">
        <f t="shared" si="144"/>
        <v>2.0353387550243056</v>
      </c>
      <c r="AW320" s="309">
        <f t="shared" si="144"/>
        <v>2.0902961596824614</v>
      </c>
      <c r="AX320" s="309">
        <f t="shared" si="144"/>
        <v>2.1449194848124287</v>
      </c>
      <c r="AY320" s="309">
        <f t="shared" si="144"/>
        <v>2.1992154201698209</v>
      </c>
      <c r="AZ320" s="309">
        <f t="shared" si="144"/>
        <v>2.2531781078722553</v>
      </c>
      <c r="BA320" s="309">
        <f t="shared" si="144"/>
        <v>2.3068064569966285</v>
      </c>
      <c r="BB320" s="309">
        <f t="shared" si="144"/>
        <v>2.3600997464749436</v>
      </c>
      <c r="BC320" s="309">
        <f t="shared" si="144"/>
        <v>2.4130574056492686</v>
      </c>
      <c r="BD320" s="309">
        <f t="shared" si="144"/>
        <v>2.4656790940499191</v>
      </c>
      <c r="BE320" s="309">
        <f t="shared" si="144"/>
        <v>2.5179646939092568</v>
      </c>
      <c r="BF320" s="309">
        <f t="shared" si="144"/>
        <v>2.5699139481719864</v>
      </c>
      <c r="BG320" s="309">
        <f t="shared" si="144"/>
        <v>2.6215269437023316</v>
      </c>
      <c r="BH320" s="309">
        <f t="shared" si="144"/>
        <v>2.6728087884261105</v>
      </c>
      <c r="BI320" s="309">
        <f t="shared" si="144"/>
        <v>2.7237488891893555</v>
      </c>
      <c r="BJ320" s="309">
        <f t="shared" si="144"/>
        <v>2.7743523045987661</v>
      </c>
      <c r="BK320" s="309">
        <f t="shared" si="144"/>
        <v>2.8246244370202835</v>
      </c>
      <c r="BL320" s="309">
        <f t="shared" si="144"/>
        <v>2.8745538166382256</v>
      </c>
      <c r="BM320" s="309">
        <f t="shared" si="144"/>
        <v>2.924151317207238</v>
      </c>
      <c r="BN320" s="309">
        <f t="shared" si="144"/>
        <v>2.9734109444295176</v>
      </c>
      <c r="BO320" s="309">
        <f t="shared" si="144"/>
        <v>3.0486113505530561</v>
      </c>
      <c r="BP320" s="309"/>
      <c r="BQ320" s="309"/>
      <c r="BR320" s="309"/>
      <c r="BS320" s="309"/>
      <c r="BT320" s="309"/>
      <c r="BU320" s="309"/>
      <c r="BV320" s="309"/>
      <c r="BW320" s="309"/>
      <c r="BX320" s="309"/>
      <c r="BY320" s="309"/>
      <c r="BZ320" s="309"/>
      <c r="CA320" s="309"/>
      <c r="CB320" s="309"/>
      <c r="CC320" s="309"/>
      <c r="CD320" s="309"/>
      <c r="CE320" s="309"/>
      <c r="CF320" s="309"/>
      <c r="CG320" s="309"/>
      <c r="CH320" s="309"/>
      <c r="CI320" s="927"/>
      <c r="CJ320" s="1453"/>
      <c r="CK320" s="1473"/>
    </row>
    <row r="321" spans="2:89" x14ac:dyDescent="0.35">
      <c r="B321" s="639" t="s">
        <v>588</v>
      </c>
      <c r="C321" s="643" t="s">
        <v>181</v>
      </c>
      <c r="D321" s="644" t="s">
        <v>589</v>
      </c>
      <c r="E321" s="645" t="s">
        <v>114</v>
      </c>
      <c r="F321" s="1131">
        <v>1</v>
      </c>
      <c r="G321" s="1190">
        <f>(((G317-G328))*1000000)/((G350)*1000)</f>
        <v>146.12703748030157</v>
      </c>
      <c r="H321" s="470">
        <f t="shared" ref="H321:BO322" si="145">(((H317-H328))*1000000)/((H350)*1000)</f>
        <v>148.3668807796962</v>
      </c>
      <c r="I321" s="470">
        <f t="shared" si="145"/>
        <v>152.33386145066089</v>
      </c>
      <c r="J321" s="470">
        <f t="shared" si="145"/>
        <v>153.0014413309996</v>
      </c>
      <c r="K321" s="470">
        <f t="shared" si="145"/>
        <v>153.64471183830173</v>
      </c>
      <c r="L321" s="470">
        <f t="shared" si="145"/>
        <v>154.23117831646525</v>
      </c>
      <c r="M321" s="471">
        <f t="shared" si="145"/>
        <v>153.2531186168911</v>
      </c>
      <c r="N321" s="471">
        <f t="shared" si="145"/>
        <v>151.04304586313398</v>
      </c>
      <c r="O321" s="471">
        <f t="shared" si="145"/>
        <v>149.09510602738371</v>
      </c>
      <c r="P321" s="471">
        <f t="shared" si="145"/>
        <v>147.31995561806571</v>
      </c>
      <c r="Q321" s="471">
        <f t="shared" si="145"/>
        <v>145.66099738120289</v>
      </c>
      <c r="R321" s="471">
        <f t="shared" si="145"/>
        <v>143.42160085812637</v>
      </c>
      <c r="S321" s="471">
        <f t="shared" si="145"/>
        <v>140.6819268073466</v>
      </c>
      <c r="T321" s="471">
        <f t="shared" si="145"/>
        <v>138.19612868563999</v>
      </c>
      <c r="U321" s="471">
        <f t="shared" si="145"/>
        <v>135.93596975162606</v>
      </c>
      <c r="V321" s="471">
        <f t="shared" si="145"/>
        <v>133.83792717596626</v>
      </c>
      <c r="W321" s="471">
        <f t="shared" si="145"/>
        <v>131.6603199821688</v>
      </c>
      <c r="X321" s="471">
        <f t="shared" si="145"/>
        <v>129.40878954139799</v>
      </c>
      <c r="Y321" s="471">
        <f t="shared" si="145"/>
        <v>127.23682744565021</v>
      </c>
      <c r="Z321" s="471">
        <f t="shared" si="145"/>
        <v>125.75105744912048</v>
      </c>
      <c r="AA321" s="471">
        <f t="shared" si="145"/>
        <v>124.83919808410403</v>
      </c>
      <c r="AB321" s="471">
        <f t="shared" si="145"/>
        <v>123.88722945916331</v>
      </c>
      <c r="AC321" s="471">
        <f t="shared" si="145"/>
        <v>122.94206323601169</v>
      </c>
      <c r="AD321" s="471">
        <f t="shared" si="145"/>
        <v>121.94868631448671</v>
      </c>
      <c r="AE321" s="471">
        <f t="shared" si="145"/>
        <v>121.03934307319426</v>
      </c>
      <c r="AF321" s="471">
        <f t="shared" si="145"/>
        <v>120.12071961856408</v>
      </c>
      <c r="AG321" s="471">
        <f t="shared" si="145"/>
        <v>119.23265166992341</v>
      </c>
      <c r="AH321" s="471">
        <f t="shared" si="145"/>
        <v>118.5801372855817</v>
      </c>
      <c r="AI321" s="471">
        <f t="shared" si="145"/>
        <v>117.92454686738576</v>
      </c>
      <c r="AJ321" s="471">
        <f t="shared" si="145"/>
        <v>117.26592991911677</v>
      </c>
      <c r="AK321" s="471">
        <f t="shared" si="145"/>
        <v>116.60512778653064</v>
      </c>
      <c r="AL321" s="471">
        <f t="shared" si="145"/>
        <v>116.78433073849652</v>
      </c>
      <c r="AM321" s="471">
        <f t="shared" si="145"/>
        <v>117.72561758986666</v>
      </c>
      <c r="AN321" s="471">
        <f t="shared" si="145"/>
        <v>118.52282869883543</v>
      </c>
      <c r="AO321" s="471">
        <f t="shared" si="145"/>
        <v>119.1880828508535</v>
      </c>
      <c r="AP321" s="471">
        <f t="shared" si="145"/>
        <v>119.73243825827599</v>
      </c>
      <c r="AQ321" s="471">
        <f t="shared" si="145"/>
        <v>120.16600750173055</v>
      </c>
      <c r="AR321" s="471">
        <f t="shared" si="145"/>
        <v>120.49803910000703</v>
      </c>
      <c r="AS321" s="471">
        <f t="shared" si="145"/>
        <v>120.73694490775245</v>
      </c>
      <c r="AT321" s="471">
        <f t="shared" si="145"/>
        <v>120.89041287240734</v>
      </c>
      <c r="AU321" s="471">
        <f t="shared" si="145"/>
        <v>120.96547178216828</v>
      </c>
      <c r="AV321" s="471">
        <f t="shared" si="145"/>
        <v>120.9685500891953</v>
      </c>
      <c r="AW321" s="471">
        <f t="shared" si="145"/>
        <v>120.90552920692585</v>
      </c>
      <c r="AX321" s="471">
        <f t="shared" si="145"/>
        <v>120.78179181576238</v>
      </c>
      <c r="AY321" s="471">
        <f t="shared" si="145"/>
        <v>120.60226566380538</v>
      </c>
      <c r="AZ321" s="471">
        <f t="shared" si="145"/>
        <v>120.37146330445397</v>
      </c>
      <c r="BA321" s="471">
        <f t="shared" si="145"/>
        <v>120.09351817071834</v>
      </c>
      <c r="BB321" s="471">
        <f t="shared" si="145"/>
        <v>119.77221734691659</v>
      </c>
      <c r="BC321" s="471">
        <f t="shared" si="145"/>
        <v>119.41103136227831</v>
      </c>
      <c r="BD321" s="471">
        <f t="shared" si="145"/>
        <v>119.01314129776834</v>
      </c>
      <c r="BE321" s="471">
        <f t="shared" si="145"/>
        <v>118.58146346724592</v>
      </c>
      <c r="BF321" s="471">
        <f t="shared" si="145"/>
        <v>118.11867190680098</v>
      </c>
      <c r="BG321" s="471">
        <f t="shared" si="145"/>
        <v>117.62721888156609</v>
      </c>
      <c r="BH321" s="471">
        <f t="shared" si="145"/>
        <v>117.10935359737314</v>
      </c>
      <c r="BI321" s="471">
        <f t="shared" si="145"/>
        <v>116.56713928512052</v>
      </c>
      <c r="BJ321" s="471">
        <f t="shared" si="145"/>
        <v>116.00246880833211</v>
      </c>
      <c r="BK321" s="471">
        <f t="shared" si="145"/>
        <v>115.41707892900423</v>
      </c>
      <c r="BL321" s="471">
        <f t="shared" si="145"/>
        <v>114.81256335321083</v>
      </c>
      <c r="BM321" s="471">
        <f t="shared" si="145"/>
        <v>114.19038466581802</v>
      </c>
      <c r="BN321" s="471">
        <f t="shared" si="145"/>
        <v>113.55188525294422</v>
      </c>
      <c r="BO321" s="471">
        <f t="shared" si="145"/>
        <v>111.29191761301539</v>
      </c>
      <c r="BP321" s="471"/>
      <c r="BQ321" s="471"/>
      <c r="BR321" s="471"/>
      <c r="BS321" s="471"/>
      <c r="BT321" s="471"/>
      <c r="BU321" s="471"/>
      <c r="BV321" s="471"/>
      <c r="BW321" s="471"/>
      <c r="BX321" s="471"/>
      <c r="BY321" s="471"/>
      <c r="BZ321" s="471"/>
      <c r="CA321" s="471"/>
      <c r="CB321" s="471"/>
      <c r="CC321" s="471"/>
      <c r="CD321" s="471"/>
      <c r="CE321" s="471"/>
      <c r="CF321" s="471"/>
      <c r="CG321" s="471"/>
      <c r="CH321" s="471"/>
      <c r="CI321" s="472"/>
      <c r="CJ321" s="1453"/>
      <c r="CK321" s="1473"/>
    </row>
    <row r="322" spans="2:89" x14ac:dyDescent="0.35">
      <c r="B322" s="639" t="s">
        <v>590</v>
      </c>
      <c r="C322" s="643" t="s">
        <v>200</v>
      </c>
      <c r="D322" s="644" t="s">
        <v>591</v>
      </c>
      <c r="E322" s="645" t="s">
        <v>114</v>
      </c>
      <c r="F322" s="1131">
        <v>1</v>
      </c>
      <c r="G322" s="1190">
        <f>(((G318-G329))*1000000)/((G351)*1000)</f>
        <v>236.85721749572787</v>
      </c>
      <c r="H322" s="470">
        <f t="shared" si="145"/>
        <v>233.43867938575283</v>
      </c>
      <c r="I322" s="470">
        <f t="shared" si="145"/>
        <v>234.68022888472723</v>
      </c>
      <c r="J322" s="470">
        <f t="shared" si="145"/>
        <v>235.09437188372348</v>
      </c>
      <c r="K322" s="470">
        <f t="shared" si="145"/>
        <v>235.40932562238808</v>
      </c>
      <c r="L322" s="470">
        <f t="shared" si="145"/>
        <v>235.71446832442041</v>
      </c>
      <c r="M322" s="471">
        <f t="shared" si="145"/>
        <v>235.78644264736852</v>
      </c>
      <c r="N322" s="471">
        <f t="shared" si="145"/>
        <v>235.58589696439725</v>
      </c>
      <c r="O322" s="471">
        <f t="shared" si="145"/>
        <v>235.29773349520983</v>
      </c>
      <c r="P322" s="471">
        <f t="shared" si="145"/>
        <v>234.90220883572263</v>
      </c>
      <c r="Q322" s="471">
        <f t="shared" si="145"/>
        <v>234.35632550032699</v>
      </c>
      <c r="R322" s="471">
        <f t="shared" si="145"/>
        <v>233.63620216270647</v>
      </c>
      <c r="S322" s="471">
        <f t="shared" si="145"/>
        <v>232.71331066834134</v>
      </c>
      <c r="T322" s="471">
        <f t="shared" si="145"/>
        <v>231.62794786470508</v>
      </c>
      <c r="U322" s="471">
        <f t="shared" si="145"/>
        <v>230.411839109184</v>
      </c>
      <c r="V322" s="471">
        <f t="shared" si="145"/>
        <v>229.07194223077084</v>
      </c>
      <c r="W322" s="471">
        <f t="shared" si="145"/>
        <v>227.76482608814865</v>
      </c>
      <c r="X322" s="471">
        <f t="shared" si="145"/>
        <v>226.71720810489234</v>
      </c>
      <c r="Y322" s="471">
        <f t="shared" si="145"/>
        <v>225.89853932589597</v>
      </c>
      <c r="Z322" s="471">
        <f t="shared" si="145"/>
        <v>225.30738152770226</v>
      </c>
      <c r="AA322" s="471">
        <f t="shared" si="145"/>
        <v>224.82407089924743</v>
      </c>
      <c r="AB322" s="471">
        <f t="shared" si="145"/>
        <v>224.43940686826994</v>
      </c>
      <c r="AC322" s="471">
        <f t="shared" si="145"/>
        <v>224.31433505854361</v>
      </c>
      <c r="AD322" s="471">
        <f t="shared" si="145"/>
        <v>224.32948193474459</v>
      </c>
      <c r="AE322" s="471">
        <f t="shared" si="145"/>
        <v>224.53794052687542</v>
      </c>
      <c r="AF322" s="471">
        <f t="shared" si="145"/>
        <v>224.78373086991087</v>
      </c>
      <c r="AG322" s="471">
        <f t="shared" si="145"/>
        <v>225.01642199712936</v>
      </c>
      <c r="AH322" s="471">
        <f t="shared" si="145"/>
        <v>225.24380045975616</v>
      </c>
      <c r="AI322" s="471">
        <f t="shared" si="145"/>
        <v>225.46535699533419</v>
      </c>
      <c r="AJ322" s="471">
        <f t="shared" si="145"/>
        <v>225.68062525013957</v>
      </c>
      <c r="AK322" s="471">
        <f t="shared" si="145"/>
        <v>225.88839843470771</v>
      </c>
      <c r="AL322" s="471">
        <f t="shared" si="145"/>
        <v>226.10056753312597</v>
      </c>
      <c r="AM322" s="471">
        <f t="shared" si="145"/>
        <v>226.31558601871106</v>
      </c>
      <c r="AN322" s="471">
        <f t="shared" si="145"/>
        <v>226.52066836257933</v>
      </c>
      <c r="AO322" s="471">
        <f t="shared" si="145"/>
        <v>226.71560006159115</v>
      </c>
      <c r="AP322" s="471">
        <f t="shared" si="145"/>
        <v>227.02468036279546</v>
      </c>
      <c r="AQ322" s="471">
        <f t="shared" si="145"/>
        <v>227.58027332715002</v>
      </c>
      <c r="AR322" s="471">
        <f t="shared" si="145"/>
        <v>228.13204227166835</v>
      </c>
      <c r="AS322" s="471">
        <f t="shared" si="145"/>
        <v>228.67998155903206</v>
      </c>
      <c r="AT322" s="471">
        <f t="shared" si="145"/>
        <v>229.22410476284395</v>
      </c>
      <c r="AU322" s="471">
        <f t="shared" si="145"/>
        <v>229.76444076468383</v>
      </c>
      <c r="AV322" s="471">
        <f t="shared" si="145"/>
        <v>230.30103029879535</v>
      </c>
      <c r="AW322" s="471">
        <f t="shared" si="145"/>
        <v>230.83392295329151</v>
      </c>
      <c r="AX322" s="471">
        <f t="shared" si="145"/>
        <v>231.36317461874765</v>
      </c>
      <c r="AY322" s="471">
        <f t="shared" si="145"/>
        <v>231.88884535975487</v>
      </c>
      <c r="AZ322" s="471">
        <f t="shared" si="145"/>
        <v>232.41099767454688</v>
      </c>
      <c r="BA322" s="471">
        <f t="shared" si="145"/>
        <v>232.92969510172452</v>
      </c>
      <c r="BB322" s="471">
        <f t="shared" si="145"/>
        <v>233.44500113044805</v>
      </c>
      <c r="BC322" s="471">
        <f t="shared" si="145"/>
        <v>233.95697837059839</v>
      </c>
      <c r="BD322" s="471">
        <f t="shared" si="145"/>
        <v>234.46568794137082</v>
      </c>
      <c r="BE322" s="471">
        <f t="shared" si="145"/>
        <v>234.97118904005151</v>
      </c>
      <c r="BF322" s="471">
        <f t="shared" si="145"/>
        <v>235.47353865676075</v>
      </c>
      <c r="BG322" s="471">
        <f t="shared" si="145"/>
        <v>235.97279140522306</v>
      </c>
      <c r="BH322" s="471">
        <f t="shared" si="145"/>
        <v>236.46899944391012</v>
      </c>
      <c r="BI322" s="471">
        <f t="shared" si="145"/>
        <v>236.96221246605432</v>
      </c>
      <c r="BJ322" s="471">
        <f t="shared" si="145"/>
        <v>237.45247774071592</v>
      </c>
      <c r="BK322" s="471">
        <f t="shared" si="145"/>
        <v>237.93984019042713</v>
      </c>
      <c r="BL322" s="471">
        <f t="shared" si="145"/>
        <v>238.42434249388435</v>
      </c>
      <c r="BM322" s="471">
        <f t="shared" si="145"/>
        <v>238.90602520457233</v>
      </c>
      <c r="BN322" s="471">
        <f t="shared" si="145"/>
        <v>239.38492687830845</v>
      </c>
      <c r="BO322" s="471">
        <f t="shared" si="145"/>
        <v>236.31391778686859</v>
      </c>
      <c r="BP322" s="471"/>
      <c r="BQ322" s="471"/>
      <c r="BR322" s="471"/>
      <c r="BS322" s="471"/>
      <c r="BT322" s="471"/>
      <c r="BU322" s="471"/>
      <c r="BV322" s="471"/>
      <c r="BW322" s="471"/>
      <c r="BX322" s="471"/>
      <c r="BY322" s="471"/>
      <c r="BZ322" s="471"/>
      <c r="CA322" s="471"/>
      <c r="CB322" s="471"/>
      <c r="CC322" s="471"/>
      <c r="CD322" s="471"/>
      <c r="CE322" s="471"/>
      <c r="CF322" s="471"/>
      <c r="CG322" s="471"/>
      <c r="CH322" s="471"/>
      <c r="CI322" s="472"/>
      <c r="CJ322" s="1453"/>
      <c r="CK322" s="1473"/>
    </row>
    <row r="323" spans="2:89" ht="28" x14ac:dyDescent="0.35">
      <c r="B323" s="639" t="s">
        <v>592</v>
      </c>
      <c r="C323" s="643" t="s">
        <v>113</v>
      </c>
      <c r="D323" s="644" t="s">
        <v>593</v>
      </c>
      <c r="E323" s="645" t="s">
        <v>114</v>
      </c>
      <c r="F323" s="1131">
        <v>1</v>
      </c>
      <c r="G323" s="1190">
        <f>(((G317-G328)+(G318-G329))*1000000)/((G350+G351)*1000)</f>
        <v>180.64197879326966</v>
      </c>
      <c r="H323" s="470">
        <f t="shared" ref="H323:BO323" si="146">(((H317-H328)+(H318-H329))*1000000)/((H350+H351)*1000)</f>
        <v>180.174657905326</v>
      </c>
      <c r="I323" s="470">
        <f t="shared" si="146"/>
        <v>181.70803600498891</v>
      </c>
      <c r="J323" s="470">
        <f t="shared" si="146"/>
        <v>181.1052953647235</v>
      </c>
      <c r="K323" s="470">
        <f t="shared" si="146"/>
        <v>180.50996380181485</v>
      </c>
      <c r="L323" s="470">
        <f t="shared" si="146"/>
        <v>180.03394014129631</v>
      </c>
      <c r="M323" s="471">
        <f t="shared" si="146"/>
        <v>179.01427646713819</v>
      </c>
      <c r="N323" s="471">
        <f t="shared" si="146"/>
        <v>177.05601798898584</v>
      </c>
      <c r="O323" s="471">
        <f t="shared" si="146"/>
        <v>175.24281174821297</v>
      </c>
      <c r="P323" s="471">
        <f t="shared" si="146"/>
        <v>173.5329120007155</v>
      </c>
      <c r="Q323" s="471">
        <f t="shared" si="146"/>
        <v>171.877627670181</v>
      </c>
      <c r="R323" s="471">
        <f t="shared" si="146"/>
        <v>169.77630091833282</v>
      </c>
      <c r="S323" s="471">
        <f t="shared" si="146"/>
        <v>167.26629257419603</v>
      </c>
      <c r="T323" s="471">
        <f t="shared" si="146"/>
        <v>164.89422035541196</v>
      </c>
      <c r="U323" s="471">
        <f t="shared" si="146"/>
        <v>162.65236336139176</v>
      </c>
      <c r="V323" s="471">
        <f t="shared" si="146"/>
        <v>160.50563903886842</v>
      </c>
      <c r="W323" s="471">
        <f t="shared" si="146"/>
        <v>158.32145104419089</v>
      </c>
      <c r="X323" s="471">
        <f t="shared" si="146"/>
        <v>156.16295738161551</v>
      </c>
      <c r="Y323" s="471">
        <f t="shared" si="146"/>
        <v>154.13486415887996</v>
      </c>
      <c r="Z323" s="471">
        <f t="shared" si="146"/>
        <v>152.6734021930753</v>
      </c>
      <c r="AA323" s="471">
        <f t="shared" si="146"/>
        <v>151.67054447462334</v>
      </c>
      <c r="AB323" s="471">
        <f t="shared" si="146"/>
        <v>150.67555272991044</v>
      </c>
      <c r="AC323" s="471">
        <f t="shared" si="146"/>
        <v>149.75070556333995</v>
      </c>
      <c r="AD323" s="471">
        <f t="shared" si="146"/>
        <v>148.83608947654994</v>
      </c>
      <c r="AE323" s="471">
        <f t="shared" si="146"/>
        <v>148.02386258052763</v>
      </c>
      <c r="AF323" s="471">
        <f t="shared" si="146"/>
        <v>147.21644579279675</v>
      </c>
      <c r="AG323" s="471">
        <f t="shared" si="146"/>
        <v>146.42892365428708</v>
      </c>
      <c r="AH323" s="471">
        <f t="shared" si="146"/>
        <v>145.81700217988023</v>
      </c>
      <c r="AI323" s="471">
        <f t="shared" si="146"/>
        <v>145.2034561087477</v>
      </c>
      <c r="AJ323" s="471">
        <f t="shared" si="146"/>
        <v>144.58798564455546</v>
      </c>
      <c r="AK323" s="471">
        <f t="shared" si="146"/>
        <v>143.96999325101166</v>
      </c>
      <c r="AL323" s="471">
        <f t="shared" si="146"/>
        <v>143.98563082278747</v>
      </c>
      <c r="AM323" s="471">
        <f t="shared" si="146"/>
        <v>144.57953445813675</v>
      </c>
      <c r="AN323" s="471">
        <f t="shared" si="146"/>
        <v>145.06830092818075</v>
      </c>
      <c r="AO323" s="471">
        <f t="shared" si="146"/>
        <v>145.46014369064955</v>
      </c>
      <c r="AP323" s="471">
        <f t="shared" si="146"/>
        <v>145.79283730413971</v>
      </c>
      <c r="AQ323" s="471">
        <f t="shared" si="146"/>
        <v>146.10479161641132</v>
      </c>
      <c r="AR323" s="471">
        <f t="shared" si="146"/>
        <v>146.34125445458733</v>
      </c>
      <c r="AS323" s="471">
        <f t="shared" si="146"/>
        <v>146.50808070473647</v>
      </c>
      <c r="AT323" s="471">
        <f t="shared" si="146"/>
        <v>146.61064920521366</v>
      </c>
      <c r="AU323" s="471">
        <f t="shared" si="146"/>
        <v>146.65390213534337</v>
      </c>
      <c r="AV323" s="471">
        <f t="shared" si="146"/>
        <v>146.64238119994417</v>
      </c>
      <c r="AW323" s="471">
        <f t="shared" si="146"/>
        <v>146.58026074643891</v>
      </c>
      <c r="AX323" s="471">
        <f t="shared" si="146"/>
        <v>146.47137807414325</v>
      </c>
      <c r="AY323" s="471">
        <f t="shared" si="146"/>
        <v>146.31926117664736</v>
      </c>
      <c r="AZ323" s="471">
        <f t="shared" si="146"/>
        <v>146.12715413966529</v>
      </c>
      <c r="BA323" s="471">
        <f t="shared" si="146"/>
        <v>145.89804039876211</v>
      </c>
      <c r="BB323" s="471">
        <f t="shared" si="146"/>
        <v>145.63466404407023</v>
      </c>
      <c r="BC323" s="471">
        <f t="shared" si="146"/>
        <v>145.33954934281599</v>
      </c>
      <c r="BD323" s="471">
        <f t="shared" si="146"/>
        <v>145.01501863518089</v>
      </c>
      <c r="BE323" s="471">
        <f t="shared" si="146"/>
        <v>144.66320874489926</v>
      </c>
      <c r="BF323" s="471">
        <f t="shared" si="146"/>
        <v>144.28608603305511</v>
      </c>
      <c r="BG323" s="471">
        <f t="shared" si="146"/>
        <v>143.88546021169876</v>
      </c>
      <c r="BH323" s="471">
        <f t="shared" si="146"/>
        <v>143.46299702317719</v>
      </c>
      <c r="BI323" s="471">
        <f t="shared" si="146"/>
        <v>143.02022988141692</v>
      </c>
      <c r="BJ323" s="471">
        <f t="shared" si="146"/>
        <v>142.55857056261758</v>
      </c>
      <c r="BK323" s="471">
        <f t="shared" si="146"/>
        <v>142.0793190249498</v>
      </c>
      <c r="BL323" s="471">
        <f t="shared" si="146"/>
        <v>141.5836724297811</v>
      </c>
      <c r="BM323" s="471">
        <f t="shared" si="146"/>
        <v>141.07273343053473</v>
      </c>
      <c r="BN323" s="471">
        <f t="shared" si="146"/>
        <v>140.54751778954255</v>
      </c>
      <c r="BO323" s="471">
        <f t="shared" si="146"/>
        <v>137.9881709584206</v>
      </c>
      <c r="BP323" s="471"/>
      <c r="BQ323" s="471"/>
      <c r="BR323" s="471"/>
      <c r="BS323" s="471"/>
      <c r="BT323" s="471"/>
      <c r="BU323" s="471"/>
      <c r="BV323" s="471"/>
      <c r="BW323" s="471"/>
      <c r="BX323" s="471"/>
      <c r="BY323" s="471"/>
      <c r="BZ323" s="471"/>
      <c r="CA323" s="471"/>
      <c r="CB323" s="471"/>
      <c r="CC323" s="471"/>
      <c r="CD323" s="471"/>
      <c r="CE323" s="471"/>
      <c r="CF323" s="471"/>
      <c r="CG323" s="471"/>
      <c r="CH323" s="471"/>
      <c r="CI323" s="472"/>
      <c r="CJ323" s="1453"/>
      <c r="CK323" s="1473"/>
    </row>
    <row r="324" spans="2:89" x14ac:dyDescent="0.35">
      <c r="B324" s="639" t="s">
        <v>594</v>
      </c>
      <c r="C324" s="643" t="s">
        <v>382</v>
      </c>
      <c r="D324" s="644" t="s">
        <v>595</v>
      </c>
      <c r="E324" s="645" t="s">
        <v>111</v>
      </c>
      <c r="F324" s="1131">
        <v>2</v>
      </c>
      <c r="G324" s="898">
        <f t="shared" ref="G324:AL324" si="147">G234+G292</f>
        <v>5.7882288645858004</v>
      </c>
      <c r="H324" s="309">
        <f t="shared" si="147"/>
        <v>5.7882288645858004</v>
      </c>
      <c r="I324" s="309">
        <f t="shared" si="147"/>
        <v>5.7882288645858004</v>
      </c>
      <c r="J324" s="309">
        <f t="shared" si="147"/>
        <v>5.7882288645858004</v>
      </c>
      <c r="K324" s="309">
        <f t="shared" si="147"/>
        <v>5.7882288645858004</v>
      </c>
      <c r="L324" s="309">
        <f t="shared" si="147"/>
        <v>5.7882288645858004</v>
      </c>
      <c r="M324" s="442">
        <f t="shared" si="147"/>
        <v>5.7882288645857995</v>
      </c>
      <c r="N324" s="442">
        <f t="shared" si="147"/>
        <v>5.7882288645857995</v>
      </c>
      <c r="O324" s="442">
        <f t="shared" si="147"/>
        <v>5.7882288645858004</v>
      </c>
      <c r="P324" s="442">
        <f t="shared" si="147"/>
        <v>5.7882288645858004</v>
      </c>
      <c r="Q324" s="442">
        <f t="shared" si="147"/>
        <v>5.7882288645857987</v>
      </c>
      <c r="R324" s="442">
        <f t="shared" si="147"/>
        <v>5.7882288645857995</v>
      </c>
      <c r="S324" s="442">
        <f t="shared" si="147"/>
        <v>5.7882288645858004</v>
      </c>
      <c r="T324" s="442">
        <f t="shared" si="147"/>
        <v>5.7882288645857995</v>
      </c>
      <c r="U324" s="442">
        <f t="shared" si="147"/>
        <v>5.7882288645858004</v>
      </c>
      <c r="V324" s="442">
        <f t="shared" si="147"/>
        <v>5.7882288645858004</v>
      </c>
      <c r="W324" s="442">
        <f t="shared" si="147"/>
        <v>5.7882288645858004</v>
      </c>
      <c r="X324" s="442">
        <f t="shared" si="147"/>
        <v>5.7882288645858004</v>
      </c>
      <c r="Y324" s="442">
        <f t="shared" si="147"/>
        <v>5.7882288645858004</v>
      </c>
      <c r="Z324" s="442">
        <f t="shared" si="147"/>
        <v>5.7882288645857995</v>
      </c>
      <c r="AA324" s="442">
        <f t="shared" si="147"/>
        <v>5.7882288645858004</v>
      </c>
      <c r="AB324" s="442">
        <f t="shared" si="147"/>
        <v>5.7882288645858004</v>
      </c>
      <c r="AC324" s="442">
        <f t="shared" si="147"/>
        <v>5.7882288645857995</v>
      </c>
      <c r="AD324" s="442">
        <f t="shared" si="147"/>
        <v>5.7882288645857995</v>
      </c>
      <c r="AE324" s="442">
        <f t="shared" si="147"/>
        <v>5.7882288645858004</v>
      </c>
      <c r="AF324" s="442">
        <f t="shared" si="147"/>
        <v>5.7882288645858004</v>
      </c>
      <c r="AG324" s="442">
        <f t="shared" si="147"/>
        <v>5.7882288645857995</v>
      </c>
      <c r="AH324" s="442">
        <f t="shared" si="147"/>
        <v>5.7882288645858004</v>
      </c>
      <c r="AI324" s="442">
        <f t="shared" si="147"/>
        <v>5.7882288645858004</v>
      </c>
      <c r="AJ324" s="442">
        <f t="shared" si="147"/>
        <v>5.7882288645858004</v>
      </c>
      <c r="AK324" s="442">
        <f t="shared" si="147"/>
        <v>5.7882288645857995</v>
      </c>
      <c r="AL324" s="442">
        <f t="shared" si="147"/>
        <v>5.7882288645857995</v>
      </c>
      <c r="AM324" s="442">
        <f t="shared" ref="AM324:BO324" si="148">AM234+AM292</f>
        <v>5.7882288645857995</v>
      </c>
      <c r="AN324" s="442">
        <f t="shared" si="148"/>
        <v>5.7882288645858004</v>
      </c>
      <c r="AO324" s="442">
        <f t="shared" si="148"/>
        <v>5.7882288645858004</v>
      </c>
      <c r="AP324" s="442">
        <f t="shared" si="148"/>
        <v>5.7882288645858004</v>
      </c>
      <c r="AQ324" s="442">
        <f t="shared" si="148"/>
        <v>5.7882288645858004</v>
      </c>
      <c r="AR324" s="442">
        <f t="shared" si="148"/>
        <v>5.7882288645858004</v>
      </c>
      <c r="AS324" s="442">
        <f t="shared" si="148"/>
        <v>5.7882288645858004</v>
      </c>
      <c r="AT324" s="442">
        <f t="shared" si="148"/>
        <v>5.7882288645858004</v>
      </c>
      <c r="AU324" s="442">
        <f t="shared" si="148"/>
        <v>5.7882288645858004</v>
      </c>
      <c r="AV324" s="442">
        <f t="shared" si="148"/>
        <v>5.7882288645858004</v>
      </c>
      <c r="AW324" s="442">
        <f t="shared" si="148"/>
        <v>5.7882288645858004</v>
      </c>
      <c r="AX324" s="442">
        <f t="shared" si="148"/>
        <v>5.7882288645857987</v>
      </c>
      <c r="AY324" s="442">
        <f t="shared" si="148"/>
        <v>5.7882288645858004</v>
      </c>
      <c r="AZ324" s="442">
        <f t="shared" si="148"/>
        <v>5.7882288645858004</v>
      </c>
      <c r="BA324" s="442">
        <f t="shared" si="148"/>
        <v>5.7882288645858004</v>
      </c>
      <c r="BB324" s="442">
        <f t="shared" si="148"/>
        <v>5.7882288645858004</v>
      </c>
      <c r="BC324" s="442">
        <f t="shared" si="148"/>
        <v>5.7882288645857995</v>
      </c>
      <c r="BD324" s="442">
        <f t="shared" si="148"/>
        <v>5.7882288645858004</v>
      </c>
      <c r="BE324" s="442">
        <f t="shared" si="148"/>
        <v>5.7882288645858004</v>
      </c>
      <c r="BF324" s="442">
        <f t="shared" si="148"/>
        <v>5.7882288645858004</v>
      </c>
      <c r="BG324" s="442">
        <f t="shared" si="148"/>
        <v>5.7882288645857995</v>
      </c>
      <c r="BH324" s="442">
        <f t="shared" si="148"/>
        <v>5.7882288645857987</v>
      </c>
      <c r="BI324" s="442">
        <f t="shared" si="148"/>
        <v>5.7882288645857995</v>
      </c>
      <c r="BJ324" s="442">
        <f t="shared" si="148"/>
        <v>5.7882288645857995</v>
      </c>
      <c r="BK324" s="442">
        <f t="shared" si="148"/>
        <v>5.7882288645858004</v>
      </c>
      <c r="BL324" s="442">
        <f t="shared" si="148"/>
        <v>5.7882288645857995</v>
      </c>
      <c r="BM324" s="442">
        <f t="shared" si="148"/>
        <v>5.7882288645858004</v>
      </c>
      <c r="BN324" s="442">
        <f t="shared" si="148"/>
        <v>5.7882288645858004</v>
      </c>
      <c r="BO324" s="442">
        <f t="shared" si="148"/>
        <v>5.7882288645858004</v>
      </c>
      <c r="BP324" s="442"/>
      <c r="BQ324" s="442"/>
      <c r="BR324" s="442"/>
      <c r="BS324" s="442"/>
      <c r="BT324" s="442"/>
      <c r="BU324" s="442"/>
      <c r="BV324" s="442"/>
      <c r="BW324" s="442"/>
      <c r="BX324" s="442"/>
      <c r="BY324" s="442"/>
      <c r="BZ324" s="442"/>
      <c r="CA324" s="442"/>
      <c r="CB324" s="442"/>
      <c r="CC324" s="442"/>
      <c r="CD324" s="442"/>
      <c r="CE324" s="442"/>
      <c r="CF324" s="442"/>
      <c r="CG324" s="442"/>
      <c r="CH324" s="442"/>
      <c r="CI324" s="443"/>
      <c r="CJ324" s="1453"/>
      <c r="CK324" s="1473"/>
    </row>
    <row r="325" spans="2:89" ht="14.5" thickBot="1" x14ac:dyDescent="0.4">
      <c r="B325" s="646" t="s">
        <v>596</v>
      </c>
      <c r="C325" s="647" t="s">
        <v>384</v>
      </c>
      <c r="D325" s="648" t="s">
        <v>597</v>
      </c>
      <c r="E325" s="649" t="s">
        <v>111</v>
      </c>
      <c r="F325" s="1200">
        <v>2</v>
      </c>
      <c r="G325" s="1139">
        <f t="shared" ref="G325:AL325" si="149">G235+G293</f>
        <v>3.1124044587859458</v>
      </c>
      <c r="H325" s="452">
        <f t="shared" si="149"/>
        <v>3.1124044587859458</v>
      </c>
      <c r="I325" s="452">
        <f t="shared" si="149"/>
        <v>3.1124044587859458</v>
      </c>
      <c r="J325" s="452">
        <f t="shared" si="149"/>
        <v>3.1124044587859458</v>
      </c>
      <c r="K325" s="452">
        <f t="shared" si="149"/>
        <v>3.1124044587859458</v>
      </c>
      <c r="L325" s="452">
        <f t="shared" si="149"/>
        <v>3.1124044587859458</v>
      </c>
      <c r="M325" s="477">
        <f t="shared" si="149"/>
        <v>3.1124044587859458</v>
      </c>
      <c r="N325" s="477">
        <f t="shared" si="149"/>
        <v>3.1124044587859458</v>
      </c>
      <c r="O325" s="477">
        <f t="shared" si="149"/>
        <v>3.1124044587859458</v>
      </c>
      <c r="P325" s="477">
        <f t="shared" si="149"/>
        <v>3.1124044587859458</v>
      </c>
      <c r="Q325" s="477">
        <f t="shared" si="149"/>
        <v>3.1124044587859458</v>
      </c>
      <c r="R325" s="477">
        <f t="shared" si="149"/>
        <v>3.1124044587859458</v>
      </c>
      <c r="S325" s="477">
        <f t="shared" si="149"/>
        <v>3.1124044587859458</v>
      </c>
      <c r="T325" s="477">
        <f t="shared" si="149"/>
        <v>3.1124044587859458</v>
      </c>
      <c r="U325" s="477">
        <f t="shared" si="149"/>
        <v>3.1124044587859458</v>
      </c>
      <c r="V325" s="477">
        <f t="shared" si="149"/>
        <v>3.1124044587859458</v>
      </c>
      <c r="W325" s="477">
        <f t="shared" si="149"/>
        <v>3.1124044587859458</v>
      </c>
      <c r="X325" s="477">
        <f t="shared" si="149"/>
        <v>3.1124044587859458</v>
      </c>
      <c r="Y325" s="477">
        <f t="shared" si="149"/>
        <v>3.1124044587859458</v>
      </c>
      <c r="Z325" s="477">
        <f t="shared" si="149"/>
        <v>3.1124044587859458</v>
      </c>
      <c r="AA325" s="477">
        <f t="shared" si="149"/>
        <v>3.1124044587859458</v>
      </c>
      <c r="AB325" s="477">
        <f t="shared" si="149"/>
        <v>3.1124044587859458</v>
      </c>
      <c r="AC325" s="477">
        <f t="shared" si="149"/>
        <v>3.1124044587859458</v>
      </c>
      <c r="AD325" s="477">
        <f t="shared" si="149"/>
        <v>3.1124044587859458</v>
      </c>
      <c r="AE325" s="477">
        <f t="shared" si="149"/>
        <v>3.1124044587859458</v>
      </c>
      <c r="AF325" s="477">
        <f t="shared" si="149"/>
        <v>3.1124044587859458</v>
      </c>
      <c r="AG325" s="477">
        <f t="shared" si="149"/>
        <v>3.1124044587859458</v>
      </c>
      <c r="AH325" s="477">
        <f t="shared" si="149"/>
        <v>3.1124044587859458</v>
      </c>
      <c r="AI325" s="477">
        <f t="shared" si="149"/>
        <v>3.1124044587859458</v>
      </c>
      <c r="AJ325" s="477">
        <f t="shared" si="149"/>
        <v>3.1124044587859458</v>
      </c>
      <c r="AK325" s="477">
        <f t="shared" si="149"/>
        <v>3.1124044587859458</v>
      </c>
      <c r="AL325" s="477">
        <f t="shared" si="149"/>
        <v>3.1124044587859458</v>
      </c>
      <c r="AM325" s="477">
        <f t="shared" ref="AM325:BO325" si="150">AM235+AM293</f>
        <v>3.1124044587859458</v>
      </c>
      <c r="AN325" s="477">
        <f t="shared" si="150"/>
        <v>3.1124044587859458</v>
      </c>
      <c r="AO325" s="477">
        <f t="shared" si="150"/>
        <v>3.1124044587859458</v>
      </c>
      <c r="AP325" s="477">
        <f t="shared" si="150"/>
        <v>3.1124044587859458</v>
      </c>
      <c r="AQ325" s="477">
        <f t="shared" si="150"/>
        <v>3.1124044587859458</v>
      </c>
      <c r="AR325" s="477">
        <f t="shared" si="150"/>
        <v>3.1124044587859458</v>
      </c>
      <c r="AS325" s="477">
        <f t="shared" si="150"/>
        <v>3.1124044587859458</v>
      </c>
      <c r="AT325" s="477">
        <f t="shared" si="150"/>
        <v>3.1124044587859458</v>
      </c>
      <c r="AU325" s="477">
        <f t="shared" si="150"/>
        <v>3.1124044587859458</v>
      </c>
      <c r="AV325" s="477">
        <f t="shared" si="150"/>
        <v>3.1124044587859458</v>
      </c>
      <c r="AW325" s="477">
        <f t="shared" si="150"/>
        <v>3.1124044587859458</v>
      </c>
      <c r="AX325" s="477">
        <f t="shared" si="150"/>
        <v>3.1124044587859458</v>
      </c>
      <c r="AY325" s="477">
        <f t="shared" si="150"/>
        <v>3.1124044587859458</v>
      </c>
      <c r="AZ325" s="477">
        <f t="shared" si="150"/>
        <v>3.1124044587859458</v>
      </c>
      <c r="BA325" s="477">
        <f t="shared" si="150"/>
        <v>3.1124044587859458</v>
      </c>
      <c r="BB325" s="477">
        <f t="shared" si="150"/>
        <v>3.1124044587859458</v>
      </c>
      <c r="BC325" s="477">
        <f t="shared" si="150"/>
        <v>3.1124044587859458</v>
      </c>
      <c r="BD325" s="477">
        <f t="shared" si="150"/>
        <v>3.1124044587859458</v>
      </c>
      <c r="BE325" s="477">
        <f t="shared" si="150"/>
        <v>3.1124044587859458</v>
      </c>
      <c r="BF325" s="477">
        <f t="shared" si="150"/>
        <v>3.1124044587859458</v>
      </c>
      <c r="BG325" s="477">
        <f t="shared" si="150"/>
        <v>3.1124044587859458</v>
      </c>
      <c r="BH325" s="477">
        <f t="shared" si="150"/>
        <v>3.1124044587859458</v>
      </c>
      <c r="BI325" s="477">
        <f t="shared" si="150"/>
        <v>3.1124044587859458</v>
      </c>
      <c r="BJ325" s="477">
        <f t="shared" si="150"/>
        <v>3.1124044587859458</v>
      </c>
      <c r="BK325" s="477">
        <f t="shared" si="150"/>
        <v>3.1124044587859458</v>
      </c>
      <c r="BL325" s="477">
        <f t="shared" si="150"/>
        <v>3.1124044587859458</v>
      </c>
      <c r="BM325" s="477">
        <f t="shared" si="150"/>
        <v>3.1124044587859458</v>
      </c>
      <c r="BN325" s="477">
        <f t="shared" si="150"/>
        <v>3.1124044587859458</v>
      </c>
      <c r="BO325" s="477">
        <f t="shared" si="150"/>
        <v>3.1124044587859458</v>
      </c>
      <c r="BP325" s="477"/>
      <c r="BQ325" s="477"/>
      <c r="BR325" s="477"/>
      <c r="BS325" s="477"/>
      <c r="BT325" s="477"/>
      <c r="BU325" s="477"/>
      <c r="BV325" s="477"/>
      <c r="BW325" s="477"/>
      <c r="BX325" s="477"/>
      <c r="BY325" s="477"/>
      <c r="BZ325" s="477"/>
      <c r="CA325" s="477"/>
      <c r="CB325" s="477"/>
      <c r="CC325" s="477"/>
      <c r="CD325" s="477"/>
      <c r="CE325" s="477"/>
      <c r="CF325" s="477"/>
      <c r="CG325" s="477"/>
      <c r="CH325" s="477"/>
      <c r="CI325" s="478"/>
      <c r="CJ325" s="1453"/>
      <c r="CK325" s="1473"/>
    </row>
    <row r="326" spans="2:89" ht="14.5" thickBot="1" x14ac:dyDescent="0.4">
      <c r="B326" s="623" t="s">
        <v>598</v>
      </c>
      <c r="C326" s="624" t="s">
        <v>386</v>
      </c>
      <c r="D326" s="616" t="s">
        <v>599</v>
      </c>
      <c r="E326" s="625" t="s">
        <v>111</v>
      </c>
      <c r="F326" s="1132">
        <v>2</v>
      </c>
      <c r="G326" s="1210">
        <f t="shared" ref="G326:AL327" si="151">G236+G294</f>
        <v>0.33481093999999995</v>
      </c>
      <c r="H326" s="457">
        <f t="shared" si="151"/>
        <v>0.32874781999999997</v>
      </c>
      <c r="I326" s="457">
        <f t="shared" si="151"/>
        <v>0.32918772669584306</v>
      </c>
      <c r="J326" s="457">
        <f t="shared" si="151"/>
        <v>0.32956893518559216</v>
      </c>
      <c r="K326" s="457">
        <f>K236+K294</f>
        <v>0.32989433837067783</v>
      </c>
      <c r="L326" s="457">
        <f t="shared" si="151"/>
        <v>0.33016669070472365</v>
      </c>
      <c r="M326" s="458">
        <f t="shared" si="151"/>
        <v>0.32781332708742839</v>
      </c>
      <c r="N326" s="458">
        <f t="shared" si="151"/>
        <v>0.32025235631840376</v>
      </c>
      <c r="O326" s="458">
        <f t="shared" si="151"/>
        <v>0.30705079496058912</v>
      </c>
      <c r="P326" s="458">
        <f t="shared" si="151"/>
        <v>0.289048067522583</v>
      </c>
      <c r="Q326" s="458">
        <f t="shared" si="151"/>
        <v>0.26577243680956486</v>
      </c>
      <c r="R326" s="458">
        <f t="shared" si="151"/>
        <v>0.23777405506019694</v>
      </c>
      <c r="S326" s="458">
        <f t="shared" si="151"/>
        <v>0.20710658988063918</v>
      </c>
      <c r="T326" s="458">
        <f t="shared" si="151"/>
        <v>0.1733163805369056</v>
      </c>
      <c r="U326" s="458">
        <f t="shared" si="151"/>
        <v>0.13594918059584471</v>
      </c>
      <c r="V326" s="458">
        <f t="shared" si="151"/>
        <v>9.5770436275001564E-2</v>
      </c>
      <c r="W326" s="458">
        <f t="shared" si="151"/>
        <v>5.8330015406383773E-2</v>
      </c>
      <c r="X326" s="458">
        <f t="shared" si="151"/>
        <v>2.9022664752417382E-2</v>
      </c>
      <c r="Y326" s="458">
        <f t="shared" si="151"/>
        <v>7.8829194329610441E-3</v>
      </c>
      <c r="Z326" s="458">
        <f t="shared" si="151"/>
        <v>-4.6324461900554281E-3</v>
      </c>
      <c r="AA326" s="458">
        <f t="shared" si="151"/>
        <v>-9.2757658375431373E-3</v>
      </c>
      <c r="AB326" s="458">
        <f t="shared" si="151"/>
        <v>-8.7557089047238801E-3</v>
      </c>
      <c r="AC326" s="458">
        <f t="shared" si="151"/>
        <v>-8.2893833560747643E-3</v>
      </c>
      <c r="AD326" s="458">
        <f t="shared" si="151"/>
        <v>-7.8702076845306168E-3</v>
      </c>
      <c r="AE326" s="458">
        <f t="shared" si="151"/>
        <v>-7.4764986410539858E-3</v>
      </c>
      <c r="AF326" s="458">
        <f t="shared" si="151"/>
        <v>-7.0853014184563134E-3</v>
      </c>
      <c r="AG326" s="458">
        <f t="shared" si="151"/>
        <v>-7.1145476198302693E-3</v>
      </c>
      <c r="AH326" s="458">
        <f t="shared" si="151"/>
        <v>-6.709528772586737E-3</v>
      </c>
      <c r="AI326" s="458">
        <f t="shared" si="151"/>
        <v>-6.2948640776435139E-3</v>
      </c>
      <c r="AJ326" s="458">
        <f t="shared" si="151"/>
        <v>-5.87972496018907E-3</v>
      </c>
      <c r="AK326" s="458">
        <f t="shared" si="151"/>
        <v>-5.8919450919827643E-3</v>
      </c>
      <c r="AL326" s="458">
        <f t="shared" si="151"/>
        <v>-5.5045229832717535E-3</v>
      </c>
      <c r="AM326" s="458">
        <f t="shared" ref="AM326:BO326" si="152">AM236+AM294</f>
        <v>-5.1331506335624E-3</v>
      </c>
      <c r="AN326" s="458">
        <f t="shared" si="152"/>
        <v>-5.1802268366481496E-3</v>
      </c>
      <c r="AO326" s="458">
        <f t="shared" si="152"/>
        <v>-4.8358193078875678E-3</v>
      </c>
      <c r="AP326" s="458">
        <f t="shared" si="152"/>
        <v>-4.5054239637639659E-3</v>
      </c>
      <c r="AQ326" s="458">
        <f t="shared" si="152"/>
        <v>-4.5826405035644946E-3</v>
      </c>
      <c r="AR326" s="458">
        <f t="shared" si="152"/>
        <v>-4.2755171296720573E-3</v>
      </c>
      <c r="AS326" s="458">
        <f t="shared" si="152"/>
        <v>-3.9806430295287742E-3</v>
      </c>
      <c r="AT326" s="458">
        <f t="shared" si="152"/>
        <v>-4.0830927436023012E-3</v>
      </c>
      <c r="AU326" s="458">
        <f t="shared" si="152"/>
        <v>-3.8083039792450868E-3</v>
      </c>
      <c r="AV326" s="458">
        <f t="shared" si="152"/>
        <v>-3.5442388323626006E-3</v>
      </c>
      <c r="AW326" s="458">
        <f t="shared" si="152"/>
        <v>-3.2904259158661464E-3</v>
      </c>
      <c r="AX326" s="458">
        <f t="shared" si="152"/>
        <v>-3.4209800072348973E-3</v>
      </c>
      <c r="AY326" s="458">
        <f t="shared" si="152"/>
        <v>-3.1836534375602743E-3</v>
      </c>
      <c r="AZ326" s="458">
        <f t="shared" si="152"/>
        <v>-3.0160164147385315E-3</v>
      </c>
      <c r="BA326" s="458">
        <f t="shared" si="152"/>
        <v>-2.9165896276582282E-3</v>
      </c>
      <c r="BB326" s="458">
        <f t="shared" si="152"/>
        <v>-2.8239591704892764E-3</v>
      </c>
      <c r="BC326" s="458">
        <f t="shared" si="152"/>
        <v>-2.7377901519826109E-3</v>
      </c>
      <c r="BD326" s="458">
        <f t="shared" si="152"/>
        <v>-2.6577637314746383E-3</v>
      </c>
      <c r="BE326" s="458">
        <f t="shared" si="152"/>
        <v>-2.5835763516692256E-3</v>
      </c>
      <c r="BF326" s="458">
        <f t="shared" si="152"/>
        <v>-2.5149390080816958E-3</v>
      </c>
      <c r="BG326" s="458">
        <f t="shared" si="152"/>
        <v>-2.4515765533976719E-3</v>
      </c>
      <c r="BH326" s="458">
        <f t="shared" si="152"/>
        <v>-2.3932270350726093E-3</v>
      </c>
      <c r="BI326" s="458">
        <f t="shared" si="152"/>
        <v>-2.3396410645876164E-3</v>
      </c>
      <c r="BJ326" s="458">
        <f t="shared" si="152"/>
        <v>-2.2905812168476092E-3</v>
      </c>
      <c r="BK326" s="458">
        <f t="shared" si="152"/>
        <v>-2.2458214582802838E-3</v>
      </c>
      <c r="BL326" s="458">
        <f t="shared" si="152"/>
        <v>-2.2051466022665056E-3</v>
      </c>
      <c r="BM326" s="458">
        <f t="shared" si="152"/>
        <v>-2.1683517905936589E-3</v>
      </c>
      <c r="BN326" s="458">
        <f t="shared" si="152"/>
        <v>-2.1352419996908956E-3</v>
      </c>
      <c r="BO326" s="458">
        <f t="shared" si="152"/>
        <v>-2.1056315704592321E-3</v>
      </c>
      <c r="BP326" s="458"/>
      <c r="BQ326" s="458"/>
      <c r="BR326" s="458"/>
      <c r="BS326" s="458"/>
      <c r="BT326" s="458"/>
      <c r="BU326" s="458"/>
      <c r="BV326" s="458"/>
      <c r="BW326" s="458"/>
      <c r="BX326" s="458"/>
      <c r="BY326" s="458"/>
      <c r="BZ326" s="458"/>
      <c r="CA326" s="458"/>
      <c r="CB326" s="458"/>
      <c r="CC326" s="458"/>
      <c r="CD326" s="458"/>
      <c r="CE326" s="458"/>
      <c r="CF326" s="458"/>
      <c r="CG326" s="458"/>
      <c r="CH326" s="458"/>
      <c r="CI326" s="459"/>
      <c r="CJ326" s="1453"/>
      <c r="CK326" s="1473"/>
    </row>
    <row r="327" spans="2:89" x14ac:dyDescent="0.35">
      <c r="B327" s="628" t="s">
        <v>600</v>
      </c>
      <c r="C327" s="593" t="s">
        <v>388</v>
      </c>
      <c r="D327" s="598" t="s">
        <v>601</v>
      </c>
      <c r="E327" s="627" t="s">
        <v>111</v>
      </c>
      <c r="F327" s="1196">
        <v>2</v>
      </c>
      <c r="G327" s="898">
        <f t="shared" ref="G327:AL327" si="153">G237+G295</f>
        <v>0.12883709999999998</v>
      </c>
      <c r="H327" s="309">
        <f t="shared" si="153"/>
        <v>0.12564510000000001</v>
      </c>
      <c r="I327" s="309">
        <f t="shared" si="153"/>
        <v>0.11964091204162552</v>
      </c>
      <c r="J327" s="309">
        <f t="shared" si="153"/>
        <v>0.11392364552339865</v>
      </c>
      <c r="K327" s="309">
        <f t="shared" si="153"/>
        <v>0.10847958936342336</v>
      </c>
      <c r="L327" s="309">
        <f t="shared" si="153"/>
        <v>0.10329568768969892</v>
      </c>
      <c r="M327" s="442">
        <f t="shared" si="153"/>
        <v>9.8205402899089717E-2</v>
      </c>
      <c r="N327" s="442">
        <f t="shared" si="153"/>
        <v>9.3056988362199416E-2</v>
      </c>
      <c r="O327" s="442">
        <f t="shared" si="153"/>
        <v>8.783541966791554E-2</v>
      </c>
      <c r="P327" s="442">
        <f t="shared" si="153"/>
        <v>8.2598063787879081E-2</v>
      </c>
      <c r="Q327" s="458">
        <f t="shared" si="151"/>
        <v>7.7325775612218761E-2</v>
      </c>
      <c r="R327" s="442">
        <f t="shared" si="153"/>
        <v>7.2135475719104336E-2</v>
      </c>
      <c r="S327" s="442">
        <f t="shared" si="153"/>
        <v>6.701409090316221E-2</v>
      </c>
      <c r="T327" s="442">
        <f t="shared" si="153"/>
        <v>6.1927784719472079E-2</v>
      </c>
      <c r="U327" s="442">
        <f t="shared" si="153"/>
        <v>5.6845482686822026E-2</v>
      </c>
      <c r="V327" s="442">
        <f t="shared" si="153"/>
        <v>5.1797213068299604E-2</v>
      </c>
      <c r="W327" s="442">
        <f t="shared" si="153"/>
        <v>4.6912491964698669E-2</v>
      </c>
      <c r="X327" s="442">
        <f t="shared" si="153"/>
        <v>4.260132266932963E-2</v>
      </c>
      <c r="Y327" s="442">
        <f t="shared" si="153"/>
        <v>3.8830477719025078E-2</v>
      </c>
      <c r="Z327" s="442">
        <f t="shared" si="153"/>
        <v>3.5615755997911738E-2</v>
      </c>
      <c r="AA327" s="442">
        <f t="shared" si="153"/>
        <v>3.2913861242756769E-2</v>
      </c>
      <c r="AB327" s="442">
        <f t="shared" si="153"/>
        <v>3.0585669848086791E-2</v>
      </c>
      <c r="AC327" s="442">
        <f t="shared" si="153"/>
        <v>2.8369087368215508E-2</v>
      </c>
      <c r="AD327" s="442">
        <f t="shared" si="153"/>
        <v>2.6258973460467652E-2</v>
      </c>
      <c r="AE327" s="442">
        <f t="shared" si="153"/>
        <v>2.4251190951356992E-2</v>
      </c>
      <c r="AF327" s="442">
        <f t="shared" si="153"/>
        <v>2.2341913776258771E-2</v>
      </c>
      <c r="AG327" s="442">
        <f t="shared" si="153"/>
        <v>2.0505888488867877E-2</v>
      </c>
      <c r="AH327" s="442">
        <f t="shared" si="153"/>
        <v>1.878062163536582E-2</v>
      </c>
      <c r="AI327" s="442">
        <f t="shared" si="153"/>
        <v>1.7140971249596799E-2</v>
      </c>
      <c r="AJ327" s="442">
        <f t="shared" si="153"/>
        <v>1.5582413900533571E-2</v>
      </c>
      <c r="AK327" s="442">
        <f t="shared" si="153"/>
        <v>1.4080048707062795E-2</v>
      </c>
      <c r="AL327" s="442">
        <f t="shared" si="153"/>
        <v>1.2670819789195827E-2</v>
      </c>
      <c r="AM327" s="442">
        <f t="shared" ref="AM327:BO327" si="154">AM237+AM295</f>
        <v>1.1330784689563975E-2</v>
      </c>
      <c r="AN327" s="442">
        <f t="shared" si="154"/>
        <v>1.0036822191467586E-2</v>
      </c>
      <c r="AO327" s="442">
        <f t="shared" si="154"/>
        <v>8.8255422078718712E-3</v>
      </c>
      <c r="AP327" s="442">
        <f t="shared" si="154"/>
        <v>7.6739837167456443E-3</v>
      </c>
      <c r="AQ327" s="442">
        <f t="shared" si="154"/>
        <v>6.5599153339598593E-3</v>
      </c>
      <c r="AR327" s="442">
        <f t="shared" si="154"/>
        <v>5.519499058066233E-3</v>
      </c>
      <c r="AS327" s="442">
        <f t="shared" si="154"/>
        <v>4.5306263113331323E-3</v>
      </c>
      <c r="AT327" s="442">
        <f t="shared" si="154"/>
        <v>3.5718795829487171E-3</v>
      </c>
      <c r="AU327" s="442">
        <f t="shared" si="154"/>
        <v>2.6789424844528148E-3</v>
      </c>
      <c r="AV327" s="442">
        <f t="shared" si="154"/>
        <v>1.8304884735013682E-3</v>
      </c>
      <c r="AW327" s="442">
        <f t="shared" si="154"/>
        <v>1.0243858720165588E-3</v>
      </c>
      <c r="AX327" s="442">
        <f t="shared" si="154"/>
        <v>2.4019969543818617E-4</v>
      </c>
      <c r="AY327" s="442">
        <f t="shared" si="154"/>
        <v>-4.8706016099739173E-4</v>
      </c>
      <c r="AZ327" s="442">
        <f t="shared" si="154"/>
        <v>-1.1807552972252257E-3</v>
      </c>
      <c r="BA327" s="442">
        <f t="shared" si="154"/>
        <v>-1.8425845327878273E-3</v>
      </c>
      <c r="BB327" s="442">
        <f t="shared" si="154"/>
        <v>-2.4712169772388021E-3</v>
      </c>
      <c r="BC327" s="442">
        <f t="shared" si="154"/>
        <v>-3.0682424019864481E-3</v>
      </c>
      <c r="BD327" s="442">
        <f t="shared" si="154"/>
        <v>-3.6351746014415195E-3</v>
      </c>
      <c r="BE327" s="442">
        <f t="shared" si="154"/>
        <v>-4.1734550237321096E-3</v>
      </c>
      <c r="BF327" s="442">
        <f t="shared" si="154"/>
        <v>-4.6844562279179779E-3</v>
      </c>
      <c r="BG327" s="442">
        <f t="shared" si="154"/>
        <v>-5.1694851759953985E-3</v>
      </c>
      <c r="BH327" s="442">
        <f t="shared" si="154"/>
        <v>-5.6297863675872934E-3</v>
      </c>
      <c r="BI327" s="442">
        <f t="shared" si="154"/>
        <v>-6.0665448248363191E-3</v>
      </c>
      <c r="BJ327" s="442">
        <f t="shared" si="154"/>
        <v>-6.4808889346592135E-3</v>
      </c>
      <c r="BK327" s="442">
        <f t="shared" si="154"/>
        <v>-6.8738931551786137E-3</v>
      </c>
      <c r="BL327" s="442">
        <f t="shared" si="154"/>
        <v>-7.2465805928229685E-3</v>
      </c>
      <c r="BM327" s="442">
        <f t="shared" si="154"/>
        <v>-7.5999254562748317E-3</v>
      </c>
      <c r="BN327" s="442">
        <f t="shared" si="154"/>
        <v>-7.9348553931526296E-3</v>
      </c>
      <c r="BO327" s="442">
        <f t="shared" si="154"/>
        <v>-8.2522537150296581E-3</v>
      </c>
      <c r="BP327" s="442"/>
      <c r="BQ327" s="442"/>
      <c r="BR327" s="442"/>
      <c r="BS327" s="442"/>
      <c r="BT327" s="442"/>
      <c r="BU327" s="442"/>
      <c r="BV327" s="442"/>
      <c r="BW327" s="442"/>
      <c r="BX327" s="442"/>
      <c r="BY327" s="442"/>
      <c r="BZ327" s="442"/>
      <c r="CA327" s="442"/>
      <c r="CB327" s="442"/>
      <c r="CC327" s="442"/>
      <c r="CD327" s="442"/>
      <c r="CE327" s="442"/>
      <c r="CF327" s="442"/>
      <c r="CG327" s="442"/>
      <c r="CH327" s="442"/>
      <c r="CI327" s="443"/>
      <c r="CJ327" s="1453"/>
      <c r="CK327" s="1473"/>
    </row>
    <row r="328" spans="2:89" x14ac:dyDescent="0.35">
      <c r="B328" s="628" t="s">
        <v>602</v>
      </c>
      <c r="C328" s="593" t="s">
        <v>390</v>
      </c>
      <c r="D328" s="598" t="s">
        <v>603</v>
      </c>
      <c r="E328" s="627" t="s">
        <v>111</v>
      </c>
      <c r="F328" s="1196">
        <v>2</v>
      </c>
      <c r="G328" s="898">
        <f t="shared" ref="G328:AL328" si="155">G238+G296</f>
        <v>3.9212929799999996</v>
      </c>
      <c r="H328" s="309">
        <f t="shared" si="155"/>
        <v>4.0624089121952949</v>
      </c>
      <c r="I328" s="309">
        <f t="shared" si="155"/>
        <v>4.2025936592672233</v>
      </c>
      <c r="J328" s="309">
        <f t="shared" si="155"/>
        <v>4.3245996034307925</v>
      </c>
      <c r="K328" s="309">
        <f t="shared" si="155"/>
        <v>4.4345762138931955</v>
      </c>
      <c r="L328" s="309">
        <f t="shared" si="155"/>
        <v>4.5267729551200784</v>
      </c>
      <c r="M328" s="442">
        <f t="shared" si="155"/>
        <v>4.5410237798945277</v>
      </c>
      <c r="N328" s="442">
        <f t="shared" si="155"/>
        <v>4.4775001394296101</v>
      </c>
      <c r="O328" s="442">
        <f t="shared" si="155"/>
        <v>4.3297194165443775</v>
      </c>
      <c r="P328" s="442">
        <f t="shared" si="155"/>
        <v>4.104397641013251</v>
      </c>
      <c r="Q328" s="442">
        <f t="shared" si="155"/>
        <v>3.7936911644486848</v>
      </c>
      <c r="R328" s="442">
        <f t="shared" si="155"/>
        <v>3.3945206011862608</v>
      </c>
      <c r="S328" s="442">
        <f t="shared" si="155"/>
        <v>2.9582128757289023</v>
      </c>
      <c r="T328" s="442">
        <f t="shared" si="155"/>
        <v>2.4773574787191066</v>
      </c>
      <c r="U328" s="442">
        <f t="shared" si="155"/>
        <v>1.9453186751406557</v>
      </c>
      <c r="V328" s="442">
        <f t="shared" si="155"/>
        <v>1.3571315187381172</v>
      </c>
      <c r="W328" s="442">
        <f t="shared" si="155"/>
        <v>0.86212602264349325</v>
      </c>
      <c r="X328" s="442">
        <f t="shared" si="155"/>
        <v>0.48938772507570771</v>
      </c>
      <c r="Y328" s="442">
        <f t="shared" si="155"/>
        <v>0.23480457551056322</v>
      </c>
      <c r="Z328" s="442">
        <f t="shared" si="155"/>
        <v>0.1045946512312943</v>
      </c>
      <c r="AA328" s="442">
        <f t="shared" si="155"/>
        <v>8.2367003071390776E-2</v>
      </c>
      <c r="AB328" s="442">
        <f t="shared" si="155"/>
        <v>0.1185455772566959</v>
      </c>
      <c r="AC328" s="442">
        <f t="shared" si="155"/>
        <v>0.1570056735404286</v>
      </c>
      <c r="AD328" s="442">
        <f t="shared" si="155"/>
        <v>0.19281124832614616</v>
      </c>
      <c r="AE328" s="442">
        <f t="shared" si="155"/>
        <v>0.23408719853178006</v>
      </c>
      <c r="AF328" s="442">
        <f t="shared" si="155"/>
        <v>0.27512051722959807</v>
      </c>
      <c r="AG328" s="442">
        <f t="shared" si="155"/>
        <v>0.3096921820530012</v>
      </c>
      <c r="AH328" s="442">
        <f t="shared" si="155"/>
        <v>0.35059447883596473</v>
      </c>
      <c r="AI328" s="442">
        <f t="shared" si="155"/>
        <v>0.3912316813922958</v>
      </c>
      <c r="AJ328" s="442">
        <f t="shared" si="155"/>
        <v>0.43163274099276805</v>
      </c>
      <c r="AK328" s="442">
        <f t="shared" si="155"/>
        <v>0.46556955073002726</v>
      </c>
      <c r="AL328" s="442">
        <f t="shared" si="155"/>
        <v>0.50579907616721886</v>
      </c>
      <c r="AM328" s="442">
        <f t="shared" ref="AM328:BO328" si="156">AM238+AM296</f>
        <v>0.54585872113688971</v>
      </c>
      <c r="AN328" s="442">
        <f t="shared" si="156"/>
        <v>0.5794165310655881</v>
      </c>
      <c r="AO328" s="442">
        <f t="shared" si="156"/>
        <v>0.61921093680465233</v>
      </c>
      <c r="AP328" s="442">
        <f t="shared" si="156"/>
        <v>0.65887475703282039</v>
      </c>
      <c r="AQ328" s="442">
        <f t="shared" si="156"/>
        <v>0.69216853914898024</v>
      </c>
      <c r="AR328" s="442">
        <f t="shared" si="156"/>
        <v>0.73163424104693764</v>
      </c>
      <c r="AS328" s="442">
        <f t="shared" si="156"/>
        <v>0.77099882504795936</v>
      </c>
      <c r="AT328" s="442">
        <f t="shared" si="156"/>
        <v>0.80411342892661075</v>
      </c>
      <c r="AU328" s="442">
        <f t="shared" si="156"/>
        <v>0.84333013411198099</v>
      </c>
      <c r="AV328" s="442">
        <f t="shared" si="156"/>
        <v>0.88246790781890372</v>
      </c>
      <c r="AW328" s="442">
        <f t="shared" si="156"/>
        <v>0.92153296289823494</v>
      </c>
      <c r="AX328" s="442">
        <f t="shared" si="156"/>
        <v>0.95449402933230676</v>
      </c>
      <c r="AY328" s="442">
        <f t="shared" si="156"/>
        <v>0.9934594545436104</v>
      </c>
      <c r="AZ328" s="442">
        <f t="shared" si="156"/>
        <v>1.0448460709738603</v>
      </c>
      <c r="BA328" s="442">
        <f t="shared" si="156"/>
        <v>1.10846676282224</v>
      </c>
      <c r="BB328" s="442">
        <f t="shared" si="156"/>
        <v>1.171786264438504</v>
      </c>
      <c r="BC328" s="442">
        <f t="shared" si="156"/>
        <v>1.2348119989366584</v>
      </c>
      <c r="BD328" s="442">
        <f t="shared" si="156"/>
        <v>1.2975510030283166</v>
      </c>
      <c r="BE328" s="442">
        <f t="shared" si="156"/>
        <v>1.3600099565971355</v>
      </c>
      <c r="BF328" s="442">
        <f t="shared" si="156"/>
        <v>1.4221952096686428</v>
      </c>
      <c r="BG328" s="442">
        <f t="shared" si="156"/>
        <v>1.484112807023152</v>
      </c>
      <c r="BH328" s="442">
        <f t="shared" si="156"/>
        <v>1.5457685106737689</v>
      </c>
      <c r="BI328" s="442">
        <f t="shared" si="156"/>
        <v>1.6071678204091011</v>
      </c>
      <c r="BJ328" s="442">
        <f t="shared" si="156"/>
        <v>1.6683159925799735</v>
      </c>
      <c r="BK328" s="442">
        <f t="shared" si="156"/>
        <v>1.7292180572918774</v>
      </c>
      <c r="BL328" s="442">
        <f t="shared" si="156"/>
        <v>1.7898788341487721</v>
      </c>
      <c r="BM328" s="442">
        <f t="shared" si="156"/>
        <v>1.8503029466798937</v>
      </c>
      <c r="BN328" s="442">
        <f t="shared" si="156"/>
        <v>1.9104948355681728</v>
      </c>
      <c r="BO328" s="442">
        <f t="shared" si="156"/>
        <v>1.9704587707878343</v>
      </c>
      <c r="BP328" s="442"/>
      <c r="BQ328" s="442"/>
      <c r="BR328" s="442"/>
      <c r="BS328" s="442"/>
      <c r="BT328" s="442"/>
      <c r="BU328" s="442"/>
      <c r="BV328" s="442"/>
      <c r="BW328" s="442"/>
      <c r="BX328" s="442"/>
      <c r="BY328" s="442"/>
      <c r="BZ328" s="442"/>
      <c r="CA328" s="442"/>
      <c r="CB328" s="442"/>
      <c r="CC328" s="442"/>
      <c r="CD328" s="442"/>
      <c r="CE328" s="442"/>
      <c r="CF328" s="442"/>
      <c r="CG328" s="442"/>
      <c r="CH328" s="442"/>
      <c r="CI328" s="443"/>
      <c r="CJ328" s="1453"/>
      <c r="CK328" s="1473"/>
    </row>
    <row r="329" spans="2:89" x14ac:dyDescent="0.35">
      <c r="B329" s="628" t="s">
        <v>604</v>
      </c>
      <c r="C329" s="593" t="s">
        <v>392</v>
      </c>
      <c r="D329" s="598" t="s">
        <v>605</v>
      </c>
      <c r="E329" s="627" t="s">
        <v>111</v>
      </c>
      <c r="F329" s="1196">
        <v>2</v>
      </c>
      <c r="G329" s="898">
        <f t="shared" ref="G329:AL329" si="157">G239+G297</f>
        <v>7.2108477000000004</v>
      </c>
      <c r="H329" s="309">
        <f t="shared" si="157"/>
        <v>6.9643454999999994</v>
      </c>
      <c r="I329" s="309">
        <f t="shared" si="157"/>
        <v>6.6738734999999991</v>
      </c>
      <c r="J329" s="309">
        <f t="shared" si="157"/>
        <v>6.4015161000000003</v>
      </c>
      <c r="K329" s="309">
        <f t="shared" si="157"/>
        <v>6.1429641000000004</v>
      </c>
      <c r="L329" s="309">
        <f t="shared" si="157"/>
        <v>5.9235543823292751</v>
      </c>
      <c r="M329" s="442">
        <f t="shared" si="157"/>
        <v>5.8259188334846108</v>
      </c>
      <c r="N329" s="442">
        <f t="shared" si="157"/>
        <v>5.7020851602557014</v>
      </c>
      <c r="O329" s="442">
        <f t="shared" si="157"/>
        <v>5.5480770450644821</v>
      </c>
      <c r="P329" s="442">
        <f t="shared" si="157"/>
        <v>5.3701304901865665</v>
      </c>
      <c r="Q329" s="442">
        <f t="shared" si="157"/>
        <v>5.165624533305782</v>
      </c>
      <c r="R329" s="442">
        <f t="shared" si="157"/>
        <v>4.9570152805044279</v>
      </c>
      <c r="S329" s="442">
        <f t="shared" si="157"/>
        <v>4.742012974879656</v>
      </c>
      <c r="T329" s="442">
        <f t="shared" si="157"/>
        <v>4.5181395209827206</v>
      </c>
      <c r="U329" s="442">
        <f t="shared" si="157"/>
        <v>4.2820866713120438</v>
      </c>
      <c r="V329" s="442">
        <f t="shared" si="157"/>
        <v>4.0562049046592294</v>
      </c>
      <c r="W329" s="442">
        <f t="shared" si="157"/>
        <v>3.7959166560417437</v>
      </c>
      <c r="X329" s="442">
        <f t="shared" si="157"/>
        <v>3.576492324897933</v>
      </c>
      <c r="Y329" s="442">
        <f t="shared" si="157"/>
        <v>3.4007667558834971</v>
      </c>
      <c r="Z329" s="442">
        <f t="shared" si="157"/>
        <v>3.2729532822343264</v>
      </c>
      <c r="AA329" s="442">
        <f t="shared" si="157"/>
        <v>3.1891586109197312</v>
      </c>
      <c r="AB329" s="442">
        <f t="shared" si="157"/>
        <v>3.1316685931126584</v>
      </c>
      <c r="AC329" s="442">
        <f t="shared" si="157"/>
        <v>3.0752939932123233</v>
      </c>
      <c r="AD329" s="442">
        <f t="shared" si="157"/>
        <v>3.02140706008705</v>
      </c>
      <c r="AE329" s="442">
        <f t="shared" si="157"/>
        <v>2.9662594984316968</v>
      </c>
      <c r="AF329" s="442">
        <f t="shared" si="157"/>
        <v>2.9122373645813124</v>
      </c>
      <c r="AG329" s="442">
        <f t="shared" si="157"/>
        <v>2.8561753619977543</v>
      </c>
      <c r="AH329" s="442">
        <f t="shared" si="157"/>
        <v>2.8040420232327725</v>
      </c>
      <c r="AI329" s="442">
        <f t="shared" si="157"/>
        <v>2.7528122330909661</v>
      </c>
      <c r="AJ329" s="442">
        <f t="shared" si="157"/>
        <v>2.7024067331605099</v>
      </c>
      <c r="AK329" s="442">
        <f t="shared" si="157"/>
        <v>2.6496345323216386</v>
      </c>
      <c r="AL329" s="442">
        <f t="shared" si="157"/>
        <v>2.6006357521150334</v>
      </c>
      <c r="AM329" s="442">
        <f t="shared" ref="AM329:BO329" si="158">AM239+AM297</f>
        <v>2.5522647047536524</v>
      </c>
      <c r="AN329" s="442">
        <f t="shared" si="158"/>
        <v>2.5012352881468338</v>
      </c>
      <c r="AO329" s="442">
        <f t="shared" si="158"/>
        <v>2.4539228745489123</v>
      </c>
      <c r="AP329" s="442">
        <f t="shared" si="158"/>
        <v>2.4070869940455388</v>
      </c>
      <c r="AQ329" s="442">
        <f t="shared" si="158"/>
        <v>2.357350032289347</v>
      </c>
      <c r="AR329" s="442">
        <f t="shared" si="158"/>
        <v>2.3113119278639269</v>
      </c>
      <c r="AS329" s="442">
        <f t="shared" si="158"/>
        <v>2.2656370635612015</v>
      </c>
      <c r="AT329" s="442">
        <f t="shared" si="158"/>
        <v>2.2168558340234079</v>
      </c>
      <c r="AU329" s="442">
        <f t="shared" si="158"/>
        <v>2.1717831254188273</v>
      </c>
      <c r="AV329" s="442">
        <f t="shared" si="158"/>
        <v>2.1269884474754206</v>
      </c>
      <c r="AW329" s="442">
        <f t="shared" si="158"/>
        <v>2.0824482316490642</v>
      </c>
      <c r="AX329" s="442">
        <f t="shared" si="158"/>
        <v>2.0345709155649039</v>
      </c>
      <c r="AY329" s="442">
        <f t="shared" si="158"/>
        <v>1.9904449994476483</v>
      </c>
      <c r="AZ329" s="442">
        <f t="shared" si="158"/>
        <v>1.9541000426096988</v>
      </c>
      <c r="BA329" s="442">
        <f t="shared" si="158"/>
        <v>1.9257100748384923</v>
      </c>
      <c r="BB329" s="442">
        <f t="shared" si="158"/>
        <v>1.8977354369756414</v>
      </c>
      <c r="BC329" s="442">
        <f t="shared" si="158"/>
        <v>1.870158807332357</v>
      </c>
      <c r="BD329" s="442">
        <f t="shared" si="158"/>
        <v>1.8429641273822894</v>
      </c>
      <c r="BE329" s="442">
        <f t="shared" si="158"/>
        <v>1.8161364933773445</v>
      </c>
      <c r="BF329" s="442">
        <f t="shared" si="158"/>
        <v>1.7896620578385929</v>
      </c>
      <c r="BG329" s="442">
        <f t="shared" si="158"/>
        <v>1.7635279399734687</v>
      </c>
      <c r="BH329" s="442">
        <f t="shared" si="158"/>
        <v>1.7377221441684028</v>
      </c>
      <c r="BI329" s="442">
        <f t="shared" si="158"/>
        <v>1.7122334857929329</v>
      </c>
      <c r="BJ329" s="442">
        <f t="shared" si="158"/>
        <v>1.6870515236284485</v>
      </c>
      <c r="BK329" s="442">
        <f t="shared" si="158"/>
        <v>1.6621664983033249</v>
      </c>
      <c r="BL329" s="442">
        <f t="shared" si="158"/>
        <v>1.6375692761773188</v>
      </c>
      <c r="BM329" s="442">
        <f t="shared" si="158"/>
        <v>1.6132512981727309</v>
      </c>
      <c r="BN329" s="442">
        <f t="shared" si="158"/>
        <v>1.5892045330985192</v>
      </c>
      <c r="BO329" s="442">
        <f t="shared" si="158"/>
        <v>1.5654214350573721</v>
      </c>
      <c r="BP329" s="442"/>
      <c r="BQ329" s="442"/>
      <c r="BR329" s="442"/>
      <c r="BS329" s="442"/>
      <c r="BT329" s="442"/>
      <c r="BU329" s="442"/>
      <c r="BV329" s="442"/>
      <c r="BW329" s="442"/>
      <c r="BX329" s="442"/>
      <c r="BY329" s="442"/>
      <c r="BZ329" s="442"/>
      <c r="CA329" s="442"/>
      <c r="CB329" s="442"/>
      <c r="CC329" s="442"/>
      <c r="CD329" s="442"/>
      <c r="CE329" s="442"/>
      <c r="CF329" s="442"/>
      <c r="CG329" s="442"/>
      <c r="CH329" s="442"/>
      <c r="CI329" s="443"/>
      <c r="CJ329" s="1453"/>
      <c r="CK329" s="1473"/>
    </row>
    <row r="330" spans="2:89" x14ac:dyDescent="0.35">
      <c r="B330" s="628" t="s">
        <v>606</v>
      </c>
      <c r="C330" s="593" t="s">
        <v>394</v>
      </c>
      <c r="D330" s="598" t="s">
        <v>607</v>
      </c>
      <c r="E330" s="627" t="s">
        <v>111</v>
      </c>
      <c r="F330" s="1196">
        <v>2</v>
      </c>
      <c r="G330" s="898">
        <f t="shared" ref="G330:AL330" si="159">G240+G298</f>
        <v>0.73324229999999979</v>
      </c>
      <c r="H330" s="309">
        <f t="shared" si="159"/>
        <v>0.563388</v>
      </c>
      <c r="I330" s="309">
        <f t="shared" si="159"/>
        <v>0.563388</v>
      </c>
      <c r="J330" s="309">
        <f t="shared" si="159"/>
        <v>0.563388</v>
      </c>
      <c r="K330" s="309">
        <f t="shared" si="159"/>
        <v>0.563388</v>
      </c>
      <c r="L330" s="309">
        <f t="shared" si="159"/>
        <v>0.563388</v>
      </c>
      <c r="M330" s="442">
        <f t="shared" si="159"/>
        <v>0.563388</v>
      </c>
      <c r="N330" s="442">
        <f t="shared" si="159"/>
        <v>0.563388</v>
      </c>
      <c r="O330" s="442">
        <f t="shared" si="159"/>
        <v>0.563388</v>
      </c>
      <c r="P330" s="442">
        <f t="shared" si="159"/>
        <v>0.563388</v>
      </c>
      <c r="Q330" s="442">
        <f t="shared" si="159"/>
        <v>0.563388</v>
      </c>
      <c r="R330" s="442">
        <f t="shared" si="159"/>
        <v>0.563388</v>
      </c>
      <c r="S330" s="442">
        <f t="shared" si="159"/>
        <v>0.563388</v>
      </c>
      <c r="T330" s="442">
        <f t="shared" si="159"/>
        <v>0.563388</v>
      </c>
      <c r="U330" s="442">
        <f t="shared" si="159"/>
        <v>0.563388</v>
      </c>
      <c r="V330" s="442">
        <f t="shared" si="159"/>
        <v>0.563388</v>
      </c>
      <c r="W330" s="442">
        <f t="shared" si="159"/>
        <v>0.563388</v>
      </c>
      <c r="X330" s="442">
        <f t="shared" si="159"/>
        <v>0.563388</v>
      </c>
      <c r="Y330" s="442">
        <f t="shared" si="159"/>
        <v>0.563388</v>
      </c>
      <c r="Z330" s="442">
        <f t="shared" si="159"/>
        <v>0.563388</v>
      </c>
      <c r="AA330" s="442">
        <f t="shared" si="159"/>
        <v>0.563388</v>
      </c>
      <c r="AB330" s="442">
        <f t="shared" si="159"/>
        <v>0.563388</v>
      </c>
      <c r="AC330" s="442">
        <f t="shared" si="159"/>
        <v>0.563388</v>
      </c>
      <c r="AD330" s="442">
        <f t="shared" si="159"/>
        <v>0.563388</v>
      </c>
      <c r="AE330" s="442">
        <f t="shared" si="159"/>
        <v>0.563388</v>
      </c>
      <c r="AF330" s="442">
        <f t="shared" si="159"/>
        <v>0.563388</v>
      </c>
      <c r="AG330" s="442">
        <f t="shared" si="159"/>
        <v>0.563388</v>
      </c>
      <c r="AH330" s="442">
        <f t="shared" si="159"/>
        <v>0.563388</v>
      </c>
      <c r="AI330" s="442">
        <f t="shared" si="159"/>
        <v>0.563388</v>
      </c>
      <c r="AJ330" s="442">
        <f t="shared" si="159"/>
        <v>0.563388</v>
      </c>
      <c r="AK330" s="442">
        <f t="shared" si="159"/>
        <v>0.563388</v>
      </c>
      <c r="AL330" s="442">
        <f t="shared" si="159"/>
        <v>0.563388</v>
      </c>
      <c r="AM330" s="442">
        <f t="shared" ref="AM330:BO330" si="160">AM240+AM298</f>
        <v>0.563388</v>
      </c>
      <c r="AN330" s="442">
        <f t="shared" si="160"/>
        <v>0.563388</v>
      </c>
      <c r="AO330" s="442">
        <f t="shared" si="160"/>
        <v>0.563388</v>
      </c>
      <c r="AP330" s="442">
        <f t="shared" si="160"/>
        <v>0.563388</v>
      </c>
      <c r="AQ330" s="442">
        <f t="shared" si="160"/>
        <v>0.563388</v>
      </c>
      <c r="AR330" s="442">
        <f t="shared" si="160"/>
        <v>0.563388</v>
      </c>
      <c r="AS330" s="442">
        <f t="shared" si="160"/>
        <v>0.563388</v>
      </c>
      <c r="AT330" s="442">
        <f t="shared" si="160"/>
        <v>0.563388</v>
      </c>
      <c r="AU330" s="442">
        <f t="shared" si="160"/>
        <v>0.563388</v>
      </c>
      <c r="AV330" s="442">
        <f t="shared" si="160"/>
        <v>0.563388</v>
      </c>
      <c r="AW330" s="442">
        <f t="shared" si="160"/>
        <v>0.563388</v>
      </c>
      <c r="AX330" s="442">
        <f t="shared" si="160"/>
        <v>0.563388</v>
      </c>
      <c r="AY330" s="442">
        <f t="shared" si="160"/>
        <v>0.563388</v>
      </c>
      <c r="AZ330" s="442">
        <f t="shared" si="160"/>
        <v>0.563388</v>
      </c>
      <c r="BA330" s="442">
        <f t="shared" si="160"/>
        <v>0.563388</v>
      </c>
      <c r="BB330" s="442">
        <f t="shared" si="160"/>
        <v>0.563388</v>
      </c>
      <c r="BC330" s="442">
        <f t="shared" si="160"/>
        <v>0.563388</v>
      </c>
      <c r="BD330" s="442">
        <f t="shared" si="160"/>
        <v>0.563388</v>
      </c>
      <c r="BE330" s="442">
        <f t="shared" si="160"/>
        <v>0.563388</v>
      </c>
      <c r="BF330" s="442">
        <f t="shared" si="160"/>
        <v>0.563388</v>
      </c>
      <c r="BG330" s="442">
        <f t="shared" si="160"/>
        <v>0.563388</v>
      </c>
      <c r="BH330" s="442">
        <f t="shared" si="160"/>
        <v>0.563388</v>
      </c>
      <c r="BI330" s="442">
        <f t="shared" si="160"/>
        <v>0.563388</v>
      </c>
      <c r="BJ330" s="442">
        <f t="shared" si="160"/>
        <v>0.563388</v>
      </c>
      <c r="BK330" s="442">
        <f t="shared" si="160"/>
        <v>0.563388</v>
      </c>
      <c r="BL330" s="442">
        <f t="shared" si="160"/>
        <v>0.563388</v>
      </c>
      <c r="BM330" s="442">
        <f t="shared" si="160"/>
        <v>0.563388</v>
      </c>
      <c r="BN330" s="442">
        <f t="shared" si="160"/>
        <v>0.563388</v>
      </c>
      <c r="BO330" s="442">
        <f t="shared" si="160"/>
        <v>0.563388</v>
      </c>
      <c r="BP330" s="442"/>
      <c r="BQ330" s="442"/>
      <c r="BR330" s="442"/>
      <c r="BS330" s="442"/>
      <c r="BT330" s="442"/>
      <c r="BU330" s="442"/>
      <c r="BV330" s="442"/>
      <c r="BW330" s="442"/>
      <c r="BX330" s="442"/>
      <c r="BY330" s="442"/>
      <c r="BZ330" s="442"/>
      <c r="CA330" s="442"/>
      <c r="CB330" s="442"/>
      <c r="CC330" s="442"/>
      <c r="CD330" s="442"/>
      <c r="CE330" s="442"/>
      <c r="CF330" s="442"/>
      <c r="CG330" s="442"/>
      <c r="CH330" s="442"/>
      <c r="CI330" s="443"/>
      <c r="CJ330" s="1453"/>
      <c r="CK330" s="1473"/>
    </row>
    <row r="331" spans="2:89" x14ac:dyDescent="0.35">
      <c r="B331" s="628" t="s">
        <v>608</v>
      </c>
      <c r="C331" s="595" t="s">
        <v>396</v>
      </c>
      <c r="D331" s="598" t="s">
        <v>609</v>
      </c>
      <c r="E331" s="627" t="s">
        <v>111</v>
      </c>
      <c r="F331" s="1196">
        <v>2</v>
      </c>
      <c r="G331" s="898">
        <f t="shared" ref="G331:AL331" si="161">G241+G299</f>
        <v>55.557935465073072</v>
      </c>
      <c r="H331" s="309">
        <f t="shared" si="161"/>
        <v>53.008452925554664</v>
      </c>
      <c r="I331" s="309">
        <f t="shared" si="161"/>
        <v>51.425203084924604</v>
      </c>
      <c r="J331" s="309">
        <f t="shared" si="161"/>
        <v>59.453482340540241</v>
      </c>
      <c r="K331" s="309">
        <f t="shared" si="161"/>
        <v>51.901196720505204</v>
      </c>
      <c r="L331" s="309">
        <f t="shared" si="161"/>
        <v>52.345122656294315</v>
      </c>
      <c r="M331" s="442">
        <f t="shared" si="161"/>
        <v>51.974712638563062</v>
      </c>
      <c r="N331" s="442">
        <f t="shared" si="161"/>
        <v>51.594827362357201</v>
      </c>
      <c r="O331" s="442">
        <f t="shared" si="161"/>
        <v>51.205656412855532</v>
      </c>
      <c r="P331" s="442">
        <f t="shared" si="161"/>
        <v>50.812761215949649</v>
      </c>
      <c r="Q331" s="442">
        <f t="shared" si="161"/>
        <v>50.417107611149355</v>
      </c>
      <c r="R331" s="442">
        <f t="shared" si="161"/>
        <v>49.343648388745962</v>
      </c>
      <c r="S331" s="442">
        <f t="shared" si="161"/>
        <v>48.31462272348913</v>
      </c>
      <c r="T331" s="442">
        <f t="shared" si="161"/>
        <v>47.342796759180665</v>
      </c>
      <c r="U331" s="442">
        <f t="shared" si="161"/>
        <v>46.438092820685561</v>
      </c>
      <c r="V331" s="442">
        <f t="shared" si="161"/>
        <v>45.582143663962334</v>
      </c>
      <c r="W331" s="442">
        <f t="shared" si="161"/>
        <v>45.496934830537</v>
      </c>
      <c r="X331" s="442">
        <f t="shared" si="161"/>
        <v>45.239888259088275</v>
      </c>
      <c r="Y331" s="442">
        <f t="shared" si="161"/>
        <v>44.812279847827959</v>
      </c>
      <c r="Z331" s="442">
        <f t="shared" si="161"/>
        <v>44.20367120555256</v>
      </c>
      <c r="AA331" s="442">
        <f t="shared" si="161"/>
        <v>43.433848891772058</v>
      </c>
      <c r="AB331" s="442">
        <f t="shared" si="161"/>
        <v>42.573261297129513</v>
      </c>
      <c r="AC331" s="442">
        <f t="shared" si="161"/>
        <v>41.710770860156771</v>
      </c>
      <c r="AD331" s="442">
        <f t="shared" si="161"/>
        <v>40.848387959211969</v>
      </c>
      <c r="AE331" s="442">
        <f t="shared" si="161"/>
        <v>39.981718446606763</v>
      </c>
      <c r="AF331" s="442">
        <f t="shared" si="161"/>
        <v>39.113977025678928</v>
      </c>
      <c r="AG331" s="442">
        <f t="shared" si="161"/>
        <v>38.255146397903175</v>
      </c>
      <c r="AH331" s="442">
        <f t="shared" si="161"/>
        <v>37.385511450866773</v>
      </c>
      <c r="AI331" s="442">
        <f t="shared" si="161"/>
        <v>36.5151427871184</v>
      </c>
      <c r="AJ331" s="442">
        <f t="shared" si="161"/>
        <v>35.644104408655323</v>
      </c>
      <c r="AK331" s="442">
        <f t="shared" si="161"/>
        <v>34.782454385082211</v>
      </c>
      <c r="AL331" s="442">
        <f t="shared" si="161"/>
        <v>34.792245446660786</v>
      </c>
      <c r="AM331" s="442">
        <f t="shared" ref="AM331:BO331" si="162">AM241+AM299</f>
        <v>34.801525511802417</v>
      </c>
      <c r="AN331" s="442">
        <f t="shared" si="162"/>
        <v>34.820338157181716</v>
      </c>
      <c r="AO331" s="442">
        <f t="shared" si="162"/>
        <v>34.828723037495408</v>
      </c>
      <c r="AP331" s="442">
        <f t="shared" si="162"/>
        <v>34.836716260917619</v>
      </c>
      <c r="AQ331" s="442">
        <f t="shared" si="162"/>
        <v>34.854350725480231</v>
      </c>
      <c r="AR331" s="442">
        <f t="shared" si="162"/>
        <v>34.861656420909704</v>
      </c>
      <c r="AS331" s="442">
        <f t="shared" si="162"/>
        <v>34.86866069985799</v>
      </c>
      <c r="AT331" s="442">
        <f t="shared" si="162"/>
        <v>34.885388521959598</v>
      </c>
      <c r="AU331" s="442">
        <f t="shared" si="162"/>
        <v>34.891862673712943</v>
      </c>
      <c r="AV331" s="442">
        <f t="shared" si="162"/>
        <v>34.898103966813494</v>
      </c>
      <c r="AW331" s="442">
        <f t="shared" si="162"/>
        <v>34.904131417245509</v>
      </c>
      <c r="AX331" s="442">
        <f t="shared" si="162"/>
        <v>34.919962407163538</v>
      </c>
      <c r="AY331" s="442">
        <f t="shared" si="162"/>
        <v>34.925612831356261</v>
      </c>
      <c r="AZ331" s="442">
        <f t="shared" si="162"/>
        <v>34.911097229877363</v>
      </c>
      <c r="BA331" s="442">
        <f t="shared" si="162"/>
        <v>34.87642890824867</v>
      </c>
      <c r="BB331" s="442">
        <f t="shared" si="162"/>
        <v>34.841620046482539</v>
      </c>
      <c r="BC331" s="442">
        <f t="shared" si="162"/>
        <v>34.806681798033914</v>
      </c>
      <c r="BD331" s="442">
        <f t="shared" si="162"/>
        <v>34.771624379671266</v>
      </c>
      <c r="BE331" s="442">
        <f t="shared" si="162"/>
        <v>34.736457153149878</v>
      </c>
      <c r="BF331" s="442">
        <f t="shared" si="162"/>
        <v>34.701188699477726</v>
      </c>
      <c r="BG331" s="442">
        <f t="shared" si="162"/>
        <v>34.665826886481732</v>
      </c>
      <c r="BH331" s="442">
        <f t="shared" si="162"/>
        <v>34.630378930309448</v>
      </c>
      <c r="BI331" s="442">
        <f t="shared" si="162"/>
        <v>34.594851451436348</v>
      </c>
      <c r="BJ331" s="442">
        <f t="shared" si="162"/>
        <v>34.559250525692043</v>
      </c>
      <c r="BK331" s="442">
        <f t="shared" si="162"/>
        <v>34.523581730767219</v>
      </c>
      <c r="BL331" s="442">
        <f t="shared" si="162"/>
        <v>34.487850188617955</v>
      </c>
      <c r="BM331" s="442">
        <f t="shared" si="162"/>
        <v>34.452060604143199</v>
      </c>
      <c r="BN331" s="442">
        <f t="shared" si="162"/>
        <v>34.416217300475111</v>
      </c>
      <c r="BO331" s="442">
        <f t="shared" si="162"/>
        <v>34.380324251189236</v>
      </c>
      <c r="BP331" s="442"/>
      <c r="BQ331" s="442"/>
      <c r="BR331" s="442"/>
      <c r="BS331" s="442"/>
      <c r="BT331" s="442"/>
      <c r="BU331" s="442"/>
      <c r="BV331" s="442"/>
      <c r="BW331" s="442"/>
      <c r="BX331" s="442"/>
      <c r="BY331" s="442"/>
      <c r="BZ331" s="442"/>
      <c r="CA331" s="442"/>
      <c r="CB331" s="442"/>
      <c r="CC331" s="442"/>
      <c r="CD331" s="442"/>
      <c r="CE331" s="442"/>
      <c r="CF331" s="442"/>
      <c r="CG331" s="442"/>
      <c r="CH331" s="442"/>
      <c r="CI331" s="443"/>
      <c r="CJ331" s="1453"/>
      <c r="CK331" s="1473"/>
    </row>
    <row r="332" spans="2:89" x14ac:dyDescent="0.35">
      <c r="B332" s="628" t="s">
        <v>610</v>
      </c>
      <c r="C332" s="595" t="s">
        <v>118</v>
      </c>
      <c r="D332" s="598" t="s">
        <v>611</v>
      </c>
      <c r="E332" s="627" t="s">
        <v>111</v>
      </c>
      <c r="F332" s="1196">
        <v>2</v>
      </c>
      <c r="G332" s="898">
        <f>SUM(G326:G331)</f>
        <v>67.886966485073074</v>
      </c>
      <c r="H332" s="309">
        <f t="shared" ref="H332:BO332" si="163">SUM(H326:H331)</f>
        <v>65.052988257749959</v>
      </c>
      <c r="I332" s="309">
        <f t="shared" si="163"/>
        <v>63.313886882929296</v>
      </c>
      <c r="J332" s="309">
        <f t="shared" si="163"/>
        <v>71.186478624680021</v>
      </c>
      <c r="K332" s="309">
        <f t="shared" si="163"/>
        <v>63.480498962132501</v>
      </c>
      <c r="L332" s="309">
        <f t="shared" si="163"/>
        <v>63.792300372138087</v>
      </c>
      <c r="M332" s="442">
        <f t="shared" si="163"/>
        <v>63.33106198192872</v>
      </c>
      <c r="N332" s="442">
        <f t="shared" si="163"/>
        <v>62.751110006723117</v>
      </c>
      <c r="O332" s="442">
        <f t="shared" si="163"/>
        <v>62.041727089092895</v>
      </c>
      <c r="P332" s="442">
        <f t="shared" si="163"/>
        <v>61.222323478459927</v>
      </c>
      <c r="Q332" s="442">
        <f t="shared" si="163"/>
        <v>60.282909521325607</v>
      </c>
      <c r="R332" s="442">
        <f t="shared" si="163"/>
        <v>58.568481801215952</v>
      </c>
      <c r="S332" s="442">
        <f t="shared" si="163"/>
        <v>56.85235725488149</v>
      </c>
      <c r="T332" s="442">
        <f t="shared" si="163"/>
        <v>55.136925924138872</v>
      </c>
      <c r="U332" s="442">
        <f t="shared" si="163"/>
        <v>53.421680830420925</v>
      </c>
      <c r="V332" s="442">
        <f t="shared" si="163"/>
        <v>51.706435736702986</v>
      </c>
      <c r="W332" s="442">
        <f t="shared" si="163"/>
        <v>50.823608016593319</v>
      </c>
      <c r="X332" s="442">
        <f t="shared" si="163"/>
        <v>49.940780296483666</v>
      </c>
      <c r="Y332" s="442">
        <f t="shared" si="163"/>
        <v>49.057952576374007</v>
      </c>
      <c r="Z332" s="442">
        <f t="shared" si="163"/>
        <v>48.175590448826036</v>
      </c>
      <c r="AA332" s="442">
        <f t="shared" si="163"/>
        <v>47.292400601168396</v>
      </c>
      <c r="AB332" s="442">
        <f t="shared" si="163"/>
        <v>46.408693428442227</v>
      </c>
      <c r="AC332" s="442">
        <f t="shared" si="163"/>
        <v>45.526538230921666</v>
      </c>
      <c r="AD332" s="442">
        <f t="shared" si="163"/>
        <v>44.644383033401105</v>
      </c>
      <c r="AE332" s="442">
        <f t="shared" si="163"/>
        <v>43.762227835880545</v>
      </c>
      <c r="AF332" s="442">
        <f t="shared" si="163"/>
        <v>42.879979519847637</v>
      </c>
      <c r="AG332" s="442">
        <f t="shared" si="163"/>
        <v>41.997793282822968</v>
      </c>
      <c r="AH332" s="442">
        <f t="shared" si="163"/>
        <v>41.115607045798285</v>
      </c>
      <c r="AI332" s="442">
        <f t="shared" si="163"/>
        <v>40.233420808773616</v>
      </c>
      <c r="AJ332" s="442">
        <f t="shared" si="163"/>
        <v>39.351234571748947</v>
      </c>
      <c r="AK332" s="442">
        <f t="shared" si="163"/>
        <v>38.469234571748956</v>
      </c>
      <c r="AL332" s="442">
        <f t="shared" si="163"/>
        <v>38.469234571748963</v>
      </c>
      <c r="AM332" s="442">
        <f t="shared" si="163"/>
        <v>38.469234571748963</v>
      </c>
      <c r="AN332" s="442">
        <f t="shared" si="163"/>
        <v>38.469234571748956</v>
      </c>
      <c r="AO332" s="442">
        <f t="shared" si="163"/>
        <v>38.469234571748956</v>
      </c>
      <c r="AP332" s="442">
        <f t="shared" si="163"/>
        <v>38.469234571748963</v>
      </c>
      <c r="AQ332" s="442">
        <f t="shared" si="163"/>
        <v>38.469234571748956</v>
      </c>
      <c r="AR332" s="442">
        <f t="shared" si="163"/>
        <v>38.469234571748963</v>
      </c>
      <c r="AS332" s="442">
        <f t="shared" si="163"/>
        <v>38.469234571748956</v>
      </c>
      <c r="AT332" s="442">
        <f t="shared" si="163"/>
        <v>38.469234571748963</v>
      </c>
      <c r="AU332" s="442">
        <f t="shared" si="163"/>
        <v>38.469234571748956</v>
      </c>
      <c r="AV332" s="442">
        <f t="shared" si="163"/>
        <v>38.469234571748956</v>
      </c>
      <c r="AW332" s="442">
        <f t="shared" si="163"/>
        <v>38.469234571748956</v>
      </c>
      <c r="AX332" s="442">
        <f t="shared" si="163"/>
        <v>38.469234571748956</v>
      </c>
      <c r="AY332" s="442">
        <f t="shared" si="163"/>
        <v>38.469234571748963</v>
      </c>
      <c r="AZ332" s="442">
        <f t="shared" si="163"/>
        <v>38.469234571748956</v>
      </c>
      <c r="BA332" s="442">
        <f t="shared" si="163"/>
        <v>38.469234571748956</v>
      </c>
      <c r="BB332" s="442">
        <f t="shared" si="163"/>
        <v>38.469234571748956</v>
      </c>
      <c r="BC332" s="442">
        <f t="shared" si="163"/>
        <v>38.469234571748963</v>
      </c>
      <c r="BD332" s="442">
        <f t="shared" si="163"/>
        <v>38.469234571748956</v>
      </c>
      <c r="BE332" s="442">
        <f t="shared" si="163"/>
        <v>38.469234571748956</v>
      </c>
      <c r="BF332" s="442">
        <f t="shared" si="163"/>
        <v>38.469234571748963</v>
      </c>
      <c r="BG332" s="442">
        <f t="shared" si="163"/>
        <v>38.469234571748956</v>
      </c>
      <c r="BH332" s="442">
        <f t="shared" si="163"/>
        <v>38.469234571748956</v>
      </c>
      <c r="BI332" s="442">
        <f t="shared" si="163"/>
        <v>38.469234571748956</v>
      </c>
      <c r="BJ332" s="442">
        <f t="shared" si="163"/>
        <v>38.469234571748956</v>
      </c>
      <c r="BK332" s="442">
        <f t="shared" si="163"/>
        <v>38.469234571748963</v>
      </c>
      <c r="BL332" s="442">
        <f t="shared" si="163"/>
        <v>38.469234571748956</v>
      </c>
      <c r="BM332" s="442">
        <f t="shared" si="163"/>
        <v>38.469234571748956</v>
      </c>
      <c r="BN332" s="442">
        <f t="shared" si="163"/>
        <v>38.469234571748956</v>
      </c>
      <c r="BO332" s="442">
        <f t="shared" si="163"/>
        <v>38.469234571748956</v>
      </c>
      <c r="BP332" s="442"/>
      <c r="BQ332" s="442"/>
      <c r="BR332" s="442"/>
      <c r="BS332" s="442"/>
      <c r="BT332" s="442"/>
      <c r="BU332" s="442"/>
      <c r="BV332" s="442"/>
      <c r="BW332" s="442"/>
      <c r="BX332" s="442"/>
      <c r="BY332" s="442"/>
      <c r="BZ332" s="442"/>
      <c r="CA332" s="442"/>
      <c r="CB332" s="442"/>
      <c r="CC332" s="442"/>
      <c r="CD332" s="442"/>
      <c r="CE332" s="442"/>
      <c r="CF332" s="442"/>
      <c r="CG332" s="442"/>
      <c r="CH332" s="442"/>
      <c r="CI332" s="443"/>
      <c r="CJ332" s="1453"/>
      <c r="CK332" s="1473"/>
    </row>
    <row r="333" spans="2:89" ht="14.5" thickBot="1" x14ac:dyDescent="0.4">
      <c r="B333" s="650" t="s">
        <v>612</v>
      </c>
      <c r="C333" s="651" t="s">
        <v>400</v>
      </c>
      <c r="D333" s="652" t="s">
        <v>613</v>
      </c>
      <c r="E333" s="653" t="s">
        <v>402</v>
      </c>
      <c r="F333" s="1197">
        <v>2</v>
      </c>
      <c r="G333" s="1139">
        <f>(G332*1000000)/(G347*1000)</f>
        <v>108.95507666850125</v>
      </c>
      <c r="H333" s="452">
        <f t="shared" ref="H333:BO333" si="164">(H332*1000000)/(H347*1000)</f>
        <v>104.01139077506905</v>
      </c>
      <c r="I333" s="452">
        <f t="shared" si="164"/>
        <v>100.24136539528138</v>
      </c>
      <c r="J333" s="452">
        <f t="shared" si="164"/>
        <v>111.84320439140834</v>
      </c>
      <c r="K333" s="452">
        <f t="shared" si="164"/>
        <v>99.10495456292054</v>
      </c>
      <c r="L333" s="452">
        <f t="shared" si="164"/>
        <v>99.078820870581396</v>
      </c>
      <c r="M333" s="477">
        <f t="shared" si="164"/>
        <v>98.191611390923072</v>
      </c>
      <c r="N333" s="477">
        <f t="shared" si="164"/>
        <v>97.027811291713107</v>
      </c>
      <c r="O333" s="477">
        <f t="shared" si="164"/>
        <v>95.582935704776958</v>
      </c>
      <c r="P333" s="477">
        <f t="shared" si="164"/>
        <v>93.973847763133477</v>
      </c>
      <c r="Q333" s="477">
        <f t="shared" si="164"/>
        <v>92.195608664932905</v>
      </c>
      <c r="R333" s="477">
        <f t="shared" si="164"/>
        <v>89.247134826775863</v>
      </c>
      <c r="S333" s="477">
        <f t="shared" si="164"/>
        <v>86.298387635253761</v>
      </c>
      <c r="T333" s="477">
        <f t="shared" si="164"/>
        <v>83.356606362765447</v>
      </c>
      <c r="U333" s="477">
        <f t="shared" si="164"/>
        <v>80.42525634361489</v>
      </c>
      <c r="V333" s="477">
        <f t="shared" si="164"/>
        <v>77.523721956117654</v>
      </c>
      <c r="W333" s="477">
        <f t="shared" si="164"/>
        <v>75.887517099607081</v>
      </c>
      <c r="X333" s="477">
        <f t="shared" si="164"/>
        <v>74.260069718048584</v>
      </c>
      <c r="Y333" s="477">
        <f t="shared" si="164"/>
        <v>72.653459705979557</v>
      </c>
      <c r="Z333" s="477">
        <f t="shared" si="164"/>
        <v>71.057272310433973</v>
      </c>
      <c r="AA333" s="477">
        <f t="shared" si="164"/>
        <v>69.479294421114176</v>
      </c>
      <c r="AB333" s="477">
        <f t="shared" si="164"/>
        <v>67.919728554194336</v>
      </c>
      <c r="AC333" s="477">
        <f t="shared" si="164"/>
        <v>66.350126218702812</v>
      </c>
      <c r="AD333" s="477">
        <f t="shared" si="164"/>
        <v>64.801734816778719</v>
      </c>
      <c r="AE333" s="477">
        <f t="shared" si="164"/>
        <v>63.234268746641227</v>
      </c>
      <c r="AF333" s="477">
        <f t="shared" si="164"/>
        <v>61.677990940841156</v>
      </c>
      <c r="AG333" s="477">
        <f t="shared" si="164"/>
        <v>60.13126910462303</v>
      </c>
      <c r="AH333" s="477">
        <f t="shared" si="164"/>
        <v>58.596619091173331</v>
      </c>
      <c r="AI333" s="477">
        <f t="shared" si="164"/>
        <v>57.074222247587002</v>
      </c>
      <c r="AJ333" s="477">
        <f t="shared" si="164"/>
        <v>55.564217483814112</v>
      </c>
      <c r="AK333" s="477">
        <f t="shared" si="164"/>
        <v>54.065600570075745</v>
      </c>
      <c r="AL333" s="477">
        <f t="shared" si="164"/>
        <v>53.813434763404096</v>
      </c>
      <c r="AM333" s="477">
        <f t="shared" si="164"/>
        <v>53.562447198335818</v>
      </c>
      <c r="AN333" s="477">
        <f t="shared" si="164"/>
        <v>53.312740173025418</v>
      </c>
      <c r="AO333" s="477">
        <f t="shared" si="164"/>
        <v>53.064402621080923</v>
      </c>
      <c r="AP333" s="477">
        <f t="shared" si="164"/>
        <v>52.817511553185881</v>
      </c>
      <c r="AQ333" s="477">
        <f t="shared" si="164"/>
        <v>52.572133341742273</v>
      </c>
      <c r="AR333" s="477">
        <f t="shared" si="164"/>
        <v>52.328324866529691</v>
      </c>
      <c r="AS333" s="477">
        <f t="shared" si="164"/>
        <v>52.086134537155957</v>
      </c>
      <c r="AT333" s="477">
        <f t="shared" si="164"/>
        <v>51.845603206156689</v>
      </c>
      <c r="AU333" s="477">
        <f t="shared" si="164"/>
        <v>51.606764984931921</v>
      </c>
      <c r="AV333" s="477">
        <f t="shared" si="164"/>
        <v>51.369647973261728</v>
      </c>
      <c r="AW333" s="477">
        <f t="shared" si="164"/>
        <v>51.1342749118771</v>
      </c>
      <c r="AX333" s="477">
        <f t="shared" si="164"/>
        <v>50.900663766461157</v>
      </c>
      <c r="AY333" s="477">
        <f t="shared" si="164"/>
        <v>50.668828250492531</v>
      </c>
      <c r="AZ333" s="477">
        <f t="shared" si="164"/>
        <v>50.438778293496291</v>
      </c>
      <c r="BA333" s="477">
        <f t="shared" si="164"/>
        <v>50.210520460528471</v>
      </c>
      <c r="BB333" s="477">
        <f t="shared" si="164"/>
        <v>49.984058328066105</v>
      </c>
      <c r="BC333" s="477">
        <f t="shared" si="164"/>
        <v>49.759392820903727</v>
      </c>
      <c r="BD333" s="477">
        <f t="shared" si="164"/>
        <v>49.536522514149546</v>
      </c>
      <c r="BE333" s="477">
        <f t="shared" si="164"/>
        <v>49.315443903967207</v>
      </c>
      <c r="BF333" s="477">
        <f t="shared" si="164"/>
        <v>49.096151650316031</v>
      </c>
      <c r="BG333" s="477">
        <f t="shared" si="164"/>
        <v>48.878638794590593</v>
      </c>
      <c r="BH333" s="477">
        <f t="shared" si="164"/>
        <v>48.662896954751879</v>
      </c>
      <c r="BI333" s="477">
        <f t="shared" si="164"/>
        <v>48.44891650026522</v>
      </c>
      <c r="BJ333" s="477">
        <f t="shared" si="164"/>
        <v>48.236686708917844</v>
      </c>
      <c r="BK333" s="477">
        <f t="shared" si="164"/>
        <v>48.026195907369079</v>
      </c>
      <c r="BL333" s="477">
        <f t="shared" si="164"/>
        <v>47.817431597093908</v>
      </c>
      <c r="BM333" s="477">
        <f t="shared" si="164"/>
        <v>47.61038056720659</v>
      </c>
      <c r="BN333" s="477">
        <f t="shared" si="164"/>
        <v>47.405028995498697</v>
      </c>
      <c r="BO333" s="477">
        <f t="shared" si="164"/>
        <v>47.201362538887018</v>
      </c>
      <c r="BP333" s="477"/>
      <c r="BQ333" s="477"/>
      <c r="BR333" s="477"/>
      <c r="BS333" s="477"/>
      <c r="BT333" s="477"/>
      <c r="BU333" s="477"/>
      <c r="BV333" s="477"/>
      <c r="BW333" s="477"/>
      <c r="BX333" s="477"/>
      <c r="BY333" s="477"/>
      <c r="BZ333" s="477"/>
      <c r="CA333" s="477"/>
      <c r="CB333" s="477"/>
      <c r="CC333" s="477"/>
      <c r="CD333" s="477"/>
      <c r="CE333" s="477"/>
      <c r="CF333" s="477"/>
      <c r="CG333" s="477"/>
      <c r="CH333" s="477"/>
      <c r="CI333" s="478"/>
      <c r="CJ333" s="1453"/>
      <c r="CK333" s="1473"/>
    </row>
    <row r="334" spans="2:89" x14ac:dyDescent="0.3">
      <c r="B334" s="635" t="s">
        <v>614</v>
      </c>
      <c r="C334" s="636" t="s">
        <v>404</v>
      </c>
      <c r="D334" s="605" t="s">
        <v>67</v>
      </c>
      <c r="E334" s="654" t="s">
        <v>221</v>
      </c>
      <c r="F334" s="1201">
        <v>2</v>
      </c>
      <c r="G334" s="1011">
        <v>41.747</v>
      </c>
      <c r="H334" s="1012">
        <v>40.991</v>
      </c>
      <c r="I334" s="1012">
        <v>41.045851208957991</v>
      </c>
      <c r="J334" s="1012">
        <v>41.093383439600025</v>
      </c>
      <c r="K334" s="1012">
        <v>41.133957402827662</v>
      </c>
      <c r="L334" s="1012">
        <v>41.167916546723646</v>
      </c>
      <c r="M334" s="1152">
        <v>41.19558788154788</v>
      </c>
      <c r="N334" s="1152">
        <v>41.217282765309264</v>
      </c>
      <c r="O334" s="1152">
        <v>41.233297651797429</v>
      </c>
      <c r="P334" s="1152">
        <v>41.24391480286814</v>
      </c>
      <c r="Q334" s="1152">
        <v>41.249402966690752</v>
      </c>
      <c r="R334" s="1152">
        <v>41.250018023584111</v>
      </c>
      <c r="S334" s="1152">
        <v>41.24600360098988</v>
      </c>
      <c r="T334" s="1152">
        <v>41.237591659058062</v>
      </c>
      <c r="U334" s="1152">
        <v>41.225003048249043</v>
      </c>
      <c r="V334" s="1152">
        <v>41.208448040289504</v>
      </c>
      <c r="W334" s="1152">
        <v>41.112311054015095</v>
      </c>
      <c r="X334" s="1152">
        <v>41.016398349910226</v>
      </c>
      <c r="Y334" s="1152">
        <v>40.920709404737238</v>
      </c>
      <c r="Z334" s="1152">
        <v>40.825243696479163</v>
      </c>
      <c r="AA334" s="1152">
        <v>40.730000704336859</v>
      </c>
      <c r="AB334" s="1152">
        <v>40.63497990872618</v>
      </c>
      <c r="AC334" s="1152">
        <v>40.540180791275148</v>
      </c>
      <c r="AD334" s="1152">
        <v>40.445602834821109</v>
      </c>
      <c r="AE334" s="1152">
        <v>40.351245523407925</v>
      </c>
      <c r="AF334" s="1152">
        <v>40.257108342283161</v>
      </c>
      <c r="AG334" s="1152">
        <v>40.163190777895252</v>
      </c>
      <c r="AH334" s="1152">
        <v>40.069492317890742</v>
      </c>
      <c r="AI334" s="1152">
        <v>39.976012451111451</v>
      </c>
      <c r="AJ334" s="1152">
        <v>39.882750667591708</v>
      </c>
      <c r="AK334" s="1152">
        <v>39.789706458555557</v>
      </c>
      <c r="AL334" s="1152">
        <v>39.696879316413998</v>
      </c>
      <c r="AM334" s="1152">
        <v>39.604268734762201</v>
      </c>
      <c r="AN334" s="1152">
        <v>39.511874208376753</v>
      </c>
      <c r="AO334" s="1152">
        <v>39.419695233212892</v>
      </c>
      <c r="AP334" s="1152">
        <v>39.327731306401773</v>
      </c>
      <c r="AQ334" s="1152">
        <v>39.235981926247717</v>
      </c>
      <c r="AR334" s="1152">
        <v>39.144446592225457</v>
      </c>
      <c r="AS334" s="1152">
        <v>39.053124804977443</v>
      </c>
      <c r="AT334" s="1152">
        <v>38.962016066311087</v>
      </c>
      <c r="AU334" s="1152">
        <v>38.871119879196051</v>
      </c>
      <c r="AV334" s="1152">
        <v>38.780435747761551</v>
      </c>
      <c r="AW334" s="1152">
        <v>38.689963177293642</v>
      </c>
      <c r="AX334" s="1152">
        <v>38.599701674232513</v>
      </c>
      <c r="AY334" s="1152">
        <v>38.509650746169804</v>
      </c>
      <c r="AZ334" s="1152">
        <v>38.419809901845909</v>
      </c>
      <c r="BA334" s="1152">
        <v>38.330178651147314</v>
      </c>
      <c r="BB334" s="1152">
        <v>38.240756505103903</v>
      </c>
      <c r="BC334" s="1152">
        <v>38.151542975886301</v>
      </c>
      <c r="BD334" s="1152">
        <v>38.062537576803216</v>
      </c>
      <c r="BE334" s="1152">
        <v>37.973739822298782</v>
      </c>
      <c r="BF334" s="1152">
        <v>37.885149227949896</v>
      </c>
      <c r="BG334" s="1152">
        <v>37.796765310463591</v>
      </c>
      <c r="BH334" s="1152">
        <v>37.708587587674408</v>
      </c>
      <c r="BI334" s="1152">
        <v>37.620615578541731</v>
      </c>
      <c r="BJ334" s="1152">
        <v>37.532848803147203</v>
      </c>
      <c r="BK334" s="1152">
        <v>37.445286782692079</v>
      </c>
      <c r="BL334" s="1152">
        <v>37.357929039494628</v>
      </c>
      <c r="BM334" s="1152">
        <v>37.270775096987528</v>
      </c>
      <c r="BN334" s="1152">
        <v>37.183824479715248</v>
      </c>
      <c r="BO334" s="1153">
        <v>37.097076713331482</v>
      </c>
      <c r="BP334" s="329"/>
      <c r="BQ334" s="329"/>
      <c r="BR334" s="329"/>
      <c r="BS334" s="329"/>
      <c r="BT334" s="329"/>
      <c r="BU334" s="329"/>
      <c r="BV334" s="329"/>
      <c r="BW334" s="329"/>
      <c r="BX334" s="329"/>
      <c r="BY334" s="329"/>
      <c r="BZ334" s="329"/>
      <c r="CA334" s="329"/>
      <c r="CB334" s="329"/>
      <c r="CC334" s="329"/>
      <c r="CD334" s="329"/>
      <c r="CE334" s="329"/>
      <c r="CF334" s="329"/>
      <c r="CG334" s="329"/>
      <c r="CH334" s="329"/>
      <c r="CI334" s="330"/>
      <c r="CJ334" s="1453"/>
      <c r="CK334" s="1473"/>
    </row>
    <row r="335" spans="2:89" x14ac:dyDescent="0.3">
      <c r="B335" s="639" t="s">
        <v>615</v>
      </c>
      <c r="C335" s="640" t="s">
        <v>406</v>
      </c>
      <c r="D335" s="609" t="s">
        <v>67</v>
      </c>
      <c r="E335" s="645" t="s">
        <v>221</v>
      </c>
      <c r="F335" s="1131">
        <v>2</v>
      </c>
      <c r="G335" s="1013">
        <v>3.2290000000000001</v>
      </c>
      <c r="H335" s="1014">
        <v>3.149</v>
      </c>
      <c r="I335" s="1014">
        <v>2.9985190987876074</v>
      </c>
      <c r="J335" s="1014">
        <v>2.8552292111127482</v>
      </c>
      <c r="K335" s="1014">
        <v>2.7187867008376783</v>
      </c>
      <c r="L335" s="1014">
        <v>2.5888643531252864</v>
      </c>
      <c r="M335" s="1147">
        <v>2.4651505897162895</v>
      </c>
      <c r="N335" s="1147">
        <v>2.3473487217058833</v>
      </c>
      <c r="O335" s="1147">
        <v>2.2351762380278712</v>
      </c>
      <c r="P335" s="1147">
        <v>2.1283641279399195</v>
      </c>
      <c r="Q335" s="1147">
        <v>2.0266562358851314</v>
      </c>
      <c r="R335" s="1147">
        <v>1.9298086471827782</v>
      </c>
      <c r="S335" s="1147">
        <v>1.8375891030749556</v>
      </c>
      <c r="T335" s="1147">
        <v>1.7497764437263394</v>
      </c>
      <c r="U335" s="1147">
        <v>1.6661600778412473</v>
      </c>
      <c r="V335" s="1147">
        <v>1.5865394776260484</v>
      </c>
      <c r="W335" s="1147">
        <v>1.5865394776260484</v>
      </c>
      <c r="X335" s="1147">
        <v>1.5865394776260484</v>
      </c>
      <c r="Y335" s="1147">
        <v>1.5865394776260484</v>
      </c>
      <c r="Z335" s="1147">
        <v>1.5865394776260484</v>
      </c>
      <c r="AA335" s="1147">
        <v>1.5865394776260484</v>
      </c>
      <c r="AB335" s="1147">
        <v>1.5865394776260484</v>
      </c>
      <c r="AC335" s="1147">
        <v>1.5865394776260484</v>
      </c>
      <c r="AD335" s="1147">
        <v>1.5865394776260484</v>
      </c>
      <c r="AE335" s="1147">
        <v>1.5865394776260484</v>
      </c>
      <c r="AF335" s="1147">
        <v>1.5865394776260484</v>
      </c>
      <c r="AG335" s="1147">
        <v>1.5865394776260484</v>
      </c>
      <c r="AH335" s="1147">
        <v>1.5865394776260484</v>
      </c>
      <c r="AI335" s="1147">
        <v>1.5865394776260484</v>
      </c>
      <c r="AJ335" s="1147">
        <v>1.5865394776260484</v>
      </c>
      <c r="AK335" s="1147">
        <v>1.5865394776260484</v>
      </c>
      <c r="AL335" s="1147">
        <v>1.5865394776260484</v>
      </c>
      <c r="AM335" s="1147">
        <v>1.5865394776260484</v>
      </c>
      <c r="AN335" s="1147">
        <v>1.5865394776260484</v>
      </c>
      <c r="AO335" s="1147">
        <v>1.5865394776260484</v>
      </c>
      <c r="AP335" s="1147">
        <v>1.5865394776260484</v>
      </c>
      <c r="AQ335" s="1147">
        <v>1.5865394776260484</v>
      </c>
      <c r="AR335" s="1147">
        <v>1.5865394776260484</v>
      </c>
      <c r="AS335" s="1147">
        <v>1.5865394776260484</v>
      </c>
      <c r="AT335" s="1147">
        <v>1.5865394776260484</v>
      </c>
      <c r="AU335" s="1147">
        <v>1.5865394776260484</v>
      </c>
      <c r="AV335" s="1147">
        <v>1.5865394776260484</v>
      </c>
      <c r="AW335" s="1147">
        <v>1.5865394776260484</v>
      </c>
      <c r="AX335" s="1147">
        <v>1.5865394776260484</v>
      </c>
      <c r="AY335" s="1147">
        <v>1.5865394776260484</v>
      </c>
      <c r="AZ335" s="1147">
        <v>1.5865394776260484</v>
      </c>
      <c r="BA335" s="1147">
        <v>1.5865394776260484</v>
      </c>
      <c r="BB335" s="1147">
        <v>1.5865394776260484</v>
      </c>
      <c r="BC335" s="1147">
        <v>1.5865394776260484</v>
      </c>
      <c r="BD335" s="1147">
        <v>1.5865394776260484</v>
      </c>
      <c r="BE335" s="1147">
        <v>1.5865394776260484</v>
      </c>
      <c r="BF335" s="1147">
        <v>1.5865394776260484</v>
      </c>
      <c r="BG335" s="1147">
        <v>1.5865394776260484</v>
      </c>
      <c r="BH335" s="1147">
        <v>1.5865394776260484</v>
      </c>
      <c r="BI335" s="1147">
        <v>1.5865394776260484</v>
      </c>
      <c r="BJ335" s="1147">
        <v>1.5865394776260484</v>
      </c>
      <c r="BK335" s="1147">
        <v>1.5865394776260484</v>
      </c>
      <c r="BL335" s="1147">
        <v>1.5865394776260484</v>
      </c>
      <c r="BM335" s="1147">
        <v>1.5865394776260484</v>
      </c>
      <c r="BN335" s="1147">
        <v>1.5865394776260484</v>
      </c>
      <c r="BO335" s="1154">
        <v>1.5865394776260484</v>
      </c>
      <c r="BP335" s="333"/>
      <c r="BQ335" s="333"/>
      <c r="BR335" s="333"/>
      <c r="BS335" s="333"/>
      <c r="BT335" s="333"/>
      <c r="BU335" s="333"/>
      <c r="BV335" s="333"/>
      <c r="BW335" s="333"/>
      <c r="BX335" s="333"/>
      <c r="BY335" s="333"/>
      <c r="BZ335" s="333"/>
      <c r="CA335" s="333"/>
      <c r="CB335" s="333"/>
      <c r="CC335" s="333"/>
      <c r="CD335" s="333"/>
      <c r="CE335" s="333"/>
      <c r="CF335" s="333"/>
      <c r="CG335" s="333"/>
      <c r="CH335" s="333"/>
      <c r="CI335" s="334"/>
      <c r="CJ335" s="1453"/>
      <c r="CK335" s="1473"/>
    </row>
    <row r="336" spans="2:89" x14ac:dyDescent="0.3">
      <c r="B336" s="655" t="s">
        <v>616</v>
      </c>
      <c r="C336" s="656" t="s">
        <v>408</v>
      </c>
      <c r="D336" s="609" t="s">
        <v>67</v>
      </c>
      <c r="E336" s="645" t="s">
        <v>221</v>
      </c>
      <c r="F336" s="1131">
        <v>2</v>
      </c>
      <c r="G336" s="1013">
        <v>2.6969999999999956</v>
      </c>
      <c r="H336" s="1014">
        <v>3.5850000000000009</v>
      </c>
      <c r="I336" s="1014">
        <v>3.5850000000000009</v>
      </c>
      <c r="J336" s="1014">
        <v>3.5850000000000009</v>
      </c>
      <c r="K336" s="1014">
        <v>3.5850000000000009</v>
      </c>
      <c r="L336" s="1014">
        <v>3.5850000000000009</v>
      </c>
      <c r="M336" s="1147">
        <v>3.5850000000000009</v>
      </c>
      <c r="N336" s="1147">
        <v>3.5850000000000009</v>
      </c>
      <c r="O336" s="1147">
        <v>3.5850000000000009</v>
      </c>
      <c r="P336" s="1147">
        <v>3.5850000000000009</v>
      </c>
      <c r="Q336" s="1147">
        <v>3.5850000000000009</v>
      </c>
      <c r="R336" s="1147">
        <v>3.5850000000000009</v>
      </c>
      <c r="S336" s="1147">
        <v>3.5850000000000009</v>
      </c>
      <c r="T336" s="1147">
        <v>3.5850000000000009</v>
      </c>
      <c r="U336" s="1147">
        <v>3.5850000000000009</v>
      </c>
      <c r="V336" s="1147">
        <v>3.5850000000000009</v>
      </c>
      <c r="W336" s="1147">
        <v>3.5850000000000009</v>
      </c>
      <c r="X336" s="1147">
        <v>3.5850000000000009</v>
      </c>
      <c r="Y336" s="1147">
        <v>3.5850000000000009</v>
      </c>
      <c r="Z336" s="1147">
        <v>3.5850000000000009</v>
      </c>
      <c r="AA336" s="1147">
        <v>3.5850000000000009</v>
      </c>
      <c r="AB336" s="1147">
        <v>3.5850000000000009</v>
      </c>
      <c r="AC336" s="1147">
        <v>3.5850000000000009</v>
      </c>
      <c r="AD336" s="1147">
        <v>3.5850000000000009</v>
      </c>
      <c r="AE336" s="1147">
        <v>3.5850000000000009</v>
      </c>
      <c r="AF336" s="1147">
        <v>3.5850000000000009</v>
      </c>
      <c r="AG336" s="1147">
        <v>3.5850000000000009</v>
      </c>
      <c r="AH336" s="1147">
        <v>3.5850000000000009</v>
      </c>
      <c r="AI336" s="1147">
        <v>3.5850000000000009</v>
      </c>
      <c r="AJ336" s="1147">
        <v>3.5850000000000009</v>
      </c>
      <c r="AK336" s="1147">
        <v>3.5850000000000009</v>
      </c>
      <c r="AL336" s="1147">
        <v>3.5850000000000009</v>
      </c>
      <c r="AM336" s="1147">
        <v>3.5850000000000009</v>
      </c>
      <c r="AN336" s="1147">
        <v>3.5850000000000009</v>
      </c>
      <c r="AO336" s="1147">
        <v>3.5850000000000009</v>
      </c>
      <c r="AP336" s="1147">
        <v>3.5850000000000009</v>
      </c>
      <c r="AQ336" s="1147">
        <v>3.5850000000000009</v>
      </c>
      <c r="AR336" s="1147">
        <v>3.5850000000000009</v>
      </c>
      <c r="AS336" s="1147">
        <v>3.5850000000000009</v>
      </c>
      <c r="AT336" s="1147">
        <v>3.5850000000000009</v>
      </c>
      <c r="AU336" s="1147">
        <v>3.5850000000000009</v>
      </c>
      <c r="AV336" s="1147">
        <v>3.5850000000000009</v>
      </c>
      <c r="AW336" s="1147">
        <v>3.5850000000000009</v>
      </c>
      <c r="AX336" s="1147">
        <v>3.5850000000000009</v>
      </c>
      <c r="AY336" s="1147">
        <v>3.5850000000000009</v>
      </c>
      <c r="AZ336" s="1147">
        <v>3.5850000000000009</v>
      </c>
      <c r="BA336" s="1147">
        <v>3.5850000000000009</v>
      </c>
      <c r="BB336" s="1147">
        <v>3.5850000000000009</v>
      </c>
      <c r="BC336" s="1147">
        <v>3.5850000000000009</v>
      </c>
      <c r="BD336" s="1147">
        <v>3.5850000000000009</v>
      </c>
      <c r="BE336" s="1147">
        <v>3.5850000000000009</v>
      </c>
      <c r="BF336" s="1147">
        <v>3.5850000000000009</v>
      </c>
      <c r="BG336" s="1147">
        <v>3.5850000000000009</v>
      </c>
      <c r="BH336" s="1147">
        <v>3.5850000000000009</v>
      </c>
      <c r="BI336" s="1147">
        <v>3.5850000000000009</v>
      </c>
      <c r="BJ336" s="1147">
        <v>3.5850000000000009</v>
      </c>
      <c r="BK336" s="1147">
        <v>3.5850000000000009</v>
      </c>
      <c r="BL336" s="1147">
        <v>3.5850000000000009</v>
      </c>
      <c r="BM336" s="1147">
        <v>3.5850000000000009</v>
      </c>
      <c r="BN336" s="1147">
        <v>3.5850000000000009</v>
      </c>
      <c r="BO336" s="1154">
        <v>3.5850000000000009</v>
      </c>
      <c r="BP336" s="333"/>
      <c r="BQ336" s="333"/>
      <c r="BR336" s="333"/>
      <c r="BS336" s="333"/>
      <c r="BT336" s="333"/>
      <c r="BU336" s="333"/>
      <c r="BV336" s="333"/>
      <c r="BW336" s="333"/>
      <c r="BX336" s="333"/>
      <c r="BY336" s="333"/>
      <c r="BZ336" s="333"/>
      <c r="CA336" s="333"/>
      <c r="CB336" s="333"/>
      <c r="CC336" s="333"/>
      <c r="CD336" s="333"/>
      <c r="CE336" s="333"/>
      <c r="CF336" s="333"/>
      <c r="CG336" s="333"/>
      <c r="CH336" s="333"/>
      <c r="CI336" s="334"/>
      <c r="CJ336" s="1453"/>
      <c r="CK336" s="1473"/>
    </row>
    <row r="337" spans="2:89" x14ac:dyDescent="0.3">
      <c r="B337" s="655" t="s">
        <v>617</v>
      </c>
      <c r="C337" s="656" t="s">
        <v>410</v>
      </c>
      <c r="D337" s="337" t="s">
        <v>411</v>
      </c>
      <c r="E337" s="338" t="s">
        <v>221</v>
      </c>
      <c r="F337" s="912">
        <v>2</v>
      </c>
      <c r="G337" s="1137">
        <v>378.99700000000001</v>
      </c>
      <c r="H337" s="1138">
        <v>392.63600000000002</v>
      </c>
      <c r="I337" s="294">
        <f>H337+SUM(I338:I343)</f>
        <v>406.185</v>
      </c>
      <c r="J337" s="294">
        <f t="shared" ref="J337:L337" si="165">I337+SUM(J338:J343)</f>
        <v>417.97699999999998</v>
      </c>
      <c r="K337" s="294">
        <f t="shared" si="165"/>
        <v>428.60635252428369</v>
      </c>
      <c r="L337" s="294">
        <f t="shared" si="165"/>
        <v>437.51726239839496</v>
      </c>
      <c r="M337" s="294">
        <f>L337+SUM(M338:M343)</f>
        <v>440.74830221608772</v>
      </c>
      <c r="N337" s="294">
        <f t="shared" ref="N337:BO337" si="166">M337+SUM(N338:N343)</f>
        <v>444.41178222184271</v>
      </c>
      <c r="O337" s="294">
        <f t="shared" si="166"/>
        <v>448.48817240777873</v>
      </c>
      <c r="P337" s="294">
        <f t="shared" si="166"/>
        <v>452.44222058971769</v>
      </c>
      <c r="Q337" s="294">
        <f t="shared" si="166"/>
        <v>456.23332393905577</v>
      </c>
      <c r="R337" s="294">
        <f t="shared" si="166"/>
        <v>459.91105285337073</v>
      </c>
      <c r="S337" s="294">
        <f t="shared" si="166"/>
        <v>463.61942524266971</v>
      </c>
      <c r="T337" s="294">
        <f t="shared" si="166"/>
        <v>467.35722483257877</v>
      </c>
      <c r="U337" s="294">
        <f t="shared" si="166"/>
        <v>471.11402241404772</v>
      </c>
      <c r="V337" s="294">
        <f t="shared" si="166"/>
        <v>474.74154700354472</v>
      </c>
      <c r="W337" s="294">
        <f t="shared" si="166"/>
        <v>478.30600577195872</v>
      </c>
      <c r="X337" s="294">
        <f t="shared" si="166"/>
        <v>481.84472438600972</v>
      </c>
      <c r="Y337" s="294">
        <f t="shared" si="166"/>
        <v>485.25383973214775</v>
      </c>
      <c r="Z337" s="294">
        <f t="shared" si="166"/>
        <v>488.63812121369375</v>
      </c>
      <c r="AA337" s="294">
        <f t="shared" si="166"/>
        <v>491.90878704523573</v>
      </c>
      <c r="AB337" s="294">
        <f t="shared" si="166"/>
        <v>495.06649143692277</v>
      </c>
      <c r="AC337" s="294">
        <f t="shared" si="166"/>
        <v>498.43375881950368</v>
      </c>
      <c r="AD337" s="294">
        <f t="shared" si="166"/>
        <v>501.67760786389078</v>
      </c>
      <c r="AE337" s="294">
        <f t="shared" si="166"/>
        <v>505.23294616702276</v>
      </c>
      <c r="AF337" s="294">
        <f t="shared" si="166"/>
        <v>508.78928447015369</v>
      </c>
      <c r="AG337" s="294">
        <f t="shared" si="166"/>
        <v>512.37162277328468</v>
      </c>
      <c r="AH337" s="294">
        <f t="shared" si="166"/>
        <v>515.9539610764167</v>
      </c>
      <c r="AI337" s="294">
        <f t="shared" si="166"/>
        <v>519.53629937954759</v>
      </c>
      <c r="AJ337" s="294">
        <f t="shared" si="166"/>
        <v>523.11863768267858</v>
      </c>
      <c r="AK337" s="294">
        <f t="shared" si="166"/>
        <v>526.71897598580961</v>
      </c>
      <c r="AL337" s="294">
        <f t="shared" si="166"/>
        <v>530.31931428894154</v>
      </c>
      <c r="AM337" s="294">
        <f t="shared" si="166"/>
        <v>533.91965259207245</v>
      </c>
      <c r="AN337" s="294">
        <f t="shared" si="166"/>
        <v>537.51999089520348</v>
      </c>
      <c r="AO337" s="294">
        <f t="shared" si="166"/>
        <v>541.12032919833541</v>
      </c>
      <c r="AP337" s="294">
        <f t="shared" si="166"/>
        <v>544.72066750146644</v>
      </c>
      <c r="AQ337" s="294">
        <f t="shared" si="166"/>
        <v>548.32100580459735</v>
      </c>
      <c r="AR337" s="294">
        <f t="shared" si="166"/>
        <v>551.92134410772837</v>
      </c>
      <c r="AS337" s="294">
        <f t="shared" si="166"/>
        <v>555.52168241086031</v>
      </c>
      <c r="AT337" s="294">
        <f t="shared" si="166"/>
        <v>559.12202071399122</v>
      </c>
      <c r="AU337" s="294">
        <f t="shared" si="166"/>
        <v>562.72235901712224</v>
      </c>
      <c r="AV337" s="294">
        <f t="shared" si="166"/>
        <v>566.32269732025418</v>
      </c>
      <c r="AW337" s="294">
        <f t="shared" si="166"/>
        <v>569.9230356233852</v>
      </c>
      <c r="AX337" s="294">
        <f t="shared" si="166"/>
        <v>573.52337392651611</v>
      </c>
      <c r="AY337" s="294">
        <f t="shared" si="166"/>
        <v>577.12371222964714</v>
      </c>
      <c r="AZ337" s="294">
        <f t="shared" si="166"/>
        <v>580.72405053277907</v>
      </c>
      <c r="BA337" s="294">
        <f t="shared" si="166"/>
        <v>584.3243888359101</v>
      </c>
      <c r="BB337" s="294">
        <f t="shared" si="166"/>
        <v>587.92472713904101</v>
      </c>
      <c r="BC337" s="294">
        <f t="shared" si="166"/>
        <v>591.52506544217295</v>
      </c>
      <c r="BD337" s="294">
        <f t="shared" si="166"/>
        <v>595.12540374530397</v>
      </c>
      <c r="BE337" s="294">
        <f t="shared" si="166"/>
        <v>598.72574204843488</v>
      </c>
      <c r="BF337" s="294">
        <f t="shared" si="166"/>
        <v>602.32608035156591</v>
      </c>
      <c r="BG337" s="294">
        <f t="shared" si="166"/>
        <v>605.92641865469784</v>
      </c>
      <c r="BH337" s="294">
        <f t="shared" si="166"/>
        <v>609.52675695782887</v>
      </c>
      <c r="BI337" s="294">
        <f t="shared" si="166"/>
        <v>613.12709526095978</v>
      </c>
      <c r="BJ337" s="294">
        <f t="shared" si="166"/>
        <v>616.7274335640908</v>
      </c>
      <c r="BK337" s="294">
        <f t="shared" si="166"/>
        <v>620.32777186722274</v>
      </c>
      <c r="BL337" s="294">
        <f t="shared" si="166"/>
        <v>623.92811017035365</v>
      </c>
      <c r="BM337" s="294">
        <f t="shared" si="166"/>
        <v>627.52844847348467</v>
      </c>
      <c r="BN337" s="294">
        <f t="shared" si="166"/>
        <v>631.12878677661661</v>
      </c>
      <c r="BO337" s="290">
        <f t="shared" si="166"/>
        <v>634.72912507974763</v>
      </c>
      <c r="BP337" s="294"/>
      <c r="BQ337" s="294"/>
      <c r="BR337" s="294"/>
      <c r="BS337" s="294"/>
      <c r="BT337" s="294"/>
      <c r="BU337" s="294"/>
      <c r="BV337" s="294"/>
      <c r="BW337" s="294"/>
      <c r="BX337" s="294"/>
      <c r="BY337" s="294"/>
      <c r="BZ337" s="294"/>
      <c r="CA337" s="294"/>
      <c r="CB337" s="294"/>
      <c r="CC337" s="294"/>
      <c r="CD337" s="294"/>
      <c r="CE337" s="294"/>
      <c r="CF337" s="294"/>
      <c r="CG337" s="294"/>
      <c r="CH337" s="294"/>
      <c r="CI337" s="290"/>
      <c r="CJ337" s="1453"/>
      <c r="CK337" s="1473"/>
    </row>
    <row r="338" spans="2:89" x14ac:dyDescent="0.3">
      <c r="B338" s="655" t="s">
        <v>618</v>
      </c>
      <c r="C338" s="656" t="s">
        <v>413</v>
      </c>
      <c r="D338" s="337" t="s">
        <v>414</v>
      </c>
      <c r="E338" s="338" t="s">
        <v>221</v>
      </c>
      <c r="F338" s="912">
        <v>2</v>
      </c>
      <c r="G338" s="1137">
        <v>0</v>
      </c>
      <c r="H338" s="1138">
        <v>4.32</v>
      </c>
      <c r="I338" s="1014">
        <v>6.2690000000000001</v>
      </c>
      <c r="J338" s="1014">
        <v>4.9659999999999993</v>
      </c>
      <c r="K338" s="1014">
        <v>4.1493525242837297</v>
      </c>
      <c r="L338" s="1014">
        <v>3.4119194562986186</v>
      </c>
      <c r="M338" s="1147">
        <v>3.2310398176927508</v>
      </c>
      <c r="N338" s="1147">
        <v>3.6634800057549732</v>
      </c>
      <c r="O338" s="1147">
        <v>4.0763901859360043</v>
      </c>
      <c r="P338" s="1147">
        <v>3.9540481819389388</v>
      </c>
      <c r="Q338" s="1147">
        <v>3.7911033493380533</v>
      </c>
      <c r="R338" s="1147">
        <v>3.6777289143149972</v>
      </c>
      <c r="S338" s="1147">
        <v>3.7083723892989799</v>
      </c>
      <c r="T338" s="1147">
        <v>3.7377995899090313</v>
      </c>
      <c r="U338" s="1147">
        <v>3.7567975814689412</v>
      </c>
      <c r="V338" s="1147">
        <v>3.6275245894970136</v>
      </c>
      <c r="W338" s="1147">
        <v>3.5644587684139841</v>
      </c>
      <c r="X338" s="1147">
        <v>3.5387186140510023</v>
      </c>
      <c r="Y338" s="1147">
        <v>3.4091153461380164</v>
      </c>
      <c r="Z338" s="1147">
        <v>3.3842814815460005</v>
      </c>
      <c r="AA338" s="1147">
        <v>3.2706658315419919</v>
      </c>
      <c r="AB338" s="1147">
        <v>3.1577043916870609</v>
      </c>
      <c r="AC338" s="1147">
        <v>3.3672673825809034</v>
      </c>
      <c r="AD338" s="1147">
        <v>3.2438490443871126</v>
      </c>
      <c r="AE338" s="1147">
        <v>3.555338303131983</v>
      </c>
      <c r="AF338" s="1147">
        <v>3.5563383031309348</v>
      </c>
      <c r="AG338" s="1147">
        <v>3.5823383031310514</v>
      </c>
      <c r="AH338" s="1147">
        <v>3.5823383031319831</v>
      </c>
      <c r="AI338" s="1147">
        <v>3.582338303130935</v>
      </c>
      <c r="AJ338" s="1147">
        <v>3.5823383031310514</v>
      </c>
      <c r="AK338" s="1147">
        <v>3.6003383031310512</v>
      </c>
      <c r="AL338" s="1147">
        <v>3.6003383031319829</v>
      </c>
      <c r="AM338" s="1147">
        <v>3.6003383031309348</v>
      </c>
      <c r="AN338" s="1147">
        <v>3.6003383031310512</v>
      </c>
      <c r="AO338" s="1147">
        <v>3.6003383031319829</v>
      </c>
      <c r="AP338" s="1147">
        <v>3.6003383031310512</v>
      </c>
      <c r="AQ338" s="1147">
        <v>3.6003383031309348</v>
      </c>
      <c r="AR338" s="1147">
        <v>3.6003383031310512</v>
      </c>
      <c r="AS338" s="1147">
        <v>3.6003383031319829</v>
      </c>
      <c r="AT338" s="1147">
        <v>3.6003383031309348</v>
      </c>
      <c r="AU338" s="1147">
        <v>3.6003383031310512</v>
      </c>
      <c r="AV338" s="1147">
        <v>3.6003383031319829</v>
      </c>
      <c r="AW338" s="1147">
        <v>3.6003383031310512</v>
      </c>
      <c r="AX338" s="1147">
        <v>3.6003383031309348</v>
      </c>
      <c r="AY338" s="1147">
        <v>3.6003383031310512</v>
      </c>
      <c r="AZ338" s="1147">
        <v>3.6003383031319829</v>
      </c>
      <c r="BA338" s="1147">
        <v>3.6003383031310512</v>
      </c>
      <c r="BB338" s="1147">
        <v>3.6003383031309348</v>
      </c>
      <c r="BC338" s="1147">
        <v>3.6003383031319829</v>
      </c>
      <c r="BD338" s="1147">
        <v>3.6003383031310512</v>
      </c>
      <c r="BE338" s="1147">
        <v>3.6003383031309348</v>
      </c>
      <c r="BF338" s="1147">
        <v>3.6003383031310512</v>
      </c>
      <c r="BG338" s="1147">
        <v>3.6003383031319829</v>
      </c>
      <c r="BH338" s="1147">
        <v>3.6003383031310512</v>
      </c>
      <c r="BI338" s="1147">
        <v>3.6003383031309348</v>
      </c>
      <c r="BJ338" s="1147">
        <v>3.6003383031310512</v>
      </c>
      <c r="BK338" s="1147">
        <v>3.6003383031319829</v>
      </c>
      <c r="BL338" s="1147">
        <v>3.6003383031309348</v>
      </c>
      <c r="BM338" s="1147">
        <v>3.6003383031310512</v>
      </c>
      <c r="BN338" s="1147">
        <v>3.6003383031319829</v>
      </c>
      <c r="BO338" s="1154">
        <v>3.6003383031310512</v>
      </c>
      <c r="BP338" s="333"/>
      <c r="BQ338" s="333"/>
      <c r="BR338" s="333"/>
      <c r="BS338" s="333"/>
      <c r="BT338" s="333"/>
      <c r="BU338" s="333"/>
      <c r="BV338" s="333"/>
      <c r="BW338" s="333"/>
      <c r="BX338" s="333"/>
      <c r="BY338" s="333"/>
      <c r="BZ338" s="333"/>
      <c r="CA338" s="333"/>
      <c r="CB338" s="333"/>
      <c r="CC338" s="333"/>
      <c r="CD338" s="333"/>
      <c r="CE338" s="333"/>
      <c r="CF338" s="333"/>
      <c r="CG338" s="333"/>
      <c r="CH338" s="333"/>
      <c r="CI338" s="334"/>
      <c r="CJ338" s="1453"/>
      <c r="CK338" s="1473"/>
    </row>
    <row r="339" spans="2:89" x14ac:dyDescent="0.3">
      <c r="B339" s="655" t="s">
        <v>619</v>
      </c>
      <c r="C339" s="656" t="s">
        <v>416</v>
      </c>
      <c r="D339" s="337" t="s">
        <v>417</v>
      </c>
      <c r="E339" s="338" t="s">
        <v>221</v>
      </c>
      <c r="F339" s="912">
        <v>2</v>
      </c>
      <c r="G339" s="1474">
        <v>0</v>
      </c>
      <c r="H339" s="1475">
        <v>6.1779999999999999</v>
      </c>
      <c r="I339" s="1476">
        <v>3.24</v>
      </c>
      <c r="J339" s="1476">
        <v>4.298</v>
      </c>
      <c r="K339" s="1476">
        <v>3.2890000000000001</v>
      </c>
      <c r="L339" s="1476">
        <v>2.3079904178126367</v>
      </c>
      <c r="M339" s="1469">
        <v>0</v>
      </c>
      <c r="N339" s="1469">
        <v>0</v>
      </c>
      <c r="O339" s="1469">
        <v>0</v>
      </c>
      <c r="P339" s="1469">
        <v>0</v>
      </c>
      <c r="Q339" s="1469">
        <v>0</v>
      </c>
      <c r="R339" s="1469">
        <v>0</v>
      </c>
      <c r="S339" s="1469">
        <v>0</v>
      </c>
      <c r="T339" s="1469">
        <v>0</v>
      </c>
      <c r="U339" s="1469">
        <v>0</v>
      </c>
      <c r="V339" s="1469">
        <v>0</v>
      </c>
      <c r="W339" s="1469">
        <v>0</v>
      </c>
      <c r="X339" s="1469">
        <v>0</v>
      </c>
      <c r="Y339" s="1469">
        <v>0</v>
      </c>
      <c r="Z339" s="1469">
        <v>0</v>
      </c>
      <c r="AA339" s="1469">
        <v>0</v>
      </c>
      <c r="AB339" s="1469">
        <v>0</v>
      </c>
      <c r="AC339" s="1469">
        <v>0</v>
      </c>
      <c r="AD339" s="1469">
        <v>0</v>
      </c>
      <c r="AE339" s="1469">
        <v>0</v>
      </c>
      <c r="AF339" s="1469">
        <v>0</v>
      </c>
      <c r="AG339" s="1469">
        <v>0</v>
      </c>
      <c r="AH339" s="1469">
        <v>0</v>
      </c>
      <c r="AI339" s="1469">
        <v>0</v>
      </c>
      <c r="AJ339" s="1469">
        <v>0</v>
      </c>
      <c r="AK339" s="1469">
        <v>0</v>
      </c>
      <c r="AL339" s="1469">
        <v>0</v>
      </c>
      <c r="AM339" s="1469">
        <v>0</v>
      </c>
      <c r="AN339" s="1469">
        <v>0</v>
      </c>
      <c r="AO339" s="1469">
        <v>0</v>
      </c>
      <c r="AP339" s="1469">
        <v>0</v>
      </c>
      <c r="AQ339" s="1469">
        <v>0</v>
      </c>
      <c r="AR339" s="1469">
        <v>0</v>
      </c>
      <c r="AS339" s="1469">
        <v>0</v>
      </c>
      <c r="AT339" s="1469">
        <v>0</v>
      </c>
      <c r="AU339" s="1469">
        <v>0</v>
      </c>
      <c r="AV339" s="1469">
        <v>0</v>
      </c>
      <c r="AW339" s="1469">
        <v>0</v>
      </c>
      <c r="AX339" s="1469">
        <v>0</v>
      </c>
      <c r="AY339" s="1469">
        <v>0</v>
      </c>
      <c r="AZ339" s="1469">
        <v>0</v>
      </c>
      <c r="BA339" s="1469">
        <v>0</v>
      </c>
      <c r="BB339" s="1469">
        <v>0</v>
      </c>
      <c r="BC339" s="1469">
        <v>0</v>
      </c>
      <c r="BD339" s="1469">
        <v>0</v>
      </c>
      <c r="BE339" s="1469">
        <v>0</v>
      </c>
      <c r="BF339" s="1469">
        <v>0</v>
      </c>
      <c r="BG339" s="1469">
        <v>0</v>
      </c>
      <c r="BH339" s="1469">
        <v>0</v>
      </c>
      <c r="BI339" s="1469">
        <v>0</v>
      </c>
      <c r="BJ339" s="1469">
        <v>0</v>
      </c>
      <c r="BK339" s="1469">
        <v>0</v>
      </c>
      <c r="BL339" s="1469">
        <v>0</v>
      </c>
      <c r="BM339" s="1469">
        <v>0</v>
      </c>
      <c r="BN339" s="1469">
        <v>0</v>
      </c>
      <c r="BO339" s="1470">
        <v>0</v>
      </c>
      <c r="BP339" s="333"/>
      <c r="BQ339" s="333"/>
      <c r="BR339" s="333"/>
      <c r="BS339" s="333"/>
      <c r="BT339" s="333"/>
      <c r="BU339" s="333"/>
      <c r="BV339" s="333"/>
      <c r="BW339" s="333"/>
      <c r="BX339" s="333"/>
      <c r="BY339" s="333"/>
      <c r="BZ339" s="333"/>
      <c r="CA339" s="333"/>
      <c r="CB339" s="333"/>
      <c r="CC339" s="333"/>
      <c r="CD339" s="333"/>
      <c r="CE339" s="333"/>
      <c r="CF339" s="333"/>
      <c r="CG339" s="333"/>
      <c r="CH339" s="333"/>
      <c r="CI339" s="334"/>
      <c r="CJ339" s="1453"/>
      <c r="CK339" s="1473"/>
    </row>
    <row r="340" spans="2:89" x14ac:dyDescent="0.3">
      <c r="B340" s="655" t="s">
        <v>620</v>
      </c>
      <c r="C340" s="656" t="s">
        <v>419</v>
      </c>
      <c r="D340" s="337" t="s">
        <v>420</v>
      </c>
      <c r="E340" s="338" t="s">
        <v>221</v>
      </c>
      <c r="F340" s="912">
        <v>2</v>
      </c>
      <c r="G340" s="1474">
        <v>0</v>
      </c>
      <c r="H340" s="1475">
        <v>0</v>
      </c>
      <c r="I340" s="1476">
        <v>0</v>
      </c>
      <c r="J340" s="1476">
        <v>0</v>
      </c>
      <c r="K340" s="1476">
        <v>0</v>
      </c>
      <c r="L340" s="1476">
        <v>0</v>
      </c>
      <c r="M340" s="1469">
        <v>0</v>
      </c>
      <c r="N340" s="1469">
        <v>0</v>
      </c>
      <c r="O340" s="1469">
        <v>0</v>
      </c>
      <c r="P340" s="1469">
        <v>0</v>
      </c>
      <c r="Q340" s="1469">
        <v>0</v>
      </c>
      <c r="R340" s="1469">
        <v>0</v>
      </c>
      <c r="S340" s="1469">
        <v>0</v>
      </c>
      <c r="T340" s="1469">
        <v>0</v>
      </c>
      <c r="U340" s="1469">
        <v>0</v>
      </c>
      <c r="V340" s="1469">
        <v>0</v>
      </c>
      <c r="W340" s="1469">
        <v>0</v>
      </c>
      <c r="X340" s="1469">
        <v>0</v>
      </c>
      <c r="Y340" s="1469">
        <v>0</v>
      </c>
      <c r="Z340" s="1469">
        <v>0</v>
      </c>
      <c r="AA340" s="1469">
        <v>0</v>
      </c>
      <c r="AB340" s="1469">
        <v>0</v>
      </c>
      <c r="AC340" s="1469">
        <v>0</v>
      </c>
      <c r="AD340" s="1469">
        <v>0</v>
      </c>
      <c r="AE340" s="1469">
        <v>0</v>
      </c>
      <c r="AF340" s="1469">
        <v>0</v>
      </c>
      <c r="AG340" s="1469">
        <v>0</v>
      </c>
      <c r="AH340" s="1469">
        <v>0</v>
      </c>
      <c r="AI340" s="1469">
        <v>0</v>
      </c>
      <c r="AJ340" s="1469">
        <v>0</v>
      </c>
      <c r="AK340" s="1469">
        <v>0</v>
      </c>
      <c r="AL340" s="1469">
        <v>0</v>
      </c>
      <c r="AM340" s="1469">
        <v>0</v>
      </c>
      <c r="AN340" s="1469">
        <v>0</v>
      </c>
      <c r="AO340" s="1469">
        <v>0</v>
      </c>
      <c r="AP340" s="1469">
        <v>0</v>
      </c>
      <c r="AQ340" s="1469">
        <v>0</v>
      </c>
      <c r="AR340" s="1469">
        <v>0</v>
      </c>
      <c r="AS340" s="1469">
        <v>0</v>
      </c>
      <c r="AT340" s="1469">
        <v>0</v>
      </c>
      <c r="AU340" s="1469">
        <v>0</v>
      </c>
      <c r="AV340" s="1469">
        <v>0</v>
      </c>
      <c r="AW340" s="1469">
        <v>0</v>
      </c>
      <c r="AX340" s="1469">
        <v>0</v>
      </c>
      <c r="AY340" s="1469">
        <v>0</v>
      </c>
      <c r="AZ340" s="1469">
        <v>0</v>
      </c>
      <c r="BA340" s="1469">
        <v>0</v>
      </c>
      <c r="BB340" s="1469">
        <v>0</v>
      </c>
      <c r="BC340" s="1469">
        <v>0</v>
      </c>
      <c r="BD340" s="1469">
        <v>0</v>
      </c>
      <c r="BE340" s="1469">
        <v>0</v>
      </c>
      <c r="BF340" s="1469">
        <v>0</v>
      </c>
      <c r="BG340" s="1469">
        <v>0</v>
      </c>
      <c r="BH340" s="1469">
        <v>0</v>
      </c>
      <c r="BI340" s="1469">
        <v>0</v>
      </c>
      <c r="BJ340" s="1469">
        <v>0</v>
      </c>
      <c r="BK340" s="1469">
        <v>0</v>
      </c>
      <c r="BL340" s="1469">
        <v>0</v>
      </c>
      <c r="BM340" s="1469">
        <v>0</v>
      </c>
      <c r="BN340" s="1469">
        <v>0</v>
      </c>
      <c r="BO340" s="1470">
        <v>0</v>
      </c>
      <c r="BP340" s="333"/>
      <c r="BQ340" s="333"/>
      <c r="BR340" s="333"/>
      <c r="BS340" s="333"/>
      <c r="BT340" s="333"/>
      <c r="BU340" s="333"/>
      <c r="BV340" s="333"/>
      <c r="BW340" s="333"/>
      <c r="BX340" s="333"/>
      <c r="BY340" s="333"/>
      <c r="BZ340" s="333"/>
      <c r="CA340" s="333"/>
      <c r="CB340" s="333"/>
      <c r="CC340" s="333"/>
      <c r="CD340" s="333"/>
      <c r="CE340" s="333"/>
      <c r="CF340" s="333"/>
      <c r="CG340" s="333"/>
      <c r="CH340" s="333"/>
      <c r="CI340" s="334"/>
      <c r="CJ340" s="1453"/>
      <c r="CK340" s="1473"/>
    </row>
    <row r="341" spans="2:89" ht="28" x14ac:dyDescent="0.3">
      <c r="B341" s="655" t="s">
        <v>621</v>
      </c>
      <c r="C341" s="656" t="s">
        <v>422</v>
      </c>
      <c r="D341" s="337" t="s">
        <v>423</v>
      </c>
      <c r="E341" s="338" t="s">
        <v>221</v>
      </c>
      <c r="F341" s="912">
        <v>2</v>
      </c>
      <c r="G341" s="1474">
        <v>0</v>
      </c>
      <c r="H341" s="1475">
        <v>0</v>
      </c>
      <c r="I341" s="1476">
        <v>4.04</v>
      </c>
      <c r="J341" s="1476">
        <v>2.528</v>
      </c>
      <c r="K341" s="1476">
        <v>3.1909999999999998</v>
      </c>
      <c r="L341" s="1476">
        <v>3.1909999999999998</v>
      </c>
      <c r="M341" s="1469">
        <v>0</v>
      </c>
      <c r="N341" s="1469">
        <v>0</v>
      </c>
      <c r="O341" s="1469">
        <v>0</v>
      </c>
      <c r="P341" s="1469">
        <v>0</v>
      </c>
      <c r="Q341" s="1469">
        <v>0</v>
      </c>
      <c r="R341" s="1469">
        <v>0</v>
      </c>
      <c r="S341" s="1469">
        <v>0</v>
      </c>
      <c r="T341" s="1469">
        <v>0</v>
      </c>
      <c r="U341" s="1469">
        <v>0</v>
      </c>
      <c r="V341" s="1469">
        <v>0</v>
      </c>
      <c r="W341" s="1469">
        <v>0</v>
      </c>
      <c r="X341" s="1469">
        <v>0</v>
      </c>
      <c r="Y341" s="1469">
        <v>0</v>
      </c>
      <c r="Z341" s="1469">
        <v>0</v>
      </c>
      <c r="AA341" s="1469">
        <v>0</v>
      </c>
      <c r="AB341" s="1469">
        <v>0</v>
      </c>
      <c r="AC341" s="1469">
        <v>0</v>
      </c>
      <c r="AD341" s="1469">
        <v>0</v>
      </c>
      <c r="AE341" s="1469">
        <v>0</v>
      </c>
      <c r="AF341" s="1469">
        <v>0</v>
      </c>
      <c r="AG341" s="1469">
        <v>0</v>
      </c>
      <c r="AH341" s="1469">
        <v>0</v>
      </c>
      <c r="AI341" s="1469">
        <v>0</v>
      </c>
      <c r="AJ341" s="1469">
        <v>0</v>
      </c>
      <c r="AK341" s="1469">
        <v>0</v>
      </c>
      <c r="AL341" s="1469">
        <v>0</v>
      </c>
      <c r="AM341" s="1469">
        <v>0</v>
      </c>
      <c r="AN341" s="1469">
        <v>0</v>
      </c>
      <c r="AO341" s="1469">
        <v>0</v>
      </c>
      <c r="AP341" s="1469">
        <v>0</v>
      </c>
      <c r="AQ341" s="1469">
        <v>0</v>
      </c>
      <c r="AR341" s="1469">
        <v>0</v>
      </c>
      <c r="AS341" s="1469">
        <v>0</v>
      </c>
      <c r="AT341" s="1469">
        <v>0</v>
      </c>
      <c r="AU341" s="1469">
        <v>0</v>
      </c>
      <c r="AV341" s="1469">
        <v>0</v>
      </c>
      <c r="AW341" s="1469">
        <v>0</v>
      </c>
      <c r="AX341" s="1469">
        <v>0</v>
      </c>
      <c r="AY341" s="1469">
        <v>0</v>
      </c>
      <c r="AZ341" s="1469">
        <v>0</v>
      </c>
      <c r="BA341" s="1469">
        <v>0</v>
      </c>
      <c r="BB341" s="1469">
        <v>0</v>
      </c>
      <c r="BC341" s="1469">
        <v>0</v>
      </c>
      <c r="BD341" s="1469">
        <v>0</v>
      </c>
      <c r="BE341" s="1469">
        <v>0</v>
      </c>
      <c r="BF341" s="1469">
        <v>0</v>
      </c>
      <c r="BG341" s="1469">
        <v>0</v>
      </c>
      <c r="BH341" s="1469">
        <v>0</v>
      </c>
      <c r="BI341" s="1469">
        <v>0</v>
      </c>
      <c r="BJ341" s="1469">
        <v>0</v>
      </c>
      <c r="BK341" s="1469">
        <v>0</v>
      </c>
      <c r="BL341" s="1469">
        <v>0</v>
      </c>
      <c r="BM341" s="1469">
        <v>0</v>
      </c>
      <c r="BN341" s="1469">
        <v>0</v>
      </c>
      <c r="BO341" s="1470">
        <v>0</v>
      </c>
      <c r="BP341" s="333"/>
      <c r="BQ341" s="333"/>
      <c r="BR341" s="333"/>
      <c r="BS341" s="333"/>
      <c r="BT341" s="333"/>
      <c r="BU341" s="333"/>
      <c r="BV341" s="333"/>
      <c r="BW341" s="333"/>
      <c r="BX341" s="333"/>
      <c r="BY341" s="333"/>
      <c r="BZ341" s="333"/>
      <c r="CA341" s="333"/>
      <c r="CB341" s="333"/>
      <c r="CC341" s="333"/>
      <c r="CD341" s="333"/>
      <c r="CE341" s="333"/>
      <c r="CF341" s="333"/>
      <c r="CG341" s="333"/>
      <c r="CH341" s="333"/>
      <c r="CI341" s="334"/>
      <c r="CJ341" s="1453"/>
      <c r="CK341" s="1473"/>
    </row>
    <row r="342" spans="2:89" x14ac:dyDescent="0.3">
      <c r="B342" s="655" t="s">
        <v>622</v>
      </c>
      <c r="C342" s="656" t="s">
        <v>425</v>
      </c>
      <c r="D342" s="337" t="s">
        <v>426</v>
      </c>
      <c r="E342" s="338" t="s">
        <v>221</v>
      </c>
      <c r="F342" s="912">
        <v>2</v>
      </c>
      <c r="G342" s="1474">
        <v>0</v>
      </c>
      <c r="H342" s="1475">
        <v>0</v>
      </c>
      <c r="I342" s="1476">
        <v>0</v>
      </c>
      <c r="J342" s="1476">
        <v>0</v>
      </c>
      <c r="K342" s="1476">
        <v>0</v>
      </c>
      <c r="L342" s="1476">
        <v>0</v>
      </c>
      <c r="M342" s="1469">
        <v>0</v>
      </c>
      <c r="N342" s="1469">
        <v>0</v>
      </c>
      <c r="O342" s="1469">
        <v>0</v>
      </c>
      <c r="P342" s="1469">
        <v>0</v>
      </c>
      <c r="Q342" s="1469">
        <v>0</v>
      </c>
      <c r="R342" s="1469">
        <v>0</v>
      </c>
      <c r="S342" s="1469">
        <v>0</v>
      </c>
      <c r="T342" s="1469">
        <v>0</v>
      </c>
      <c r="U342" s="1469">
        <v>0</v>
      </c>
      <c r="V342" s="1469">
        <v>0</v>
      </c>
      <c r="W342" s="1469">
        <v>0</v>
      </c>
      <c r="X342" s="1469">
        <v>0</v>
      </c>
      <c r="Y342" s="1469">
        <v>0</v>
      </c>
      <c r="Z342" s="1469">
        <v>0</v>
      </c>
      <c r="AA342" s="1469">
        <v>0</v>
      </c>
      <c r="AB342" s="1469">
        <v>0</v>
      </c>
      <c r="AC342" s="1469">
        <v>0</v>
      </c>
      <c r="AD342" s="1469">
        <v>0</v>
      </c>
      <c r="AE342" s="1469">
        <v>0</v>
      </c>
      <c r="AF342" s="1469">
        <v>0</v>
      </c>
      <c r="AG342" s="1469">
        <v>0</v>
      </c>
      <c r="AH342" s="1469">
        <v>0</v>
      </c>
      <c r="AI342" s="1469">
        <v>0</v>
      </c>
      <c r="AJ342" s="1469">
        <v>0</v>
      </c>
      <c r="AK342" s="1469">
        <v>0</v>
      </c>
      <c r="AL342" s="1469">
        <v>0</v>
      </c>
      <c r="AM342" s="1469">
        <v>0</v>
      </c>
      <c r="AN342" s="1469">
        <v>0</v>
      </c>
      <c r="AO342" s="1469">
        <v>0</v>
      </c>
      <c r="AP342" s="1469">
        <v>0</v>
      </c>
      <c r="AQ342" s="1469">
        <v>0</v>
      </c>
      <c r="AR342" s="1469">
        <v>0</v>
      </c>
      <c r="AS342" s="1469">
        <v>0</v>
      </c>
      <c r="AT342" s="1469">
        <v>0</v>
      </c>
      <c r="AU342" s="1469">
        <v>0</v>
      </c>
      <c r="AV342" s="1469">
        <v>0</v>
      </c>
      <c r="AW342" s="1469">
        <v>0</v>
      </c>
      <c r="AX342" s="1469">
        <v>0</v>
      </c>
      <c r="AY342" s="1469">
        <v>0</v>
      </c>
      <c r="AZ342" s="1469">
        <v>0</v>
      </c>
      <c r="BA342" s="1469">
        <v>0</v>
      </c>
      <c r="BB342" s="1469">
        <v>0</v>
      </c>
      <c r="BC342" s="1469">
        <v>0</v>
      </c>
      <c r="BD342" s="1469">
        <v>0</v>
      </c>
      <c r="BE342" s="1469">
        <v>0</v>
      </c>
      <c r="BF342" s="1469">
        <v>0</v>
      </c>
      <c r="BG342" s="1469">
        <v>0</v>
      </c>
      <c r="BH342" s="1469">
        <v>0</v>
      </c>
      <c r="BI342" s="1469">
        <v>0</v>
      </c>
      <c r="BJ342" s="1469">
        <v>0</v>
      </c>
      <c r="BK342" s="1469">
        <v>0</v>
      </c>
      <c r="BL342" s="1469">
        <v>0</v>
      </c>
      <c r="BM342" s="1469">
        <v>0</v>
      </c>
      <c r="BN342" s="1469">
        <v>0</v>
      </c>
      <c r="BO342" s="1470">
        <v>0</v>
      </c>
      <c r="BP342" s="333"/>
      <c r="BQ342" s="333"/>
      <c r="BR342" s="333"/>
      <c r="BS342" s="333"/>
      <c r="BT342" s="333"/>
      <c r="BU342" s="333"/>
      <c r="BV342" s="333"/>
      <c r="BW342" s="333"/>
      <c r="BX342" s="333"/>
      <c r="BY342" s="333"/>
      <c r="BZ342" s="333"/>
      <c r="CA342" s="333"/>
      <c r="CB342" s="333"/>
      <c r="CC342" s="333"/>
      <c r="CD342" s="333"/>
      <c r="CE342" s="333"/>
      <c r="CF342" s="333"/>
      <c r="CG342" s="333"/>
      <c r="CH342" s="333"/>
      <c r="CI342" s="334"/>
      <c r="CJ342" s="1453"/>
      <c r="CK342" s="1473"/>
    </row>
    <row r="343" spans="2:89" ht="28" x14ac:dyDescent="0.3">
      <c r="B343" s="655" t="s">
        <v>623</v>
      </c>
      <c r="C343" s="656" t="s">
        <v>428</v>
      </c>
      <c r="D343" s="337" t="s">
        <v>429</v>
      </c>
      <c r="E343" s="338" t="s">
        <v>221</v>
      </c>
      <c r="F343" s="912">
        <v>2</v>
      </c>
      <c r="G343" s="1474">
        <v>0</v>
      </c>
      <c r="H343" s="1475">
        <v>0</v>
      </c>
      <c r="I343" s="1476">
        <v>0</v>
      </c>
      <c r="J343" s="1476">
        <v>0</v>
      </c>
      <c r="K343" s="1476">
        <v>0</v>
      </c>
      <c r="L343" s="1476">
        <v>0</v>
      </c>
      <c r="M343" s="1469">
        <v>0</v>
      </c>
      <c r="N343" s="1469">
        <v>0</v>
      </c>
      <c r="O343" s="1469">
        <v>0</v>
      </c>
      <c r="P343" s="1469">
        <v>0</v>
      </c>
      <c r="Q343" s="1469">
        <v>0</v>
      </c>
      <c r="R343" s="1469">
        <v>0</v>
      </c>
      <c r="S343" s="1469">
        <v>0</v>
      </c>
      <c r="T343" s="1469">
        <v>0</v>
      </c>
      <c r="U343" s="1469">
        <v>0</v>
      </c>
      <c r="V343" s="1469">
        <v>0</v>
      </c>
      <c r="W343" s="1469">
        <v>0</v>
      </c>
      <c r="X343" s="1469">
        <v>0</v>
      </c>
      <c r="Y343" s="1469">
        <v>0</v>
      </c>
      <c r="Z343" s="1469">
        <v>0</v>
      </c>
      <c r="AA343" s="1469">
        <v>0</v>
      </c>
      <c r="AB343" s="1469">
        <v>0</v>
      </c>
      <c r="AC343" s="1469">
        <v>0</v>
      </c>
      <c r="AD343" s="1469">
        <v>0</v>
      </c>
      <c r="AE343" s="1469">
        <v>0</v>
      </c>
      <c r="AF343" s="1469">
        <v>0</v>
      </c>
      <c r="AG343" s="1469">
        <v>0</v>
      </c>
      <c r="AH343" s="1469">
        <v>0</v>
      </c>
      <c r="AI343" s="1469">
        <v>0</v>
      </c>
      <c r="AJ343" s="1469">
        <v>0</v>
      </c>
      <c r="AK343" s="1469">
        <v>0</v>
      </c>
      <c r="AL343" s="1469">
        <v>0</v>
      </c>
      <c r="AM343" s="1469">
        <v>0</v>
      </c>
      <c r="AN343" s="1469">
        <v>0</v>
      </c>
      <c r="AO343" s="1469">
        <v>0</v>
      </c>
      <c r="AP343" s="1469">
        <v>0</v>
      </c>
      <c r="AQ343" s="1469">
        <v>0</v>
      </c>
      <c r="AR343" s="1469">
        <v>0</v>
      </c>
      <c r="AS343" s="1469">
        <v>0</v>
      </c>
      <c r="AT343" s="1469">
        <v>0</v>
      </c>
      <c r="AU343" s="1469">
        <v>0</v>
      </c>
      <c r="AV343" s="1469">
        <v>0</v>
      </c>
      <c r="AW343" s="1469">
        <v>0</v>
      </c>
      <c r="AX343" s="1469">
        <v>0</v>
      </c>
      <c r="AY343" s="1469">
        <v>0</v>
      </c>
      <c r="AZ343" s="1469">
        <v>0</v>
      </c>
      <c r="BA343" s="1469">
        <v>0</v>
      </c>
      <c r="BB343" s="1469">
        <v>0</v>
      </c>
      <c r="BC343" s="1469">
        <v>0</v>
      </c>
      <c r="BD343" s="1469">
        <v>0</v>
      </c>
      <c r="BE343" s="1469">
        <v>0</v>
      </c>
      <c r="BF343" s="1469">
        <v>0</v>
      </c>
      <c r="BG343" s="1469">
        <v>0</v>
      </c>
      <c r="BH343" s="1469">
        <v>0</v>
      </c>
      <c r="BI343" s="1469">
        <v>0</v>
      </c>
      <c r="BJ343" s="1469">
        <v>0</v>
      </c>
      <c r="BK343" s="1469">
        <v>0</v>
      </c>
      <c r="BL343" s="1469">
        <v>0</v>
      </c>
      <c r="BM343" s="1469">
        <v>0</v>
      </c>
      <c r="BN343" s="1469">
        <v>0</v>
      </c>
      <c r="BO343" s="1470">
        <v>0</v>
      </c>
      <c r="BP343" s="333"/>
      <c r="BQ343" s="333"/>
      <c r="BR343" s="333"/>
      <c r="BS343" s="333"/>
      <c r="BT343" s="333"/>
      <c r="BU343" s="333"/>
      <c r="BV343" s="333"/>
      <c r="BW343" s="333"/>
      <c r="BX343" s="333"/>
      <c r="BY343" s="333"/>
      <c r="BZ343" s="333"/>
      <c r="CA343" s="333"/>
      <c r="CB343" s="333"/>
      <c r="CC343" s="333"/>
      <c r="CD343" s="333"/>
      <c r="CE343" s="333"/>
      <c r="CF343" s="333"/>
      <c r="CG343" s="333"/>
      <c r="CH343" s="333"/>
      <c r="CI343" s="334"/>
      <c r="CJ343" s="1453"/>
      <c r="CK343" s="1473"/>
    </row>
    <row r="344" spans="2:89" x14ac:dyDescent="0.3">
      <c r="B344" s="655" t="s">
        <v>624</v>
      </c>
      <c r="C344" s="656" t="s">
        <v>431</v>
      </c>
      <c r="D344" s="609" t="s">
        <v>67</v>
      </c>
      <c r="E344" s="645" t="s">
        <v>221</v>
      </c>
      <c r="F344" s="1131">
        <v>2</v>
      </c>
      <c r="G344" s="1137">
        <v>10.76</v>
      </c>
      <c r="H344" s="1138">
        <v>6.3949999999999996</v>
      </c>
      <c r="I344" s="1014">
        <v>6.3949999999999996</v>
      </c>
      <c r="J344" s="1014">
        <v>6.3949999999999996</v>
      </c>
      <c r="K344" s="1014">
        <v>6.3949999999999996</v>
      </c>
      <c r="L344" s="1014">
        <v>6.3949999999999996</v>
      </c>
      <c r="M344" s="1147">
        <v>6.3949999999999996</v>
      </c>
      <c r="N344" s="1147">
        <v>6.3949999999999996</v>
      </c>
      <c r="O344" s="1147">
        <v>6.3949999999999996</v>
      </c>
      <c r="P344" s="1147">
        <v>6.3949999999999996</v>
      </c>
      <c r="Q344" s="1147">
        <v>6.3949999999999996</v>
      </c>
      <c r="R344" s="1147">
        <v>6.3949999999999996</v>
      </c>
      <c r="S344" s="1147">
        <v>6.3949999999999996</v>
      </c>
      <c r="T344" s="1147">
        <v>6.3949999999999996</v>
      </c>
      <c r="U344" s="1147">
        <v>6.3949999999999996</v>
      </c>
      <c r="V344" s="1147">
        <v>6.3949999999999996</v>
      </c>
      <c r="W344" s="1147">
        <v>6.3949999999999996</v>
      </c>
      <c r="X344" s="1147">
        <v>6.3949999999999996</v>
      </c>
      <c r="Y344" s="1147">
        <v>6.3949999999999996</v>
      </c>
      <c r="Z344" s="1147">
        <v>6.3949999999999996</v>
      </c>
      <c r="AA344" s="1147">
        <v>6.3949999999999996</v>
      </c>
      <c r="AB344" s="1147">
        <v>6.3949999999999996</v>
      </c>
      <c r="AC344" s="1147">
        <v>6.3949999999999996</v>
      </c>
      <c r="AD344" s="1147">
        <v>6.3949999999999996</v>
      </c>
      <c r="AE344" s="1147">
        <v>6.3949999999999996</v>
      </c>
      <c r="AF344" s="1147">
        <v>6.3949999999999996</v>
      </c>
      <c r="AG344" s="1147">
        <v>6.3949999999999996</v>
      </c>
      <c r="AH344" s="1147">
        <v>6.3949999999999996</v>
      </c>
      <c r="AI344" s="1147">
        <v>6.3949999999999996</v>
      </c>
      <c r="AJ344" s="1147">
        <v>6.3949999999999996</v>
      </c>
      <c r="AK344" s="1147">
        <v>6.3949999999999996</v>
      </c>
      <c r="AL344" s="1147">
        <v>6.3949999999999996</v>
      </c>
      <c r="AM344" s="1147">
        <v>6.3949999999999996</v>
      </c>
      <c r="AN344" s="1147">
        <v>6.3949999999999996</v>
      </c>
      <c r="AO344" s="1147">
        <v>6.3949999999999996</v>
      </c>
      <c r="AP344" s="1147">
        <v>6.3949999999999996</v>
      </c>
      <c r="AQ344" s="1147">
        <v>6.3949999999999996</v>
      </c>
      <c r="AR344" s="1147">
        <v>6.3949999999999996</v>
      </c>
      <c r="AS344" s="1147">
        <v>6.3949999999999996</v>
      </c>
      <c r="AT344" s="1147">
        <v>6.3949999999999996</v>
      </c>
      <c r="AU344" s="1147">
        <v>6.3949999999999996</v>
      </c>
      <c r="AV344" s="1147">
        <v>6.3949999999999996</v>
      </c>
      <c r="AW344" s="1147">
        <v>6.3949999999999996</v>
      </c>
      <c r="AX344" s="1147">
        <v>6.3949999999999996</v>
      </c>
      <c r="AY344" s="1147">
        <v>6.3949999999999996</v>
      </c>
      <c r="AZ344" s="1147">
        <v>6.3949999999999996</v>
      </c>
      <c r="BA344" s="1147">
        <v>6.3949999999999996</v>
      </c>
      <c r="BB344" s="1147">
        <v>6.3949999999999996</v>
      </c>
      <c r="BC344" s="1147">
        <v>6.3949999999999996</v>
      </c>
      <c r="BD344" s="1147">
        <v>6.3949999999999996</v>
      </c>
      <c r="BE344" s="1147">
        <v>6.3949999999999996</v>
      </c>
      <c r="BF344" s="1147">
        <v>6.3949999999999996</v>
      </c>
      <c r="BG344" s="1147">
        <v>6.3949999999999996</v>
      </c>
      <c r="BH344" s="1147">
        <v>6.3949999999999996</v>
      </c>
      <c r="BI344" s="1147">
        <v>6.3949999999999996</v>
      </c>
      <c r="BJ344" s="1147">
        <v>6.3949999999999996</v>
      </c>
      <c r="BK344" s="1147">
        <v>6.3949999999999996</v>
      </c>
      <c r="BL344" s="1147">
        <v>6.3949999999999996</v>
      </c>
      <c r="BM344" s="1147">
        <v>6.3949999999999996</v>
      </c>
      <c r="BN344" s="1147">
        <v>6.3949999999999996</v>
      </c>
      <c r="BO344" s="1154">
        <v>6.3949999999999996</v>
      </c>
      <c r="BP344" s="333"/>
      <c r="BQ344" s="333"/>
      <c r="BR344" s="333"/>
      <c r="BS344" s="333"/>
      <c r="BT344" s="333"/>
      <c r="BU344" s="333"/>
      <c r="BV344" s="333"/>
      <c r="BW344" s="333"/>
      <c r="BX344" s="333"/>
      <c r="BY344" s="333"/>
      <c r="BZ344" s="333"/>
      <c r="CA344" s="333"/>
      <c r="CB344" s="333"/>
      <c r="CC344" s="333"/>
      <c r="CD344" s="333"/>
      <c r="CE344" s="333"/>
      <c r="CF344" s="333"/>
      <c r="CG344" s="333"/>
      <c r="CH344" s="333"/>
      <c r="CI344" s="334"/>
      <c r="CJ344" s="1453"/>
      <c r="CK344" s="1473"/>
    </row>
    <row r="345" spans="2:89" ht="28" x14ac:dyDescent="0.3">
      <c r="B345" s="655" t="s">
        <v>625</v>
      </c>
      <c r="C345" s="656" t="s">
        <v>433</v>
      </c>
      <c r="D345" s="609" t="s">
        <v>67</v>
      </c>
      <c r="E345" s="645" t="s">
        <v>221</v>
      </c>
      <c r="F345" s="1131">
        <v>2</v>
      </c>
      <c r="G345" s="1137">
        <v>180.72300000000001</v>
      </c>
      <c r="H345" s="1138">
        <v>174.54499999999999</v>
      </c>
      <c r="I345" s="1014">
        <v>167.26499999999999</v>
      </c>
      <c r="J345" s="1014">
        <v>160.43899999999999</v>
      </c>
      <c r="K345" s="1014">
        <v>153.959</v>
      </c>
      <c r="L345" s="1014">
        <v>148.46000958218735</v>
      </c>
      <c r="M345" s="1147">
        <v>146.44522019725059</v>
      </c>
      <c r="N345" s="1147">
        <v>144.6368184575625</v>
      </c>
      <c r="O345" s="1147">
        <v>143.01125450425675</v>
      </c>
      <c r="P345" s="1147">
        <v>141.54806648841682</v>
      </c>
      <c r="Q345" s="1147">
        <v>140.22941115747832</v>
      </c>
      <c r="R345" s="1147">
        <v>139.03967591267724</v>
      </c>
      <c r="S345" s="1147">
        <v>137.96515658060409</v>
      </c>
      <c r="T345" s="1147">
        <v>136.99378846976063</v>
      </c>
      <c r="U345" s="1147">
        <v>136.11492085353186</v>
      </c>
      <c r="V345" s="1147">
        <v>135.3191270182611</v>
      </c>
      <c r="W345" s="1147">
        <v>134.59804357575942</v>
      </c>
      <c r="X345" s="1147">
        <v>133.94423396564352</v>
      </c>
      <c r="Y345" s="1147">
        <v>133.35107204110093</v>
      </c>
      <c r="Z345" s="1147">
        <v>132.81264240005444</v>
      </c>
      <c r="AA345" s="1147">
        <v>132.32365473639234</v>
      </c>
      <c r="AB345" s="1147">
        <v>131.87936997672219</v>
      </c>
      <c r="AC345" s="1147">
        <v>131.47553636298133</v>
      </c>
      <c r="AD345" s="1147">
        <v>131.10833396028607</v>
      </c>
      <c r="AE345" s="1147">
        <v>130.77432632824011</v>
      </c>
      <c r="AF345" s="1147">
        <v>130.47041830474242</v>
      </c>
      <c r="AG345" s="1147">
        <v>130.19381902370074</v>
      </c>
      <c r="AH345" s="1147">
        <v>129.94200942950508</v>
      </c>
      <c r="AI345" s="1147">
        <v>129.71271366761121</v>
      </c>
      <c r="AJ345" s="1147">
        <v>129.50387382686435</v>
      </c>
      <c r="AK345" s="1147">
        <v>129.3136275890401</v>
      </c>
      <c r="AL345" s="1147">
        <v>129.14028840751843</v>
      </c>
      <c r="AM345" s="1147">
        <v>128.98232789247186</v>
      </c>
      <c r="AN345" s="1147">
        <v>128.83836012640089</v>
      </c>
      <c r="AO345" s="1147">
        <v>128.70712767287813</v>
      </c>
      <c r="AP345" s="1147">
        <v>128.58748907425436</v>
      </c>
      <c r="AQ345" s="1147">
        <v>128.47840766188708</v>
      </c>
      <c r="AR345" s="1147">
        <v>128.3789415260305</v>
      </c>
      <c r="AS345" s="1147">
        <v>128.28823451258054</v>
      </c>
      <c r="AT345" s="1147">
        <v>128.20550813097361</v>
      </c>
      <c r="AU345" s="1147">
        <v>128.13005427217399</v>
      </c>
      <c r="AV345" s="1147">
        <v>128.06122864823976</v>
      </c>
      <c r="AW345" s="1147">
        <v>127.99844487576154</v>
      </c>
      <c r="AX345" s="1147">
        <v>127.94116913478975</v>
      </c>
      <c r="AY345" s="1147">
        <v>127.88891534293117</v>
      </c>
      <c r="AZ345" s="1147">
        <v>127.84124079129248</v>
      </c>
      <c r="BA345" s="1147">
        <v>127.79774219503427</v>
      </c>
      <c r="BB345" s="1147">
        <v>127.75805211660642</v>
      </c>
      <c r="BC345" s="1147">
        <v>127.72183572437582</v>
      </c>
      <c r="BD345" s="1147">
        <v>127.6887878534238</v>
      </c>
      <c r="BE345" s="1147">
        <v>127.65863033886315</v>
      </c>
      <c r="BF345" s="1147">
        <v>127.63110959516975</v>
      </c>
      <c r="BG345" s="1147">
        <v>127.60599441779985</v>
      </c>
      <c r="BH345" s="1147">
        <v>127.58307398581803</v>
      </c>
      <c r="BI345" s="1147">
        <v>127.56215604643627</v>
      </c>
      <c r="BJ345" s="1147">
        <v>127.54306526429538</v>
      </c>
      <c r="BK345" s="1147">
        <v>127.52564172003764</v>
      </c>
      <c r="BL345" s="1147">
        <v>127.50973954425011</v>
      </c>
      <c r="BM345" s="1147">
        <v>127.49522567422402</v>
      </c>
      <c r="BN345" s="1147">
        <v>127.48197872219691</v>
      </c>
      <c r="BO345" s="1154">
        <v>127.46988794483769</v>
      </c>
      <c r="BP345" s="333"/>
      <c r="BQ345" s="333"/>
      <c r="BR345" s="333"/>
      <c r="BS345" s="333"/>
      <c r="BT345" s="333"/>
      <c r="BU345" s="333"/>
      <c r="BV345" s="333"/>
      <c r="BW345" s="333"/>
      <c r="BX345" s="333"/>
      <c r="BY345" s="333"/>
      <c r="BZ345" s="333"/>
      <c r="CA345" s="333"/>
      <c r="CB345" s="333"/>
      <c r="CC345" s="333"/>
      <c r="CD345" s="333"/>
      <c r="CE345" s="333"/>
      <c r="CF345" s="333"/>
      <c r="CG345" s="333"/>
      <c r="CH345" s="333"/>
      <c r="CI345" s="334"/>
      <c r="CJ345" s="1453"/>
      <c r="CK345" s="1473"/>
    </row>
    <row r="346" spans="2:89" x14ac:dyDescent="0.3">
      <c r="B346" s="655" t="s">
        <v>626</v>
      </c>
      <c r="C346" s="656" t="s">
        <v>435</v>
      </c>
      <c r="D346" s="609" t="s">
        <v>67</v>
      </c>
      <c r="E346" s="645" t="s">
        <v>221</v>
      </c>
      <c r="F346" s="1131">
        <v>2</v>
      </c>
      <c r="G346" s="1137">
        <v>4.92</v>
      </c>
      <c r="H346" s="1138">
        <v>4.1399999999999997</v>
      </c>
      <c r="I346" s="1014">
        <v>4.1399999999999997</v>
      </c>
      <c r="J346" s="1014">
        <v>4.1399999999999997</v>
      </c>
      <c r="K346" s="1014">
        <v>4.1399999999999997</v>
      </c>
      <c r="L346" s="1014">
        <v>4.1399999999999997</v>
      </c>
      <c r="M346" s="1147">
        <v>4.1399999999999997</v>
      </c>
      <c r="N346" s="1147">
        <v>4.1399999999999997</v>
      </c>
      <c r="O346" s="1147">
        <v>4.1399999999999997</v>
      </c>
      <c r="P346" s="1147">
        <v>4.1399999999999997</v>
      </c>
      <c r="Q346" s="1147">
        <v>4.1399999999999997</v>
      </c>
      <c r="R346" s="1147">
        <v>4.1399999999999997</v>
      </c>
      <c r="S346" s="1147">
        <v>4.1399999999999997</v>
      </c>
      <c r="T346" s="1147">
        <v>4.1399999999999997</v>
      </c>
      <c r="U346" s="1147">
        <v>4.1399999999999997</v>
      </c>
      <c r="V346" s="1147">
        <v>4.1399999999999997</v>
      </c>
      <c r="W346" s="1147">
        <v>4.1399999999999997</v>
      </c>
      <c r="X346" s="1147">
        <v>4.1399999999999997</v>
      </c>
      <c r="Y346" s="1147">
        <v>4.1399999999999997</v>
      </c>
      <c r="Z346" s="1147">
        <v>4.1399999999999997</v>
      </c>
      <c r="AA346" s="1147">
        <v>4.1399999999999997</v>
      </c>
      <c r="AB346" s="1147">
        <v>4.1399999999999997</v>
      </c>
      <c r="AC346" s="1147">
        <v>4.1399999999999997</v>
      </c>
      <c r="AD346" s="1147">
        <v>4.1399999999999997</v>
      </c>
      <c r="AE346" s="1147">
        <v>4.1399999999999997</v>
      </c>
      <c r="AF346" s="1147">
        <v>4.1399999999999997</v>
      </c>
      <c r="AG346" s="1147">
        <v>4.1399999999999997</v>
      </c>
      <c r="AH346" s="1147">
        <v>4.1399999999999997</v>
      </c>
      <c r="AI346" s="1147">
        <v>4.1399999999999997</v>
      </c>
      <c r="AJ346" s="1147">
        <v>4.1399999999999997</v>
      </c>
      <c r="AK346" s="1147">
        <v>4.1399999999999997</v>
      </c>
      <c r="AL346" s="1147">
        <v>4.1399999999999997</v>
      </c>
      <c r="AM346" s="1147">
        <v>4.1399999999999997</v>
      </c>
      <c r="AN346" s="1147">
        <v>4.1399999999999997</v>
      </c>
      <c r="AO346" s="1147">
        <v>4.1399999999999997</v>
      </c>
      <c r="AP346" s="1147">
        <v>4.1399999999999997</v>
      </c>
      <c r="AQ346" s="1147">
        <v>4.1399999999999997</v>
      </c>
      <c r="AR346" s="1147">
        <v>4.1399999999999997</v>
      </c>
      <c r="AS346" s="1147">
        <v>4.1399999999999997</v>
      </c>
      <c r="AT346" s="1147">
        <v>4.1399999999999997</v>
      </c>
      <c r="AU346" s="1147">
        <v>4.1399999999999997</v>
      </c>
      <c r="AV346" s="1147">
        <v>4.1399999999999997</v>
      </c>
      <c r="AW346" s="1147">
        <v>4.1399999999999997</v>
      </c>
      <c r="AX346" s="1147">
        <v>4.1399999999999997</v>
      </c>
      <c r="AY346" s="1147">
        <v>4.1399999999999997</v>
      </c>
      <c r="AZ346" s="1147">
        <v>4.1399999999999997</v>
      </c>
      <c r="BA346" s="1147">
        <v>4.1399999999999997</v>
      </c>
      <c r="BB346" s="1147">
        <v>4.1399999999999997</v>
      </c>
      <c r="BC346" s="1147">
        <v>4.1399999999999997</v>
      </c>
      <c r="BD346" s="1147">
        <v>4.1399999999999997</v>
      </c>
      <c r="BE346" s="1147">
        <v>4.1399999999999997</v>
      </c>
      <c r="BF346" s="1147">
        <v>4.1399999999999997</v>
      </c>
      <c r="BG346" s="1147">
        <v>4.1399999999999997</v>
      </c>
      <c r="BH346" s="1147">
        <v>4.1399999999999997</v>
      </c>
      <c r="BI346" s="1147">
        <v>4.1399999999999997</v>
      </c>
      <c r="BJ346" s="1147">
        <v>4.1399999999999997</v>
      </c>
      <c r="BK346" s="1147">
        <v>4.1399999999999997</v>
      </c>
      <c r="BL346" s="1147">
        <v>4.1399999999999997</v>
      </c>
      <c r="BM346" s="1147">
        <v>4.1399999999999997</v>
      </c>
      <c r="BN346" s="1147">
        <v>4.1399999999999997</v>
      </c>
      <c r="BO346" s="1154">
        <v>4.1399999999999997</v>
      </c>
      <c r="BP346" s="333"/>
      <c r="BQ346" s="333"/>
      <c r="BR346" s="333"/>
      <c r="BS346" s="333"/>
      <c r="BT346" s="333"/>
      <c r="BU346" s="333"/>
      <c r="BV346" s="333"/>
      <c r="BW346" s="333"/>
      <c r="BX346" s="333"/>
      <c r="BY346" s="333"/>
      <c r="BZ346" s="333"/>
      <c r="CA346" s="333"/>
      <c r="CB346" s="333"/>
      <c r="CC346" s="333"/>
      <c r="CD346" s="333"/>
      <c r="CE346" s="333"/>
      <c r="CF346" s="333"/>
      <c r="CG346" s="333"/>
      <c r="CH346" s="333"/>
      <c r="CI346" s="334"/>
      <c r="CJ346" s="1453"/>
      <c r="CK346" s="1473"/>
    </row>
    <row r="347" spans="2:89" ht="14.5" thickBot="1" x14ac:dyDescent="0.4">
      <c r="B347" s="657" t="s">
        <v>627</v>
      </c>
      <c r="C347" s="658" t="s">
        <v>437</v>
      </c>
      <c r="D347" s="659" t="s">
        <v>628</v>
      </c>
      <c r="E347" s="660" t="s">
        <v>221</v>
      </c>
      <c r="F347" s="1202">
        <v>2</v>
      </c>
      <c r="G347" s="1139">
        <f>SUM(G334:G337)+G344+G345+G346</f>
        <v>623.07299999999998</v>
      </c>
      <c r="H347" s="452">
        <f t="shared" ref="H347:BO347" si="167">SUM(H334:H337)+H344+H345+H346</f>
        <v>625.44100000000003</v>
      </c>
      <c r="I347" s="452">
        <f t="shared" si="167"/>
        <v>631.61437030774562</v>
      </c>
      <c r="J347" s="452">
        <f t="shared" si="167"/>
        <v>636.48461265071273</v>
      </c>
      <c r="K347" s="452">
        <f t="shared" si="167"/>
        <v>640.53809662794902</v>
      </c>
      <c r="L347" s="452">
        <f t="shared" si="167"/>
        <v>643.85405288043114</v>
      </c>
      <c r="M347" s="452">
        <f t="shared" si="167"/>
        <v>644.97426088460247</v>
      </c>
      <c r="N347" s="452">
        <f t="shared" si="167"/>
        <v>646.73323216642029</v>
      </c>
      <c r="O347" s="452">
        <f t="shared" si="167"/>
        <v>649.08790080186077</v>
      </c>
      <c r="P347" s="452">
        <f t="shared" si="167"/>
        <v>651.48256600894251</v>
      </c>
      <c r="Q347" s="452">
        <f t="shared" si="167"/>
        <v>653.85879429910995</v>
      </c>
      <c r="R347" s="452">
        <f t="shared" si="167"/>
        <v>656.25055543681481</v>
      </c>
      <c r="S347" s="452">
        <f t="shared" si="167"/>
        <v>658.7881745273387</v>
      </c>
      <c r="T347" s="452">
        <f t="shared" si="167"/>
        <v>661.45838140512376</v>
      </c>
      <c r="U347" s="452">
        <f t="shared" si="167"/>
        <v>664.24010639366986</v>
      </c>
      <c r="V347" s="452">
        <f t="shared" si="167"/>
        <v>666.97566153972127</v>
      </c>
      <c r="W347" s="452">
        <f t="shared" si="167"/>
        <v>669.72289987935926</v>
      </c>
      <c r="X347" s="452">
        <f t="shared" si="167"/>
        <v>672.51189617918953</v>
      </c>
      <c r="Y347" s="452">
        <f t="shared" si="167"/>
        <v>675.23216065561189</v>
      </c>
      <c r="Z347" s="452">
        <f t="shared" si="167"/>
        <v>677.98254678785338</v>
      </c>
      <c r="AA347" s="452">
        <f t="shared" si="167"/>
        <v>680.66898196359091</v>
      </c>
      <c r="AB347" s="452">
        <f t="shared" si="167"/>
        <v>683.28738079999709</v>
      </c>
      <c r="AC347" s="452">
        <f t="shared" si="167"/>
        <v>686.15601545138611</v>
      </c>
      <c r="AD347" s="452">
        <f t="shared" si="167"/>
        <v>688.93808413662407</v>
      </c>
      <c r="AE347" s="452">
        <f t="shared" si="167"/>
        <v>692.06505749629684</v>
      </c>
      <c r="AF347" s="452">
        <f t="shared" si="167"/>
        <v>695.22335059480531</v>
      </c>
      <c r="AG347" s="452">
        <f t="shared" si="167"/>
        <v>698.43517205250669</v>
      </c>
      <c r="AH347" s="452">
        <f t="shared" si="167"/>
        <v>701.67200230143851</v>
      </c>
      <c r="AI347" s="452">
        <f t="shared" si="167"/>
        <v>704.93156497589621</v>
      </c>
      <c r="AJ347" s="452">
        <f t="shared" si="167"/>
        <v>708.21180165476073</v>
      </c>
      <c r="AK347" s="452">
        <f t="shared" si="167"/>
        <v>711.52884951103135</v>
      </c>
      <c r="AL347" s="452">
        <f t="shared" si="167"/>
        <v>714.86302149050005</v>
      </c>
      <c r="AM347" s="452">
        <f t="shared" si="167"/>
        <v>718.21278869693253</v>
      </c>
      <c r="AN347" s="452">
        <f t="shared" si="167"/>
        <v>721.57676470760714</v>
      </c>
      <c r="AO347" s="452">
        <f t="shared" si="167"/>
        <v>724.95369158205256</v>
      </c>
      <c r="AP347" s="452">
        <f t="shared" si="167"/>
        <v>728.34242735974851</v>
      </c>
      <c r="AQ347" s="452">
        <f t="shared" si="167"/>
        <v>731.74193487035814</v>
      </c>
      <c r="AR347" s="452">
        <f t="shared" si="167"/>
        <v>735.1512717036104</v>
      </c>
      <c r="AS347" s="452">
        <f t="shared" si="167"/>
        <v>738.56958120604429</v>
      </c>
      <c r="AT347" s="452">
        <f t="shared" si="167"/>
        <v>741.99608438890198</v>
      </c>
      <c r="AU347" s="452">
        <f t="shared" si="167"/>
        <v>745.43007264611833</v>
      </c>
      <c r="AV347" s="452">
        <f t="shared" si="167"/>
        <v>748.87090119388154</v>
      </c>
      <c r="AW347" s="452">
        <f t="shared" si="167"/>
        <v>752.31798315406638</v>
      </c>
      <c r="AX347" s="452">
        <f t="shared" si="167"/>
        <v>755.77078421316446</v>
      </c>
      <c r="AY347" s="452">
        <f t="shared" si="167"/>
        <v>759.22881779637407</v>
      </c>
      <c r="AZ347" s="452">
        <f t="shared" si="167"/>
        <v>762.69164070354338</v>
      </c>
      <c r="BA347" s="452">
        <f t="shared" si="167"/>
        <v>766.15884915971776</v>
      </c>
      <c r="BB347" s="452">
        <f t="shared" si="167"/>
        <v>769.63007523837734</v>
      </c>
      <c r="BC347" s="452">
        <f t="shared" si="167"/>
        <v>773.10498362006115</v>
      </c>
      <c r="BD347" s="452">
        <f t="shared" si="167"/>
        <v>776.58326865315701</v>
      </c>
      <c r="BE347" s="452">
        <f t="shared" si="167"/>
        <v>780.06465168722286</v>
      </c>
      <c r="BF347" s="452">
        <f t="shared" si="167"/>
        <v>783.5488786523116</v>
      </c>
      <c r="BG347" s="452">
        <f t="shared" si="167"/>
        <v>787.03571786058728</v>
      </c>
      <c r="BH347" s="452">
        <f t="shared" si="167"/>
        <v>790.52495800894735</v>
      </c>
      <c r="BI347" s="452">
        <f t="shared" si="167"/>
        <v>794.01640636356376</v>
      </c>
      <c r="BJ347" s="452">
        <f t="shared" si="167"/>
        <v>797.50988710915942</v>
      </c>
      <c r="BK347" s="452">
        <f t="shared" si="167"/>
        <v>801.00523984757854</v>
      </c>
      <c r="BL347" s="452">
        <f t="shared" si="167"/>
        <v>804.50231823172442</v>
      </c>
      <c r="BM347" s="452">
        <f t="shared" si="167"/>
        <v>808.00098872232218</v>
      </c>
      <c r="BN347" s="452">
        <f t="shared" si="167"/>
        <v>811.50112945615479</v>
      </c>
      <c r="BO347" s="1019">
        <f t="shared" si="167"/>
        <v>815.00262921554292</v>
      </c>
      <c r="BP347" s="452"/>
      <c r="BQ347" s="452"/>
      <c r="BR347" s="452"/>
      <c r="BS347" s="452"/>
      <c r="BT347" s="452"/>
      <c r="BU347" s="452"/>
      <c r="BV347" s="452"/>
      <c r="BW347" s="452"/>
      <c r="BX347" s="452"/>
      <c r="BY347" s="452"/>
      <c r="BZ347" s="452"/>
      <c r="CA347" s="452"/>
      <c r="CB347" s="452"/>
      <c r="CC347" s="452"/>
      <c r="CD347" s="452"/>
      <c r="CE347" s="452"/>
      <c r="CF347" s="452"/>
      <c r="CG347" s="452"/>
      <c r="CH347" s="452"/>
      <c r="CI347" s="1019"/>
      <c r="CJ347" s="1453"/>
      <c r="CK347" s="1473"/>
    </row>
    <row r="348" spans="2:89" x14ac:dyDescent="0.3">
      <c r="B348" s="623" t="s">
        <v>629</v>
      </c>
      <c r="C348" s="624" t="s">
        <v>440</v>
      </c>
      <c r="D348" s="616" t="s">
        <v>67</v>
      </c>
      <c r="E348" s="661" t="s">
        <v>221</v>
      </c>
      <c r="F348" s="1030">
        <v>2</v>
      </c>
      <c r="G348" s="1140">
        <v>21.389641426703648</v>
      </c>
      <c r="H348" s="1141">
        <v>22.262568427829539</v>
      </c>
      <c r="I348" s="1142">
        <v>23.13152793477833</v>
      </c>
      <c r="J348" s="1142">
        <v>23.970483860610798</v>
      </c>
      <c r="K348" s="1142">
        <v>24.780938659954501</v>
      </c>
      <c r="L348" s="1142">
        <v>25.570585336153318</v>
      </c>
      <c r="M348" s="1155">
        <v>26.340969231588307</v>
      </c>
      <c r="N348" s="1155">
        <v>27.09238254438997</v>
      </c>
      <c r="O348" s="1155">
        <v>27.825675955784515</v>
      </c>
      <c r="P348" s="1155">
        <v>28.542499777069271</v>
      </c>
      <c r="Q348" s="1155">
        <v>29.252645826460675</v>
      </c>
      <c r="R348" s="1155">
        <v>29.957309494844875</v>
      </c>
      <c r="S348" s="1155">
        <v>30.655197338145818</v>
      </c>
      <c r="T348" s="1155">
        <v>31.34370844485856</v>
      </c>
      <c r="U348" s="1155">
        <v>32.024636659023614</v>
      </c>
      <c r="V348" s="1155">
        <v>32.71080043116207</v>
      </c>
      <c r="W348" s="1155">
        <v>32.71080043116207</v>
      </c>
      <c r="X348" s="1155">
        <v>32.71080043116207</v>
      </c>
      <c r="Y348" s="1155">
        <v>32.71080043116207</v>
      </c>
      <c r="Z348" s="1155">
        <v>32.71080043116207</v>
      </c>
      <c r="AA348" s="1155">
        <v>32.71080043116207</v>
      </c>
      <c r="AB348" s="1155">
        <v>32.71080043116207</v>
      </c>
      <c r="AC348" s="1155">
        <v>32.71080043116207</v>
      </c>
      <c r="AD348" s="1155">
        <v>32.71080043116207</v>
      </c>
      <c r="AE348" s="1155">
        <v>32.71080043116207</v>
      </c>
      <c r="AF348" s="1155">
        <v>32.71080043116207</v>
      </c>
      <c r="AG348" s="1155">
        <v>32.71080043116207</v>
      </c>
      <c r="AH348" s="1155">
        <v>32.71080043116207</v>
      </c>
      <c r="AI348" s="1155">
        <v>32.71080043116207</v>
      </c>
      <c r="AJ348" s="1155">
        <v>32.71080043116207</v>
      </c>
      <c r="AK348" s="1155">
        <v>32.71080043116207</v>
      </c>
      <c r="AL348" s="1155">
        <v>32.71080043116207</v>
      </c>
      <c r="AM348" s="1155">
        <v>32.71080043116207</v>
      </c>
      <c r="AN348" s="1155">
        <v>32.71080043116207</v>
      </c>
      <c r="AO348" s="1155">
        <v>32.71080043116207</v>
      </c>
      <c r="AP348" s="1155">
        <v>32.71080043116207</v>
      </c>
      <c r="AQ348" s="1155">
        <v>32.71080043116207</v>
      </c>
      <c r="AR348" s="1155">
        <v>32.71080043116207</v>
      </c>
      <c r="AS348" s="1155">
        <v>32.71080043116207</v>
      </c>
      <c r="AT348" s="1155">
        <v>32.71080043116207</v>
      </c>
      <c r="AU348" s="1155">
        <v>32.71080043116207</v>
      </c>
      <c r="AV348" s="1155">
        <v>32.71080043116207</v>
      </c>
      <c r="AW348" s="1155">
        <v>32.71080043116207</v>
      </c>
      <c r="AX348" s="1155">
        <v>32.71080043116207</v>
      </c>
      <c r="AY348" s="1155">
        <v>32.71080043116207</v>
      </c>
      <c r="AZ348" s="1155">
        <v>32.71080043116207</v>
      </c>
      <c r="BA348" s="1155">
        <v>32.71080043116207</v>
      </c>
      <c r="BB348" s="1155">
        <v>32.71080043116207</v>
      </c>
      <c r="BC348" s="1155">
        <v>32.71080043116207</v>
      </c>
      <c r="BD348" s="1155">
        <v>32.71080043116207</v>
      </c>
      <c r="BE348" s="1155">
        <v>32.71080043116207</v>
      </c>
      <c r="BF348" s="1155">
        <v>32.71080043116207</v>
      </c>
      <c r="BG348" s="1155">
        <v>32.71080043116207</v>
      </c>
      <c r="BH348" s="1155">
        <v>32.71080043116207</v>
      </c>
      <c r="BI348" s="1155">
        <v>32.71080043116207</v>
      </c>
      <c r="BJ348" s="1155">
        <v>32.71080043116207</v>
      </c>
      <c r="BK348" s="1155">
        <v>32.71080043116207</v>
      </c>
      <c r="BL348" s="1155">
        <v>32.71080043116207</v>
      </c>
      <c r="BM348" s="1155">
        <v>32.71080043116207</v>
      </c>
      <c r="BN348" s="1155">
        <v>32.71080043116207</v>
      </c>
      <c r="BO348" s="1156">
        <v>32.71080043116207</v>
      </c>
      <c r="BP348" s="329"/>
      <c r="BQ348" s="329"/>
      <c r="BR348" s="329"/>
      <c r="BS348" s="329"/>
      <c r="BT348" s="329"/>
      <c r="BU348" s="329"/>
      <c r="BV348" s="329"/>
      <c r="BW348" s="329"/>
      <c r="BX348" s="329"/>
      <c r="BY348" s="329"/>
      <c r="BZ348" s="329"/>
      <c r="CA348" s="329"/>
      <c r="CB348" s="329"/>
      <c r="CC348" s="329"/>
      <c r="CD348" s="329"/>
      <c r="CE348" s="329"/>
      <c r="CF348" s="329"/>
      <c r="CG348" s="329"/>
      <c r="CH348" s="329"/>
      <c r="CI348" s="330"/>
      <c r="CJ348" s="1453"/>
      <c r="CK348" s="1473"/>
    </row>
    <row r="349" spans="2:89" x14ac:dyDescent="0.3">
      <c r="B349" s="628" t="s">
        <v>630</v>
      </c>
      <c r="C349" s="593" t="s">
        <v>442</v>
      </c>
      <c r="D349" s="598" t="s">
        <v>67</v>
      </c>
      <c r="E349" s="662" t="s">
        <v>221</v>
      </c>
      <c r="F349" s="1031">
        <v>2</v>
      </c>
      <c r="G349" s="1143">
        <v>19.198574511428774</v>
      </c>
      <c r="H349" s="1029">
        <v>18.184058344517609</v>
      </c>
      <c r="I349" s="1144">
        <v>17.556196096391258</v>
      </c>
      <c r="J349" s="1144">
        <v>16.95977457983976</v>
      </c>
      <c r="K349" s="1144">
        <v>16.524338725486686</v>
      </c>
      <c r="L349" s="1144">
        <v>16.121241082286904</v>
      </c>
      <c r="M349" s="1157">
        <v>15.724258048353374</v>
      </c>
      <c r="N349" s="1157">
        <v>15.345076577008534</v>
      </c>
      <c r="O349" s="1157">
        <v>15.000429921932191</v>
      </c>
      <c r="P349" s="1157">
        <v>14.860689240405538</v>
      </c>
      <c r="Q349" s="1157">
        <v>14.745963599792024</v>
      </c>
      <c r="R349" s="1157">
        <v>14.604171033325006</v>
      </c>
      <c r="S349" s="1157">
        <v>14.407951159052949</v>
      </c>
      <c r="T349" s="1157">
        <v>14.249269702201719</v>
      </c>
      <c r="U349" s="1157">
        <v>14.358830263877046</v>
      </c>
      <c r="V349" s="1157">
        <v>14.428134711388026</v>
      </c>
      <c r="W349" s="1157">
        <v>15.109293306857232</v>
      </c>
      <c r="X349" s="1157">
        <v>15.723100226570708</v>
      </c>
      <c r="Y349" s="1157">
        <v>16.388166627616926</v>
      </c>
      <c r="Z349" s="1157">
        <v>17.268273738653072</v>
      </c>
      <c r="AA349" s="1157">
        <v>17.967151369938406</v>
      </c>
      <c r="AB349" s="1157">
        <v>18.534352352447691</v>
      </c>
      <c r="AC349" s="1157">
        <v>19.024405680771061</v>
      </c>
      <c r="AD349" s="1157">
        <v>19.495399485397378</v>
      </c>
      <c r="AE349" s="1157">
        <v>20.003620213795863</v>
      </c>
      <c r="AF349" s="1157">
        <v>20.63671558599691</v>
      </c>
      <c r="AG349" s="1157">
        <v>21.269810958197958</v>
      </c>
      <c r="AH349" s="1157">
        <v>21.902906330414368</v>
      </c>
      <c r="AI349" s="1157">
        <v>22.536001702600423</v>
      </c>
      <c r="AJ349" s="1157">
        <v>23.169097074816818</v>
      </c>
      <c r="AK349" s="1157">
        <v>23.802192447017866</v>
      </c>
      <c r="AL349" s="1157">
        <v>24.435287819218914</v>
      </c>
      <c r="AM349" s="1157">
        <v>25.068383191419962</v>
      </c>
      <c r="AN349" s="1157">
        <v>25.701478563636371</v>
      </c>
      <c r="AO349" s="1157">
        <v>26.334573935852767</v>
      </c>
      <c r="AP349" s="1157">
        <v>26.967669308038467</v>
      </c>
      <c r="AQ349" s="1157">
        <v>27.600764680254862</v>
      </c>
      <c r="AR349" s="1157">
        <v>28.233860052456272</v>
      </c>
      <c r="AS349" s="1157">
        <v>28.866955424657334</v>
      </c>
      <c r="AT349" s="1157">
        <v>29.500050796858382</v>
      </c>
      <c r="AU349" s="1157">
        <v>30.133146169074777</v>
      </c>
      <c r="AV349" s="1157">
        <v>30.766241541260477</v>
      </c>
      <c r="AW349" s="1157">
        <v>31.399336913476873</v>
      </c>
      <c r="AX349" s="1157">
        <v>32.032432285693275</v>
      </c>
      <c r="AY349" s="1157">
        <v>32.66552765789433</v>
      </c>
      <c r="AZ349" s="1157">
        <v>33.298623030095385</v>
      </c>
      <c r="BA349" s="1157">
        <v>33.931718402296795</v>
      </c>
      <c r="BB349" s="1157">
        <v>34.564813774513553</v>
      </c>
      <c r="BC349" s="1157">
        <v>35.197909146699246</v>
      </c>
      <c r="BD349" s="1157">
        <v>35.831004518915648</v>
      </c>
      <c r="BE349" s="1157">
        <v>36.464099891116703</v>
      </c>
      <c r="BF349" s="1157">
        <v>37.097195263317758</v>
      </c>
      <c r="BG349" s="1157">
        <v>37.730290635534161</v>
      </c>
      <c r="BH349" s="1157">
        <v>38.363386007735215</v>
      </c>
      <c r="BI349" s="1157">
        <v>38.99648137993627</v>
      </c>
      <c r="BJ349" s="1157">
        <v>39.629576752137325</v>
      </c>
      <c r="BK349" s="1157">
        <v>40.262672124353728</v>
      </c>
      <c r="BL349" s="1157">
        <v>40.895767496555138</v>
      </c>
      <c r="BM349" s="1157">
        <v>41.528862868756192</v>
      </c>
      <c r="BN349" s="1157">
        <v>42.161958240957247</v>
      </c>
      <c r="BO349" s="1158">
        <v>42.79505361317365</v>
      </c>
      <c r="BP349" s="333"/>
      <c r="BQ349" s="333"/>
      <c r="BR349" s="333"/>
      <c r="BS349" s="333"/>
      <c r="BT349" s="333"/>
      <c r="BU349" s="333"/>
      <c r="BV349" s="333"/>
      <c r="BW349" s="333"/>
      <c r="BX349" s="333"/>
      <c r="BY349" s="333"/>
      <c r="BZ349" s="333"/>
      <c r="CA349" s="333"/>
      <c r="CB349" s="333"/>
      <c r="CC349" s="333"/>
      <c r="CD349" s="333"/>
      <c r="CE349" s="333"/>
      <c r="CF349" s="333"/>
      <c r="CG349" s="333"/>
      <c r="CH349" s="333"/>
      <c r="CI349" s="334"/>
      <c r="CJ349" s="1453"/>
      <c r="CK349" s="1473"/>
    </row>
    <row r="350" spans="2:89" x14ac:dyDescent="0.3">
      <c r="B350" s="626" t="s">
        <v>631</v>
      </c>
      <c r="C350" s="663" t="s">
        <v>444</v>
      </c>
      <c r="D350" s="598" t="s">
        <v>67</v>
      </c>
      <c r="E350" s="662" t="s">
        <v>221</v>
      </c>
      <c r="F350" s="1031">
        <v>2</v>
      </c>
      <c r="G350" s="1477">
        <v>811.70856804341702</v>
      </c>
      <c r="H350" s="1478">
        <v>824.25678651095927</v>
      </c>
      <c r="I350" s="1478">
        <v>851.60548215421875</v>
      </c>
      <c r="J350" s="1478">
        <v>875.0400482248474</v>
      </c>
      <c r="K350" s="1478">
        <v>896.74771086115231</v>
      </c>
      <c r="L350" s="1478">
        <v>914.98161034707709</v>
      </c>
      <c r="M350" s="1479">
        <v>923.31571231999487</v>
      </c>
      <c r="N350" s="1479">
        <v>932.11805064902353</v>
      </c>
      <c r="O350" s="1479">
        <v>941.07255328572467</v>
      </c>
      <c r="P350" s="1479">
        <v>949.36839996079868</v>
      </c>
      <c r="Q350" s="1479">
        <v>957.14279049030608</v>
      </c>
      <c r="R350" s="1479">
        <v>964.44880630626619</v>
      </c>
      <c r="S350" s="1479">
        <v>971.5349280633468</v>
      </c>
      <c r="T350" s="1479">
        <v>978.38274114476883</v>
      </c>
      <c r="U350" s="1479">
        <v>985.03293126869255</v>
      </c>
      <c r="V350" s="1479">
        <v>991.3692829880091</v>
      </c>
      <c r="W350" s="1479">
        <v>997.62060352719993</v>
      </c>
      <c r="X350" s="1479">
        <v>1003.6556936062425</v>
      </c>
      <c r="Y350" s="1479">
        <v>1009.4327248003983</v>
      </c>
      <c r="Z350" s="1479">
        <v>1015.0593622563388</v>
      </c>
      <c r="AA350" s="1479">
        <v>1020.6153959427215</v>
      </c>
      <c r="AB350" s="1479">
        <v>1025.9737696094053</v>
      </c>
      <c r="AC350" s="1479">
        <v>1031.642042783541</v>
      </c>
      <c r="AD350" s="1479">
        <v>1037.1557626563667</v>
      </c>
      <c r="AE350" s="1479">
        <v>1042.7472569150416</v>
      </c>
      <c r="AF350" s="1479">
        <v>1048.2662169507678</v>
      </c>
      <c r="AG350" s="1479">
        <v>1053.78091312263</v>
      </c>
      <c r="AH350" s="1479">
        <v>1059.2357725102602</v>
      </c>
      <c r="AI350" s="1479">
        <v>1064.6353864072339</v>
      </c>
      <c r="AJ350" s="1479">
        <v>1069.9839311477438</v>
      </c>
      <c r="AK350" s="1479">
        <v>1075.3271655136773</v>
      </c>
      <c r="AL350" s="1479">
        <v>1080.6266557088552</v>
      </c>
      <c r="AM350" s="1479">
        <v>1085.8855638637551</v>
      </c>
      <c r="AN350" s="1479">
        <v>1091.1067764227146</v>
      </c>
      <c r="AO350" s="1479">
        <v>1096.2929302042737</v>
      </c>
      <c r="AP350" s="1479">
        <v>1101.446435765765</v>
      </c>
      <c r="AQ350" s="1479">
        <v>1106.5694983853693</v>
      </c>
      <c r="AR350" s="1479">
        <v>1111.6641369336489</v>
      </c>
      <c r="AS350" s="1479">
        <v>1116.7322008710369</v>
      </c>
      <c r="AT350" s="1479">
        <v>1121.7753855778801</v>
      </c>
      <c r="AU350" s="1479">
        <v>1126.7952461978537</v>
      </c>
      <c r="AV350" s="1479">
        <v>1131.7932101531678</v>
      </c>
      <c r="AW350" s="1479">
        <v>1136.7705884711804</v>
      </c>
      <c r="AX350" s="1479">
        <v>1141.7285860455122</v>
      </c>
      <c r="AY350" s="1479">
        <v>1146.6683109402866</v>
      </c>
      <c r="AZ350" s="1479">
        <v>1151.5907828339787</v>
      </c>
      <c r="BA350" s="1479">
        <v>1156.4969406883636</v>
      </c>
      <c r="BB350" s="1479">
        <v>1161.3876497188332</v>
      </c>
      <c r="BC350" s="1479">
        <v>1166.2637077338154</v>
      </c>
      <c r="BD350" s="1479">
        <v>1171.1258509040172</v>
      </c>
      <c r="BE350" s="1479">
        <v>1175.9747590158322</v>
      </c>
      <c r="BF350" s="1479">
        <v>1180.8110602574175</v>
      </c>
      <c r="BG350" s="1479">
        <v>1185.6353355811859</v>
      </c>
      <c r="BH350" s="1479">
        <v>1190.4481226820542</v>
      </c>
      <c r="BI350" s="1479">
        <v>1195.249919626674</v>
      </c>
      <c r="BJ350" s="1479">
        <v>1200.0411881655907</v>
      </c>
      <c r="BK350" s="1479">
        <v>1204.8223567571747</v>
      </c>
      <c r="BL350" s="1479">
        <v>1209.5938233292036</v>
      </c>
      <c r="BM350" s="1479">
        <v>1214.3559578017284</v>
      </c>
      <c r="BN350" s="1479">
        <v>1219.1091043924523</v>
      </c>
      <c r="BO350" s="1480">
        <v>1242.4965147645651</v>
      </c>
      <c r="BP350" s="333"/>
      <c r="BQ350" s="333"/>
      <c r="BR350" s="333"/>
      <c r="BS350" s="333"/>
      <c r="BT350" s="333"/>
      <c r="BU350" s="333"/>
      <c r="BV350" s="333"/>
      <c r="BW350" s="333"/>
      <c r="BX350" s="333"/>
      <c r="BY350" s="333"/>
      <c r="BZ350" s="333"/>
      <c r="CA350" s="333"/>
      <c r="CB350" s="333"/>
      <c r="CC350" s="333"/>
      <c r="CD350" s="333"/>
      <c r="CE350" s="333"/>
      <c r="CF350" s="333"/>
      <c r="CG350" s="333"/>
      <c r="CH350" s="333"/>
      <c r="CI350" s="334"/>
      <c r="CJ350" s="1453"/>
      <c r="CK350" s="1473"/>
    </row>
    <row r="351" spans="2:89" x14ac:dyDescent="0.3">
      <c r="B351" s="626" t="s">
        <v>632</v>
      </c>
      <c r="C351" s="663" t="s">
        <v>446</v>
      </c>
      <c r="D351" s="598" t="s">
        <v>67</v>
      </c>
      <c r="E351" s="662" t="s">
        <v>221</v>
      </c>
      <c r="F351" s="1031">
        <v>2</v>
      </c>
      <c r="G351" s="1477">
        <v>498.37151341717617</v>
      </c>
      <c r="H351" s="1478">
        <v>492.22299463931358</v>
      </c>
      <c r="I351" s="1478">
        <v>472.23282111450908</v>
      </c>
      <c r="J351" s="1478">
        <v>455.49950794804408</v>
      </c>
      <c r="K351" s="1478">
        <v>438.82756376523747</v>
      </c>
      <c r="L351" s="1478">
        <v>424.00913454412193</v>
      </c>
      <c r="M351" s="1479">
        <v>418.96731111471183</v>
      </c>
      <c r="N351" s="1479">
        <v>414.26979337720354</v>
      </c>
      <c r="O351" s="1479">
        <v>409.73974271301165</v>
      </c>
      <c r="P351" s="1479">
        <v>405.50818964317625</v>
      </c>
      <c r="Q351" s="1479">
        <v>401.62582677800049</v>
      </c>
      <c r="R351" s="1479">
        <v>398.02377577063965</v>
      </c>
      <c r="S351" s="1479">
        <v>394.63432613160177</v>
      </c>
      <c r="T351" s="1479">
        <v>391.42054679274827</v>
      </c>
      <c r="U351" s="1479">
        <v>388.38151003866284</v>
      </c>
      <c r="V351" s="1479">
        <v>385.57642978742888</v>
      </c>
      <c r="W351" s="1479">
        <v>383.01268686862977</v>
      </c>
      <c r="X351" s="1479">
        <v>380.5861816299111</v>
      </c>
      <c r="Y351" s="1479">
        <v>378.34960971586605</v>
      </c>
      <c r="Z351" s="1479">
        <v>376.23958285892877</v>
      </c>
      <c r="AA351" s="1479">
        <v>374.34265384666833</v>
      </c>
      <c r="AB351" s="1479">
        <v>372.59600015004008</v>
      </c>
      <c r="AC351" s="1479">
        <v>370.9170640170791</v>
      </c>
      <c r="AD351" s="1479">
        <v>369.38895212374217</v>
      </c>
      <c r="AE351" s="1479">
        <v>367.74975861530834</v>
      </c>
      <c r="AF351" s="1479">
        <v>366.17930283313586</v>
      </c>
      <c r="AG351" s="1479">
        <v>364.6752082651625</v>
      </c>
      <c r="AH351" s="1479">
        <v>363.23082702402735</v>
      </c>
      <c r="AI351" s="1479">
        <v>361.84156816797747</v>
      </c>
      <c r="AJ351" s="1479">
        <v>360.50325571261254</v>
      </c>
      <c r="AK351" s="1479">
        <v>359.21333122388603</v>
      </c>
      <c r="AL351" s="1479">
        <v>357.96715090592608</v>
      </c>
      <c r="AM351" s="1479">
        <v>356.76155262823352</v>
      </c>
      <c r="AN351" s="1479">
        <v>355.59364994648092</v>
      </c>
      <c r="AO351" s="1479">
        <v>354.46080604212875</v>
      </c>
      <c r="AP351" s="1479">
        <v>353.36061035785531</v>
      </c>
      <c r="AQ351" s="1479">
        <v>352.29085761545764</v>
      </c>
      <c r="AR351" s="1479">
        <v>351.24952894438559</v>
      </c>
      <c r="AS351" s="1479">
        <v>350.23477488421594</v>
      </c>
      <c r="AT351" s="1479">
        <v>349.24490005457903</v>
      </c>
      <c r="AU351" s="1479">
        <v>348.27834931181252</v>
      </c>
      <c r="AV351" s="1479">
        <v>347.3336952337159</v>
      </c>
      <c r="AW351" s="1479">
        <v>346.4096267929113</v>
      </c>
      <c r="AX351" s="1479">
        <v>345.50493909578643</v>
      </c>
      <c r="AY351" s="1479">
        <v>344.6185240782192</v>
      </c>
      <c r="AZ351" s="1479">
        <v>343.7493620617447</v>
      </c>
      <c r="BA351" s="1479">
        <v>342.89651408456689</v>
      </c>
      <c r="BB351" s="1479">
        <v>342.05911493130446</v>
      </c>
      <c r="BC351" s="1479">
        <v>341.23636679353922</v>
      </c>
      <c r="BD351" s="1479">
        <v>340.42753350054511</v>
      </c>
      <c r="BE351" s="1479">
        <v>339.6319352659375</v>
      </c>
      <c r="BF351" s="1479">
        <v>338.84894390156961</v>
      </c>
      <c r="BG351" s="1479">
        <v>338.07797845500869</v>
      </c>
      <c r="BH351" s="1479">
        <v>337.31850123134762</v>
      </c>
      <c r="BI351" s="1479">
        <v>336.57001416394445</v>
      </c>
      <c r="BJ351" s="1479">
        <v>335.83205550223568</v>
      </c>
      <c r="BK351" s="1479">
        <v>335.10419678785854</v>
      </c>
      <c r="BL351" s="1479">
        <v>334.38604009303685</v>
      </c>
      <c r="BM351" s="1479">
        <v>333.67721549772881</v>
      </c>
      <c r="BN351" s="1479">
        <v>332.97737878421208</v>
      </c>
      <c r="BO351" s="1480">
        <v>337.34807828930735</v>
      </c>
      <c r="BP351" s="333"/>
      <c r="BQ351" s="333"/>
      <c r="BR351" s="333"/>
      <c r="BS351" s="333"/>
      <c r="BT351" s="333"/>
      <c r="BU351" s="333"/>
      <c r="BV351" s="333"/>
      <c r="BW351" s="333"/>
      <c r="BX351" s="333"/>
      <c r="BY351" s="333"/>
      <c r="BZ351" s="333"/>
      <c r="CA351" s="333"/>
      <c r="CB351" s="333"/>
      <c r="CC351" s="333"/>
      <c r="CD351" s="333"/>
      <c r="CE351" s="333"/>
      <c r="CF351" s="333"/>
      <c r="CG351" s="333"/>
      <c r="CH351" s="333"/>
      <c r="CI351" s="334"/>
      <c r="CJ351" s="1453"/>
      <c r="CK351" s="1473"/>
    </row>
    <row r="352" spans="2:89" x14ac:dyDescent="0.35">
      <c r="B352" s="664" t="s">
        <v>633</v>
      </c>
      <c r="C352" s="663" t="s">
        <v>448</v>
      </c>
      <c r="D352" s="665" t="s">
        <v>634</v>
      </c>
      <c r="E352" s="662" t="s">
        <v>221</v>
      </c>
      <c r="F352" s="1031">
        <v>2</v>
      </c>
      <c r="G352" s="898">
        <f>SUM(G348:G351)</f>
        <v>1350.6682973987256</v>
      </c>
      <c r="H352" s="309">
        <f t="shared" ref="H352:BO352" si="168">SUM(H348:H351)</f>
        <v>1356.92640792262</v>
      </c>
      <c r="I352" s="309">
        <f t="shared" si="168"/>
        <v>1364.5260272998976</v>
      </c>
      <c r="J352" s="309">
        <f t="shared" si="168"/>
        <v>1371.4698146133419</v>
      </c>
      <c r="K352" s="309">
        <f t="shared" si="168"/>
        <v>1376.880552011831</v>
      </c>
      <c r="L352" s="309">
        <f t="shared" si="168"/>
        <v>1380.6825713096391</v>
      </c>
      <c r="M352" s="442">
        <f t="shared" si="168"/>
        <v>1384.3482507146484</v>
      </c>
      <c r="N352" s="442">
        <f t="shared" si="168"/>
        <v>1388.8253031476256</v>
      </c>
      <c r="O352" s="442">
        <f t="shared" si="168"/>
        <v>1393.6384018764529</v>
      </c>
      <c r="P352" s="442">
        <f t="shared" si="168"/>
        <v>1398.2797786214496</v>
      </c>
      <c r="Q352" s="442">
        <f t="shared" si="168"/>
        <v>1402.7672266945592</v>
      </c>
      <c r="R352" s="442">
        <f t="shared" si="168"/>
        <v>1407.0340626050756</v>
      </c>
      <c r="S352" s="442">
        <f t="shared" si="168"/>
        <v>1411.2324026921474</v>
      </c>
      <c r="T352" s="442">
        <f t="shared" si="168"/>
        <v>1415.3962660845773</v>
      </c>
      <c r="U352" s="442">
        <f t="shared" si="168"/>
        <v>1419.7979082302561</v>
      </c>
      <c r="V352" s="442">
        <f t="shared" si="168"/>
        <v>1424.0846479179881</v>
      </c>
      <c r="W352" s="442">
        <f t="shared" si="168"/>
        <v>1428.4533841338491</v>
      </c>
      <c r="X352" s="442">
        <f t="shared" si="168"/>
        <v>1432.6757758938863</v>
      </c>
      <c r="Y352" s="442">
        <f t="shared" si="168"/>
        <v>1436.8813015750434</v>
      </c>
      <c r="Z352" s="442">
        <f t="shared" si="168"/>
        <v>1441.2780192850828</v>
      </c>
      <c r="AA352" s="442">
        <f t="shared" si="168"/>
        <v>1445.6360015904904</v>
      </c>
      <c r="AB352" s="442">
        <f t="shared" si="168"/>
        <v>1449.814922543055</v>
      </c>
      <c r="AC352" s="442">
        <f t="shared" si="168"/>
        <v>1454.2943129125533</v>
      </c>
      <c r="AD352" s="442">
        <f t="shared" si="168"/>
        <v>1458.7509146966684</v>
      </c>
      <c r="AE352" s="442">
        <f t="shared" si="168"/>
        <v>1463.2114361753079</v>
      </c>
      <c r="AF352" s="442">
        <f t="shared" si="168"/>
        <v>1467.7930358010626</v>
      </c>
      <c r="AG352" s="442">
        <f t="shared" si="168"/>
        <v>1472.4367327771524</v>
      </c>
      <c r="AH352" s="442">
        <f t="shared" si="168"/>
        <v>1477.0803062958639</v>
      </c>
      <c r="AI352" s="442">
        <f t="shared" si="168"/>
        <v>1481.7237567089737</v>
      </c>
      <c r="AJ352" s="442">
        <f t="shared" si="168"/>
        <v>1486.3670843663353</v>
      </c>
      <c r="AK352" s="442">
        <f t="shared" si="168"/>
        <v>1491.0534896157433</v>
      </c>
      <c r="AL352" s="442">
        <f t="shared" si="168"/>
        <v>1495.7398948651621</v>
      </c>
      <c r="AM352" s="442">
        <f t="shared" si="168"/>
        <v>1500.4263001145705</v>
      </c>
      <c r="AN352" s="442">
        <f t="shared" si="168"/>
        <v>1505.1127053639939</v>
      </c>
      <c r="AO352" s="442">
        <f t="shared" si="168"/>
        <v>1509.7991106134173</v>
      </c>
      <c r="AP352" s="442">
        <f t="shared" si="168"/>
        <v>1514.4855158628211</v>
      </c>
      <c r="AQ352" s="442">
        <f t="shared" si="168"/>
        <v>1519.171921112244</v>
      </c>
      <c r="AR352" s="442">
        <f t="shared" si="168"/>
        <v>1523.8583263616529</v>
      </c>
      <c r="AS352" s="442">
        <f t="shared" si="168"/>
        <v>1528.5447316110722</v>
      </c>
      <c r="AT352" s="442">
        <f t="shared" si="168"/>
        <v>1533.2311368604796</v>
      </c>
      <c r="AU352" s="442">
        <f t="shared" si="168"/>
        <v>1537.917542109903</v>
      </c>
      <c r="AV352" s="442">
        <f t="shared" si="168"/>
        <v>1542.6039473593062</v>
      </c>
      <c r="AW352" s="442">
        <f t="shared" si="168"/>
        <v>1547.2903526087307</v>
      </c>
      <c r="AX352" s="442">
        <f t="shared" si="168"/>
        <v>1551.9767578581541</v>
      </c>
      <c r="AY352" s="442">
        <f t="shared" si="168"/>
        <v>1556.6631631075622</v>
      </c>
      <c r="AZ352" s="442">
        <f t="shared" si="168"/>
        <v>1561.3495683569809</v>
      </c>
      <c r="BA352" s="442">
        <f t="shared" si="168"/>
        <v>1566.0359736063892</v>
      </c>
      <c r="BB352" s="442">
        <f t="shared" si="168"/>
        <v>1570.7223788558133</v>
      </c>
      <c r="BC352" s="442">
        <f t="shared" si="168"/>
        <v>1575.408784105216</v>
      </c>
      <c r="BD352" s="442">
        <f t="shared" si="168"/>
        <v>1580.0951893546398</v>
      </c>
      <c r="BE352" s="442">
        <f t="shared" si="168"/>
        <v>1584.7815946040485</v>
      </c>
      <c r="BF352" s="442">
        <f t="shared" si="168"/>
        <v>1589.4679998534668</v>
      </c>
      <c r="BG352" s="442">
        <f t="shared" si="168"/>
        <v>1594.1544051028909</v>
      </c>
      <c r="BH352" s="442">
        <f t="shared" si="168"/>
        <v>1598.8408103522991</v>
      </c>
      <c r="BI352" s="442">
        <f t="shared" si="168"/>
        <v>1603.5272156017168</v>
      </c>
      <c r="BJ352" s="442">
        <f t="shared" si="168"/>
        <v>1608.2136208511256</v>
      </c>
      <c r="BK352" s="442">
        <f t="shared" si="168"/>
        <v>1612.900026100549</v>
      </c>
      <c r="BL352" s="442">
        <f t="shared" si="168"/>
        <v>1617.5864313499576</v>
      </c>
      <c r="BM352" s="442">
        <f t="shared" si="168"/>
        <v>1622.2728365993755</v>
      </c>
      <c r="BN352" s="442">
        <f t="shared" si="168"/>
        <v>1626.9592418487837</v>
      </c>
      <c r="BO352" s="442">
        <f t="shared" si="168"/>
        <v>1655.3504470982082</v>
      </c>
      <c r="BP352" s="442"/>
      <c r="BQ352" s="442"/>
      <c r="BR352" s="442"/>
      <c r="BS352" s="442"/>
      <c r="BT352" s="442"/>
      <c r="BU352" s="442"/>
      <c r="BV352" s="442"/>
      <c r="BW352" s="442"/>
      <c r="BX352" s="442"/>
      <c r="BY352" s="442"/>
      <c r="BZ352" s="442"/>
      <c r="CA352" s="442"/>
      <c r="CB352" s="442"/>
      <c r="CC352" s="442"/>
      <c r="CD352" s="442"/>
      <c r="CE352" s="442"/>
      <c r="CF352" s="442"/>
      <c r="CG352" s="442"/>
      <c r="CH352" s="442"/>
      <c r="CI352" s="443"/>
      <c r="CJ352" s="1453"/>
      <c r="CK352" s="1473"/>
    </row>
    <row r="353" spans="2:89" ht="28" x14ac:dyDescent="0.35">
      <c r="B353" s="664" t="s">
        <v>635</v>
      </c>
      <c r="C353" s="663" t="s">
        <v>451</v>
      </c>
      <c r="D353" s="665" t="s">
        <v>636</v>
      </c>
      <c r="E353" s="662" t="s">
        <v>453</v>
      </c>
      <c r="F353" s="1031">
        <v>1</v>
      </c>
      <c r="G353" s="1190">
        <f>(G351+G350)/(G337+G345)</f>
        <v>2.3405990164021175</v>
      </c>
      <c r="H353" s="470">
        <f t="shared" ref="H353:BO353" si="169">(H351+H350)/(H337+H345)</f>
        <v>2.3210928806682043</v>
      </c>
      <c r="I353" s="470">
        <f t="shared" si="169"/>
        <v>2.3085505332090466</v>
      </c>
      <c r="J353" s="470">
        <f t="shared" si="169"/>
        <v>2.3003159597467766</v>
      </c>
      <c r="K353" s="470">
        <f t="shared" si="169"/>
        <v>2.2925758781212746</v>
      </c>
      <c r="L353" s="470">
        <f t="shared" si="169"/>
        <v>2.2850557673772189</v>
      </c>
      <c r="M353" s="470">
        <f t="shared" si="169"/>
        <v>2.2859295482654258</v>
      </c>
      <c r="N353" s="470">
        <f t="shared" si="169"/>
        <v>2.285699078944099</v>
      </c>
      <c r="O353" s="470">
        <f t="shared" si="169"/>
        <v>2.283708545671375</v>
      </c>
      <c r="P353" s="470">
        <f t="shared" si="169"/>
        <v>2.2809743173893886</v>
      </c>
      <c r="Q353" s="470">
        <f t="shared" si="169"/>
        <v>2.2780444398565782</v>
      </c>
      <c r="R353" s="470">
        <f t="shared" si="169"/>
        <v>2.2747657138406989</v>
      </c>
      <c r="S353" s="470">
        <f t="shared" si="169"/>
        <v>2.2709512435547845</v>
      </c>
      <c r="T353" s="470">
        <f t="shared" si="169"/>
        <v>2.2665690265869447</v>
      </c>
      <c r="U353" s="470">
        <f t="shared" si="169"/>
        <v>2.2617736794903585</v>
      </c>
      <c r="V353" s="470">
        <f t="shared" si="169"/>
        <v>2.257063553528154</v>
      </c>
      <c r="W353" s="470">
        <f t="shared" si="169"/>
        <v>2.2526091838766047</v>
      </c>
      <c r="X353" s="470">
        <f t="shared" si="169"/>
        <v>2.2479160375682907</v>
      </c>
      <c r="Y353" s="470">
        <f t="shared" si="169"/>
        <v>2.2434065881212399</v>
      </c>
      <c r="Z353" s="470">
        <f t="shared" si="169"/>
        <v>2.2387919149456623</v>
      </c>
      <c r="AA353" s="470">
        <f t="shared" si="169"/>
        <v>2.2346772715112757</v>
      </c>
      <c r="AB353" s="470">
        <f t="shared" si="169"/>
        <v>2.2307664119608885</v>
      </c>
      <c r="AC353" s="470">
        <f t="shared" si="169"/>
        <v>2.2266048739514126</v>
      </c>
      <c r="AD353" s="470">
        <f t="shared" si="169"/>
        <v>2.222781231083236</v>
      </c>
      <c r="AE353" s="470">
        <f t="shared" si="169"/>
        <v>2.2177372437841982</v>
      </c>
      <c r="AF353" s="470">
        <f t="shared" si="169"/>
        <v>2.2126305062622964</v>
      </c>
      <c r="AG353" s="470">
        <f t="shared" si="169"/>
        <v>2.2074889639582342</v>
      </c>
      <c r="AH353" s="470">
        <f t="shared" si="169"/>
        <v>2.2023153332572862</v>
      </c>
      <c r="AI353" s="470">
        <f t="shared" si="169"/>
        <v>2.1971184028147275</v>
      </c>
      <c r="AJ353" s="470">
        <f t="shared" si="169"/>
        <v>2.1919059818386897</v>
      </c>
      <c r="AK353" s="470">
        <f t="shared" si="169"/>
        <v>2.1866908579245488</v>
      </c>
      <c r="AL353" s="470">
        <f t="shared" si="169"/>
        <v>2.1814737411245884</v>
      </c>
      <c r="AM353" s="470">
        <f t="shared" si="169"/>
        <v>2.176260079110782</v>
      </c>
      <c r="AN353" s="470">
        <f t="shared" si="169"/>
        <v>2.1710546947468079</v>
      </c>
      <c r="AO353" s="470">
        <f t="shared" si="169"/>
        <v>2.1658618519803916</v>
      </c>
      <c r="AP353" s="470">
        <f t="shared" si="169"/>
        <v>2.1606853146149456</v>
      </c>
      <c r="AQ353" s="470">
        <f t="shared" si="169"/>
        <v>2.1555283987743445</v>
      </c>
      <c r="AR353" s="470">
        <f t="shared" si="169"/>
        <v>2.1503940197749629</v>
      </c>
      <c r="AS353" s="470">
        <f t="shared" si="169"/>
        <v>2.1452847340315686</v>
      </c>
      <c r="AT353" s="470">
        <f t="shared" si="169"/>
        <v>2.140202776548858</v>
      </c>
      <c r="AU353" s="470">
        <f t="shared" si="169"/>
        <v>2.1351500944847612</v>
      </c>
      <c r="AV353" s="470">
        <f t="shared" si="169"/>
        <v>2.1301283772141861</v>
      </c>
      <c r="AW353" s="470">
        <f t="shared" si="169"/>
        <v>2.1251390832724271</v>
      </c>
      <c r="AX353" s="470">
        <f t="shared" si="169"/>
        <v>2.1201834645137851</v>
      </c>
      <c r="AY353" s="470">
        <f t="shared" si="169"/>
        <v>2.1152625877824911</v>
      </c>
      <c r="AZ353" s="470">
        <f t="shared" si="169"/>
        <v>2.1103773543598683</v>
      </c>
      <c r="BA353" s="470">
        <f t="shared" si="169"/>
        <v>2.1055285174219311</v>
      </c>
      <c r="BB353" s="470">
        <f t="shared" si="169"/>
        <v>2.100716697716007</v>
      </c>
      <c r="BC353" s="470">
        <f t="shared" si="169"/>
        <v>2.0959423976416658</v>
      </c>
      <c r="BD353" s="470">
        <f t="shared" si="169"/>
        <v>2.091206013901433</v>
      </c>
      <c r="BE353" s="470">
        <f t="shared" si="169"/>
        <v>2.0865078488688482</v>
      </c>
      <c r="BF353" s="470">
        <f t="shared" si="169"/>
        <v>2.0818481208053794</v>
      </c>
      <c r="BG353" s="470">
        <f t="shared" si="169"/>
        <v>2.0772269730439308</v>
      </c>
      <c r="BH353" s="470">
        <f t="shared" si="169"/>
        <v>2.0726444822443315</v>
      </c>
      <c r="BI353" s="470">
        <f t="shared" si="169"/>
        <v>2.0681006658147014</v>
      </c>
      <c r="BJ353" s="470">
        <f t="shared" si="169"/>
        <v>2.0635954885832013</v>
      </c>
      <c r="BK353" s="470">
        <f t="shared" si="169"/>
        <v>2.0591288687958271</v>
      </c>
      <c r="BL353" s="470">
        <f t="shared" si="169"/>
        <v>2.0547006835078165</v>
      </c>
      <c r="BM353" s="470">
        <f t="shared" si="169"/>
        <v>2.0503107734296138</v>
      </c>
      <c r="BN353" s="470">
        <f t="shared" si="169"/>
        <v>2.045958947281894</v>
      </c>
      <c r="BO353" s="470">
        <f t="shared" si="169"/>
        <v>2.0727455245378454</v>
      </c>
      <c r="BP353" s="470"/>
      <c r="BQ353" s="470"/>
      <c r="BR353" s="470"/>
      <c r="BS353" s="470"/>
      <c r="BT353" s="470"/>
      <c r="BU353" s="470"/>
      <c r="BV353" s="470"/>
      <c r="BW353" s="470"/>
      <c r="BX353" s="470"/>
      <c r="BY353" s="470"/>
      <c r="BZ353" s="470"/>
      <c r="CA353" s="470"/>
      <c r="CB353" s="470"/>
      <c r="CC353" s="470"/>
      <c r="CD353" s="470"/>
      <c r="CE353" s="470"/>
      <c r="CF353" s="470"/>
      <c r="CG353" s="470"/>
      <c r="CH353" s="470"/>
      <c r="CI353" s="1191"/>
      <c r="CJ353" s="1453"/>
      <c r="CK353" s="1473"/>
    </row>
    <row r="354" spans="2:89" ht="28" x14ac:dyDescent="0.35">
      <c r="B354" s="664" t="s">
        <v>637</v>
      </c>
      <c r="C354" s="663" t="s">
        <v>455</v>
      </c>
      <c r="D354" s="665" t="s">
        <v>638</v>
      </c>
      <c r="E354" s="662" t="s">
        <v>252</v>
      </c>
      <c r="F354" s="1031">
        <v>1</v>
      </c>
      <c r="G354" s="1192">
        <f>G337/(G337+G345)</f>
        <v>0.67711891660115775</v>
      </c>
      <c r="H354" s="464">
        <f t="shared" ref="H354:BO354" si="170">H337/(H337+H345)</f>
        <v>0.69225873222128387</v>
      </c>
      <c r="I354" s="464">
        <f t="shared" si="170"/>
        <v>0.70831807481035836</v>
      </c>
      <c r="J354" s="464">
        <f t="shared" si="170"/>
        <v>0.72262350972310585</v>
      </c>
      <c r="K354" s="464">
        <f t="shared" si="170"/>
        <v>0.73572235401077613</v>
      </c>
      <c r="L354" s="464">
        <f t="shared" si="170"/>
        <v>0.74664544739013883</v>
      </c>
      <c r="M354" s="465">
        <f t="shared" si="170"/>
        <v>0.75060143784391986</v>
      </c>
      <c r="N354" s="465">
        <f t="shared" si="170"/>
        <v>0.7544569017043089</v>
      </c>
      <c r="O354" s="465">
        <f t="shared" si="170"/>
        <v>0.75822249693316346</v>
      </c>
      <c r="P354" s="465">
        <f t="shared" si="170"/>
        <v>0.76169969515040681</v>
      </c>
      <c r="Q354" s="465">
        <f t="shared" si="170"/>
        <v>0.76489828633672652</v>
      </c>
      <c r="R354" s="465">
        <f t="shared" si="170"/>
        <v>0.76786124595068894</v>
      </c>
      <c r="S354" s="465">
        <f t="shared" si="170"/>
        <v>0.77066374247414837</v>
      </c>
      <c r="T354" s="465">
        <f t="shared" si="170"/>
        <v>0.77332082605241437</v>
      </c>
      <c r="U354" s="465">
        <f t="shared" si="170"/>
        <v>0.77584250164183644</v>
      </c>
      <c r="V354" s="465">
        <f t="shared" si="170"/>
        <v>0.77818742826648035</v>
      </c>
      <c r="W354" s="465">
        <f t="shared" si="170"/>
        <v>0.78039296082477339</v>
      </c>
      <c r="X354" s="465">
        <f t="shared" si="170"/>
        <v>0.78248354058801883</v>
      </c>
      <c r="Y354" s="465">
        <f t="shared" si="170"/>
        <v>0.78443256834342578</v>
      </c>
      <c r="Z354" s="465">
        <f t="shared" si="170"/>
        <v>0.78628613853856033</v>
      </c>
      <c r="AA354" s="465">
        <f t="shared" si="170"/>
        <v>0.78802182347536109</v>
      </c>
      <c r="AB354" s="465">
        <f t="shared" si="170"/>
        <v>0.78964791365021691</v>
      </c>
      <c r="AC354" s="465">
        <f t="shared" si="170"/>
        <v>0.79127862159123585</v>
      </c>
      <c r="AD354" s="465">
        <f t="shared" si="170"/>
        <v>0.79280776437237077</v>
      </c>
      <c r="AE354" s="465">
        <f t="shared" si="170"/>
        <v>0.79438234123460572</v>
      </c>
      <c r="AF354" s="465">
        <f t="shared" si="170"/>
        <v>0.7959038904870791</v>
      </c>
      <c r="AG354" s="465">
        <f t="shared" si="170"/>
        <v>0.79738434320463403</v>
      </c>
      <c r="AH354" s="465">
        <f t="shared" si="170"/>
        <v>0.79881898113139915</v>
      </c>
      <c r="AI354" s="465">
        <f t="shared" si="170"/>
        <v>0.8002111500195852</v>
      </c>
      <c r="AJ354" s="465">
        <f t="shared" si="170"/>
        <v>0.80156388793988043</v>
      </c>
      <c r="AK354" s="465">
        <f t="shared" si="170"/>
        <v>0.80288536440965763</v>
      </c>
      <c r="AL354" s="465">
        <f t="shared" si="170"/>
        <v>0.80417255601483761</v>
      </c>
      <c r="AM354" s="465">
        <f t="shared" si="170"/>
        <v>0.80542775298665881</v>
      </c>
      <c r="AN354" s="465">
        <f t="shared" si="170"/>
        <v>0.80665304197227095</v>
      </c>
      <c r="AO354" s="465">
        <f t="shared" si="170"/>
        <v>0.80785032570316917</v>
      </c>
      <c r="AP354" s="465">
        <f t="shared" si="170"/>
        <v>0.80902134064702469</v>
      </c>
      <c r="AQ354" s="465">
        <f t="shared" si="170"/>
        <v>0.81016767286508673</v>
      </c>
      <c r="AR354" s="465">
        <f t="shared" si="170"/>
        <v>0.81129077227060931</v>
      </c>
      <c r="AS354" s="465">
        <f t="shared" si="170"/>
        <v>0.8123919654605658</v>
      </c>
      <c r="AT354" s="465">
        <f t="shared" si="170"/>
        <v>0.81347246727274336</v>
      </c>
      <c r="AU354" s="465">
        <f t="shared" si="170"/>
        <v>0.8145333912027326</v>
      </c>
      <c r="AV354" s="465">
        <f t="shared" si="170"/>
        <v>0.81557575879996647</v>
      </c>
      <c r="AW354" s="465">
        <f t="shared" si="170"/>
        <v>0.8166005081485409</v>
      </c>
      <c r="AX354" s="465">
        <f t="shared" si="170"/>
        <v>0.817608501526772</v>
      </c>
      <c r="AY354" s="465">
        <f t="shared" si="170"/>
        <v>0.81860053232909569</v>
      </c>
      <c r="AZ354" s="465">
        <f t="shared" si="170"/>
        <v>0.81957733132482413</v>
      </c>
      <c r="BA354" s="465">
        <f t="shared" si="170"/>
        <v>0.82053957232024155</v>
      </c>
      <c r="BB354" s="465">
        <f t="shared" si="170"/>
        <v>0.82148787728344896</v>
      </c>
      <c r="BC354" s="465">
        <f t="shared" si="170"/>
        <v>0.8224228209850839</v>
      </c>
      <c r="BD354" s="465">
        <f t="shared" si="170"/>
        <v>0.82334493520250274</v>
      </c>
      <c r="BE354" s="465">
        <f t="shared" si="170"/>
        <v>0.82425471253007987</v>
      </c>
      <c r="BF354" s="465">
        <f t="shared" si="170"/>
        <v>0.82515260983389604</v>
      </c>
      <c r="BG354" s="465">
        <f t="shared" si="170"/>
        <v>0.8260390513851934</v>
      </c>
      <c r="BH354" s="465">
        <f t="shared" si="170"/>
        <v>0.82691443170350021</v>
      </c>
      <c r="BI354" s="465">
        <f t="shared" si="170"/>
        <v>0.82777911813722782</v>
      </c>
      <c r="BJ354" s="465">
        <f t="shared" si="170"/>
        <v>0.82863345320676984</v>
      </c>
      <c r="BK354" s="465">
        <f t="shared" si="170"/>
        <v>0.82947775673265978</v>
      </c>
      <c r="BL354" s="465">
        <f t="shared" si="170"/>
        <v>0.83031232776911845</v>
      </c>
      <c r="BM354" s="465">
        <f t="shared" si="170"/>
        <v>0.83113744636134212</v>
      </c>
      <c r="BN354" s="465">
        <f t="shared" si="170"/>
        <v>0.8319533751430841</v>
      </c>
      <c r="BO354" s="465">
        <f t="shared" si="170"/>
        <v>0.83276036078949089</v>
      </c>
      <c r="BP354" s="465"/>
      <c r="BQ354" s="465"/>
      <c r="BR354" s="465"/>
      <c r="BS354" s="465"/>
      <c r="BT354" s="465"/>
      <c r="BU354" s="465"/>
      <c r="BV354" s="465"/>
      <c r="BW354" s="465"/>
      <c r="BX354" s="465"/>
      <c r="BY354" s="465"/>
      <c r="BZ354" s="465"/>
      <c r="CA354" s="465"/>
      <c r="CB354" s="465"/>
      <c r="CC354" s="465"/>
      <c r="CD354" s="465"/>
      <c r="CE354" s="465"/>
      <c r="CF354" s="465"/>
      <c r="CG354" s="465"/>
      <c r="CH354" s="465"/>
      <c r="CI354" s="466"/>
      <c r="CJ354" s="1453"/>
      <c r="CK354" s="1473"/>
    </row>
    <row r="355" spans="2:89" ht="28.5" thickBot="1" x14ac:dyDescent="0.4">
      <c r="B355" s="666" t="s">
        <v>639</v>
      </c>
      <c r="C355" s="667" t="s">
        <v>458</v>
      </c>
      <c r="D355" s="668" t="s">
        <v>640</v>
      </c>
      <c r="E355" s="669" t="s">
        <v>252</v>
      </c>
      <c r="F355" s="1203">
        <v>1</v>
      </c>
      <c r="G355" s="1193">
        <f>(G337)/(G337+G346+G345+G344)</f>
        <v>0.65866701425095575</v>
      </c>
      <c r="H355" s="499">
        <f t="shared" ref="H355:BO355" si="171">(H337)/(H337+H346+H345+H344)</f>
        <v>0.67963497635516412</v>
      </c>
      <c r="I355" s="499">
        <f t="shared" si="171"/>
        <v>0.69554012517444808</v>
      </c>
      <c r="J355" s="499">
        <f t="shared" si="171"/>
        <v>0.70969741115984186</v>
      </c>
      <c r="K355" s="499">
        <f t="shared" si="171"/>
        <v>0.72265401748641689</v>
      </c>
      <c r="L355" s="499">
        <f t="shared" si="171"/>
        <v>0.73345894619354468</v>
      </c>
      <c r="M355" s="499">
        <f t="shared" si="171"/>
        <v>0.73737204381105914</v>
      </c>
      <c r="N355" s="499">
        <f t="shared" si="171"/>
        <v>0.74120069614690443</v>
      </c>
      <c r="O355" s="499">
        <f t="shared" si="171"/>
        <v>0.74495436200911536</v>
      </c>
      <c r="P355" s="499">
        <f t="shared" si="171"/>
        <v>0.74842563290696529</v>
      </c>
      <c r="Q355" s="499">
        <f t="shared" si="171"/>
        <v>0.75162277807593236</v>
      </c>
      <c r="R355" s="499">
        <f t="shared" si="171"/>
        <v>0.75458871495563484</v>
      </c>
      <c r="S355" s="499">
        <f t="shared" si="171"/>
        <v>0.75740008816859283</v>
      </c>
      <c r="T355" s="499">
        <f t="shared" si="171"/>
        <v>0.76007132171142633</v>
      </c>
      <c r="U355" s="499">
        <f t="shared" si="171"/>
        <v>0.76261171851848997</v>
      </c>
      <c r="V355" s="499">
        <f t="shared" si="171"/>
        <v>0.76497720960082594</v>
      </c>
      <c r="W355" s="499">
        <f t="shared" si="171"/>
        <v>0.76720572166981382</v>
      </c>
      <c r="X355" s="499">
        <f t="shared" si="171"/>
        <v>0.76932187881510861</v>
      </c>
      <c r="Y355" s="499">
        <f t="shared" si="171"/>
        <v>0.77129717993005098</v>
      </c>
      <c r="Z355" s="499">
        <f t="shared" si="171"/>
        <v>0.77317900077308632</v>
      </c>
      <c r="AA355" s="499">
        <f t="shared" si="171"/>
        <v>0.77494331729518928</v>
      </c>
      <c r="AB355" s="499">
        <f t="shared" si="171"/>
        <v>0.77659820302540328</v>
      </c>
      <c r="AC355" s="499">
        <f t="shared" si="171"/>
        <v>0.77826246961491385</v>
      </c>
      <c r="AD355" s="499">
        <f t="shared" si="171"/>
        <v>0.7798247736834939</v>
      </c>
      <c r="AE355" s="499">
        <f t="shared" si="171"/>
        <v>0.78143838022706325</v>
      </c>
      <c r="AF355" s="499">
        <f t="shared" si="171"/>
        <v>0.78300004955012703</v>
      </c>
      <c r="AG355" s="499">
        <f t="shared" si="171"/>
        <v>0.78452193565129158</v>
      </c>
      <c r="AH355" s="499">
        <f t="shared" si="171"/>
        <v>0.78599880910366371</v>
      </c>
      <c r="AI355" s="499">
        <f t="shared" si="171"/>
        <v>0.78743390125521762</v>
      </c>
      <c r="AJ355" s="499">
        <f t="shared" si="171"/>
        <v>0.78883014759480841</v>
      </c>
      <c r="AK355" s="499">
        <f t="shared" si="171"/>
        <v>0.79019588284965858</v>
      </c>
      <c r="AL355" s="499">
        <f t="shared" si="171"/>
        <v>0.79152774090211886</v>
      </c>
      <c r="AM355" s="499">
        <f t="shared" si="171"/>
        <v>0.79282793797262541</v>
      </c>
      <c r="AN355" s="499">
        <f t="shared" si="171"/>
        <v>0.79409849436982805</v>
      </c>
      <c r="AO355" s="499">
        <f t="shared" si="171"/>
        <v>0.79534125337660222</v>
      </c>
      <c r="AP355" s="499">
        <f t="shared" si="171"/>
        <v>0.79655789820154543</v>
      </c>
      <c r="AQ355" s="499">
        <f t="shared" si="171"/>
        <v>0.79774996720913405</v>
      </c>
      <c r="AR355" s="499">
        <f t="shared" si="171"/>
        <v>0.79891886761604314</v>
      </c>
      <c r="AS355" s="499">
        <f t="shared" si="171"/>
        <v>0.80006588781885291</v>
      </c>
      <c r="AT355" s="499">
        <f t="shared" si="171"/>
        <v>0.80119220849899542</v>
      </c>
      <c r="AU355" s="499">
        <f t="shared" si="171"/>
        <v>0.80229891263392294</v>
      </c>
      <c r="AV355" s="499">
        <f t="shared" si="171"/>
        <v>0.80338699452873785</v>
      </c>
      <c r="AW355" s="499">
        <f t="shared" si="171"/>
        <v>0.80445736796965006</v>
      </c>
      <c r="AX355" s="499">
        <f t="shared" si="171"/>
        <v>0.80551087358932982</v>
      </c>
      <c r="AY355" s="499">
        <f t="shared" si="171"/>
        <v>0.80654828552430535</v>
      </c>
      <c r="AZ355" s="499">
        <f t="shared" si="171"/>
        <v>0.80757031743583108</v>
      </c>
      <c r="BA355" s="499">
        <f t="shared" si="171"/>
        <v>0.80857762795796617</v>
      </c>
      <c r="BB355" s="499">
        <f t="shared" si="171"/>
        <v>0.8095708256298092</v>
      </c>
      <c r="BC355" s="499">
        <f t="shared" si="171"/>
        <v>0.81055047336283115</v>
      </c>
      <c r="BD355" s="499">
        <f t="shared" si="171"/>
        <v>0.81151709248892612</v>
      </c>
      <c r="BE355" s="499">
        <f t="shared" si="171"/>
        <v>0.81247116643008588</v>
      </c>
      <c r="BF355" s="499">
        <f t="shared" si="171"/>
        <v>0.81341314402639664</v>
      </c>
      <c r="BG355" s="499">
        <f t="shared" si="171"/>
        <v>0.81434344255533186</v>
      </c>
      <c r="BH355" s="499">
        <f t="shared" si="171"/>
        <v>0.81526245047198276</v>
      </c>
      <c r="BI355" s="499">
        <f t="shared" si="171"/>
        <v>0.81617052989690053</v>
      </c>
      <c r="BJ355" s="499">
        <f t="shared" si="171"/>
        <v>0.81706801887556335</v>
      </c>
      <c r="BK355" s="499">
        <f t="shared" si="171"/>
        <v>0.81795523343111787</v>
      </c>
      <c r="BL355" s="499">
        <f t="shared" si="171"/>
        <v>0.81883246942990862</v>
      </c>
      <c r="BM355" s="499">
        <f t="shared" si="171"/>
        <v>0.81970000427740941</v>
      </c>
      <c r="BN355" s="499">
        <f t="shared" si="171"/>
        <v>0.82055809846045391</v>
      </c>
      <c r="BO355" s="499">
        <f t="shared" si="171"/>
        <v>0.82140699695013053</v>
      </c>
      <c r="BP355" s="499"/>
      <c r="BQ355" s="499"/>
      <c r="BR355" s="499"/>
      <c r="BS355" s="499"/>
      <c r="BT355" s="499"/>
      <c r="BU355" s="499"/>
      <c r="BV355" s="499"/>
      <c r="BW355" s="499"/>
      <c r="BX355" s="499"/>
      <c r="BY355" s="499"/>
      <c r="BZ355" s="499"/>
      <c r="CA355" s="499"/>
      <c r="CB355" s="499"/>
      <c r="CC355" s="499"/>
      <c r="CD355" s="499"/>
      <c r="CE355" s="499"/>
      <c r="CF355" s="499"/>
      <c r="CG355" s="499"/>
      <c r="CH355" s="499"/>
      <c r="CI355" s="1194"/>
      <c r="CJ355" s="1453"/>
      <c r="CK355" s="1473"/>
    </row>
    <row r="356" spans="2:89" ht="28.5" thickBot="1" x14ac:dyDescent="0.4">
      <c r="B356" s="670" t="s">
        <v>641</v>
      </c>
      <c r="C356" s="671" t="s">
        <v>120</v>
      </c>
      <c r="D356" s="671" t="s">
        <v>642</v>
      </c>
      <c r="E356" s="671" t="s">
        <v>111</v>
      </c>
      <c r="F356" s="1204">
        <v>2</v>
      </c>
      <c r="G356" s="960">
        <f>SUM(G316:G318)+G314+G325+G330+G331+G324</f>
        <v>409.21421257510866</v>
      </c>
      <c r="H356" s="359">
        <f t="shared" ref="H356:BO356" si="172">SUM(H316:H318)+H314+H325+H330+H331+H324</f>
        <v>396.40919394160824</v>
      </c>
      <c r="I356" s="359">
        <f t="shared" si="172"/>
        <v>403.36969944463863</v>
      </c>
      <c r="J356" s="359">
        <f t="shared" si="172"/>
        <v>415.15953337119902</v>
      </c>
      <c r="K356" s="359">
        <f t="shared" si="172"/>
        <v>407.37654570670634</v>
      </c>
      <c r="L356" s="359">
        <f t="shared" si="172"/>
        <v>407.418887391878</v>
      </c>
      <c r="M356" s="359">
        <f>SUM(M316:M318)+M314+M325+M330+M331+M324</f>
        <v>405.25120565784687</v>
      </c>
      <c r="N356" s="359">
        <f t="shared" si="172"/>
        <v>401.24184558744116</v>
      </c>
      <c r="O356" s="359">
        <f t="shared" si="172"/>
        <v>397.3299667738421</v>
      </c>
      <c r="P356" s="359">
        <f t="shared" si="172"/>
        <v>393.59238853589557</v>
      </c>
      <c r="Q356" s="359">
        <f t="shared" si="172"/>
        <v>389.80787921473291</v>
      </c>
      <c r="R356" s="359">
        <f t="shared" si="172"/>
        <v>384.88526084345784</v>
      </c>
      <c r="S356" s="359">
        <f t="shared" si="172"/>
        <v>379.54863463850268</v>
      </c>
      <c r="T356" s="359">
        <f t="shared" si="172"/>
        <v>374.26060701391407</v>
      </c>
      <c r="U356" s="359">
        <f t="shared" si="172"/>
        <v>369.24089616535082</v>
      </c>
      <c r="V356" s="359">
        <f t="shared" si="172"/>
        <v>364.36787838501118</v>
      </c>
      <c r="W356" s="359">
        <f t="shared" si="172"/>
        <v>360.66187269271177</v>
      </c>
      <c r="X356" s="359">
        <f t="shared" si="172"/>
        <v>357.26308409988292</v>
      </c>
      <c r="Y356" s="359">
        <f t="shared" si="172"/>
        <v>354.10714643000392</v>
      </c>
      <c r="Z356" s="359">
        <f t="shared" si="172"/>
        <v>351.8225379642343</v>
      </c>
      <c r="AA356" s="359">
        <f t="shared" si="172"/>
        <v>350.09640642242942</v>
      </c>
      <c r="AB356" s="359">
        <f t="shared" si="172"/>
        <v>348.37948819363481</v>
      </c>
      <c r="AC356" s="359">
        <f t="shared" si="172"/>
        <v>346.7782285509179</v>
      </c>
      <c r="AD356" s="359">
        <f t="shared" si="172"/>
        <v>345.17480937708677</v>
      </c>
      <c r="AE356" s="359">
        <f t="shared" si="172"/>
        <v>343.7091421056183</v>
      </c>
      <c r="AF356" s="359">
        <f t="shared" si="172"/>
        <v>342.24554491384015</v>
      </c>
      <c r="AG356" s="359">
        <f t="shared" si="172"/>
        <v>340.81379061416243</v>
      </c>
      <c r="AH356" s="359">
        <f t="shared" si="172"/>
        <v>339.62653934224778</v>
      </c>
      <c r="AI356" s="359">
        <f t="shared" si="172"/>
        <v>338.43243400210656</v>
      </c>
      <c r="AJ356" s="359">
        <f t="shared" si="172"/>
        <v>337.23037443383129</v>
      </c>
      <c r="AK356" s="359">
        <f t="shared" si="172"/>
        <v>336.02714784546345</v>
      </c>
      <c r="AL356" s="359">
        <f t="shared" si="172"/>
        <v>336.69460728254143</v>
      </c>
      <c r="AM356" s="359">
        <f t="shared" si="172"/>
        <v>338.27473870760014</v>
      </c>
      <c r="AN356" s="359">
        <f t="shared" si="172"/>
        <v>339.70059400732833</v>
      </c>
      <c r="AO356" s="359">
        <f t="shared" si="172"/>
        <v>340.98312641540952</v>
      </c>
      <c r="AP356" s="359">
        <f t="shared" si="172"/>
        <v>342.1770796565612</v>
      </c>
      <c r="AQ356" s="359">
        <f t="shared" si="172"/>
        <v>343.33680769496033</v>
      </c>
      <c r="AR356" s="359">
        <f t="shared" si="172"/>
        <v>344.38290847307746</v>
      </c>
      <c r="AS356" s="359">
        <f t="shared" si="172"/>
        <v>345.32394425059942</v>
      </c>
      <c r="AT356" s="359">
        <f t="shared" si="172"/>
        <v>346.16601137050606</v>
      </c>
      <c r="AU356" s="359">
        <f t="shared" si="172"/>
        <v>346.91714576047872</v>
      </c>
      <c r="AV356" s="359">
        <f t="shared" si="172"/>
        <v>347.58233426120592</v>
      </c>
      <c r="AW356" s="359">
        <f t="shared" si="172"/>
        <v>348.16858355674344</v>
      </c>
      <c r="AX356" s="359">
        <f t="shared" si="172"/>
        <v>348.67998599972395</v>
      </c>
      <c r="AY356" s="359">
        <f t="shared" si="172"/>
        <v>349.12268136028234</v>
      </c>
      <c r="AZ356" s="359">
        <f t="shared" si="172"/>
        <v>349.50056872344601</v>
      </c>
      <c r="BA356" s="359">
        <f t="shared" si="172"/>
        <v>349.81782559023429</v>
      </c>
      <c r="BB356" s="359">
        <f t="shared" si="172"/>
        <v>350.07831363864619</v>
      </c>
      <c r="BC356" s="359">
        <f t="shared" si="172"/>
        <v>350.28558477449712</v>
      </c>
      <c r="BD356" s="359">
        <f t="shared" si="172"/>
        <v>350.44292320542326</v>
      </c>
      <c r="BE356" s="359">
        <f t="shared" si="172"/>
        <v>350.55337185562308</v>
      </c>
      <c r="BF356" s="359">
        <f t="shared" si="172"/>
        <v>350.61971377941512</v>
      </c>
      <c r="BG356" s="359">
        <f t="shared" si="172"/>
        <v>350.64455353911598</v>
      </c>
      <c r="BH356" s="359">
        <f t="shared" si="172"/>
        <v>350.63086504346785</v>
      </c>
      <c r="BI356" s="359">
        <f t="shared" si="172"/>
        <v>350.57964989921879</v>
      </c>
      <c r="BJ356" s="359">
        <f t="shared" si="172"/>
        <v>350.49354561980067</v>
      </c>
      <c r="BK356" s="359">
        <f t="shared" si="172"/>
        <v>350.37503477547835</v>
      </c>
      <c r="BL356" s="359">
        <f t="shared" si="172"/>
        <v>350.22464500521949</v>
      </c>
      <c r="BM356" s="359">
        <f t="shared" si="172"/>
        <v>350.0451796762207</v>
      </c>
      <c r="BN356" s="359">
        <f t="shared" si="172"/>
        <v>349.83753293191631</v>
      </c>
      <c r="BO356" s="359">
        <f t="shared" si="172"/>
        <v>352.23100295042633</v>
      </c>
      <c r="BP356" s="359"/>
      <c r="BQ356" s="359"/>
      <c r="BR356" s="359"/>
      <c r="BS356" s="359"/>
      <c r="BT356" s="359"/>
      <c r="BU356" s="359"/>
      <c r="BV356" s="359"/>
      <c r="BW356" s="359"/>
      <c r="BX356" s="359"/>
      <c r="BY356" s="359"/>
      <c r="BZ356" s="359"/>
      <c r="CA356" s="359"/>
      <c r="CB356" s="359"/>
      <c r="CC356" s="359"/>
      <c r="CD356" s="359"/>
      <c r="CE356" s="359"/>
      <c r="CF356" s="359"/>
      <c r="CG356" s="359"/>
      <c r="CH356" s="359"/>
      <c r="CI356" s="961"/>
      <c r="CJ356" s="1453"/>
      <c r="CK356" s="1473"/>
    </row>
    <row r="357" spans="2:89" x14ac:dyDescent="0.35">
      <c r="B357" s="614" t="s">
        <v>643</v>
      </c>
      <c r="C357" s="615" t="s">
        <v>463</v>
      </c>
      <c r="D357" s="616" t="s">
        <v>67</v>
      </c>
      <c r="E357" s="615" t="s">
        <v>111</v>
      </c>
      <c r="F357" s="617">
        <v>2</v>
      </c>
      <c r="G357" s="1230">
        <v>0</v>
      </c>
      <c r="H357" s="332">
        <v>0</v>
      </c>
      <c r="I357" s="332">
        <v>0</v>
      </c>
      <c r="J357" s="332">
        <v>0</v>
      </c>
      <c r="K357" s="332">
        <v>0</v>
      </c>
      <c r="L357" s="332">
        <v>0</v>
      </c>
      <c r="M357" s="333">
        <v>0</v>
      </c>
      <c r="N357" s="333">
        <v>0</v>
      </c>
      <c r="O357" s="333">
        <v>0</v>
      </c>
      <c r="P357" s="333">
        <v>0</v>
      </c>
      <c r="Q357" s="333">
        <v>0</v>
      </c>
      <c r="R357" s="333">
        <v>0</v>
      </c>
      <c r="S357" s="333">
        <v>0</v>
      </c>
      <c r="T357" s="333">
        <v>0</v>
      </c>
      <c r="U357" s="333">
        <v>0</v>
      </c>
      <c r="V357" s="333">
        <v>0</v>
      </c>
      <c r="W357" s="333">
        <v>0</v>
      </c>
      <c r="X357" s="333">
        <v>0</v>
      </c>
      <c r="Y357" s="333">
        <v>0</v>
      </c>
      <c r="Z357" s="333">
        <v>0</v>
      </c>
      <c r="AA357" s="333">
        <v>0</v>
      </c>
      <c r="AB357" s="333">
        <v>0</v>
      </c>
      <c r="AC357" s="333">
        <v>0</v>
      </c>
      <c r="AD357" s="333">
        <v>0</v>
      </c>
      <c r="AE357" s="333">
        <v>0</v>
      </c>
      <c r="AF357" s="333">
        <v>0</v>
      </c>
      <c r="AG357" s="333">
        <v>0</v>
      </c>
      <c r="AH357" s="333">
        <v>0</v>
      </c>
      <c r="AI357" s="333">
        <v>0</v>
      </c>
      <c r="AJ357" s="333">
        <v>0</v>
      </c>
      <c r="AK357" s="333">
        <v>0</v>
      </c>
      <c r="AL357" s="333">
        <v>0</v>
      </c>
      <c r="AM357" s="333">
        <v>0</v>
      </c>
      <c r="AN357" s="333">
        <v>0</v>
      </c>
      <c r="AO357" s="333">
        <v>0</v>
      </c>
      <c r="AP357" s="333">
        <v>0</v>
      </c>
      <c r="AQ357" s="333">
        <v>0</v>
      </c>
      <c r="AR357" s="333">
        <v>0</v>
      </c>
      <c r="AS357" s="333">
        <v>0</v>
      </c>
      <c r="AT357" s="333">
        <v>0</v>
      </c>
      <c r="AU357" s="333">
        <v>0</v>
      </c>
      <c r="AV357" s="333">
        <v>0</v>
      </c>
      <c r="AW357" s="333">
        <v>0</v>
      </c>
      <c r="AX357" s="333">
        <v>0</v>
      </c>
      <c r="AY357" s="333">
        <v>0</v>
      </c>
      <c r="AZ357" s="333">
        <v>0</v>
      </c>
      <c r="BA357" s="333">
        <v>0</v>
      </c>
      <c r="BB357" s="333">
        <v>0</v>
      </c>
      <c r="BC357" s="333">
        <v>0</v>
      </c>
      <c r="BD357" s="333">
        <v>0</v>
      </c>
      <c r="BE357" s="333">
        <v>0</v>
      </c>
      <c r="BF357" s="333">
        <v>0</v>
      </c>
      <c r="BG357" s="333">
        <v>0</v>
      </c>
      <c r="BH357" s="333">
        <v>0</v>
      </c>
      <c r="BI357" s="333">
        <v>0</v>
      </c>
      <c r="BJ357" s="333">
        <v>0</v>
      </c>
      <c r="BK357" s="333">
        <v>0</v>
      </c>
      <c r="BL357" s="333">
        <v>0</v>
      </c>
      <c r="BM357" s="333">
        <v>0</v>
      </c>
      <c r="BN357" s="333">
        <v>0</v>
      </c>
      <c r="BO357" s="333">
        <v>0</v>
      </c>
      <c r="BP357" s="329"/>
      <c r="BQ357" s="329"/>
      <c r="BR357" s="329"/>
      <c r="BS357" s="329"/>
      <c r="BT357" s="329"/>
      <c r="BU357" s="329"/>
      <c r="BV357" s="329"/>
      <c r="BW357" s="329"/>
      <c r="BX357" s="329"/>
      <c r="BY357" s="329"/>
      <c r="BZ357" s="329"/>
      <c r="CA357" s="329"/>
      <c r="CB357" s="329"/>
      <c r="CC357" s="329"/>
      <c r="CD357" s="329"/>
      <c r="CE357" s="329"/>
      <c r="CF357" s="329"/>
      <c r="CG357" s="329"/>
      <c r="CH357" s="329"/>
      <c r="CI357" s="330"/>
      <c r="CJ357" s="1453"/>
      <c r="CK357" s="1453"/>
    </row>
    <row r="358" spans="2:89" x14ac:dyDescent="0.3">
      <c r="B358" s="596" t="s">
        <v>644</v>
      </c>
      <c r="C358" s="597" t="s">
        <v>465</v>
      </c>
      <c r="D358" s="598" t="s">
        <v>67</v>
      </c>
      <c r="E358" s="597" t="s">
        <v>111</v>
      </c>
      <c r="F358" s="599">
        <v>2</v>
      </c>
      <c r="G358" s="1173">
        <v>28.61</v>
      </c>
      <c r="H358" s="1125">
        <v>27.717147753450551</v>
      </c>
      <c r="I358" s="1125">
        <v>28.201368425255357</v>
      </c>
      <c r="J358" s="1125">
        <v>28.522863419678028</v>
      </c>
      <c r="K358" s="1125">
        <v>28.480613360979877</v>
      </c>
      <c r="L358" s="1125">
        <v>28.483573563714017</v>
      </c>
      <c r="M358" s="1130">
        <v>28.497808658062137</v>
      </c>
      <c r="N358" s="1130">
        <v>28.522661549229838</v>
      </c>
      <c r="O358" s="1130">
        <v>28.556415145314514</v>
      </c>
      <c r="P358" s="1130">
        <v>28.60145793868686</v>
      </c>
      <c r="Q358" s="1130">
        <v>28.643075407978944</v>
      </c>
      <c r="R358" s="1130">
        <v>28.687135772109901</v>
      </c>
      <c r="S358" s="1130">
        <v>28.729514762089394</v>
      </c>
      <c r="T358" s="1130">
        <v>28.765589361019732</v>
      </c>
      <c r="U358" s="1130">
        <v>28.81065474927329</v>
      </c>
      <c r="V358" s="1130">
        <v>28.855477184846968</v>
      </c>
      <c r="W358" s="1130">
        <v>28.903300942625094</v>
      </c>
      <c r="X358" s="1130">
        <v>28.950000098540396</v>
      </c>
      <c r="Y358" s="1130">
        <v>28.99905871946698</v>
      </c>
      <c r="Z358" s="1130">
        <v>29.054259603205892</v>
      </c>
      <c r="AA358" s="1130">
        <v>29.098800698876865</v>
      </c>
      <c r="AB358" s="1130">
        <v>29.140926535081423</v>
      </c>
      <c r="AC358" s="1130">
        <v>29.185830915073804</v>
      </c>
      <c r="AD358" s="1130">
        <v>29.226472847495028</v>
      </c>
      <c r="AE358" s="1130">
        <v>29.276245811583426</v>
      </c>
      <c r="AF358" s="1130">
        <v>29.32582330814742</v>
      </c>
      <c r="AG358" s="1130">
        <v>29.377840612654282</v>
      </c>
      <c r="AH358" s="1130">
        <v>29.447359043236311</v>
      </c>
      <c r="AI358" s="1130">
        <v>29.516807539820054</v>
      </c>
      <c r="AJ358" s="1130">
        <v>29.586119947043919</v>
      </c>
      <c r="AK358" s="1130">
        <v>29.655780706372685</v>
      </c>
      <c r="AL358" s="1130">
        <v>29.725311319195505</v>
      </c>
      <c r="AM358" s="1130">
        <v>29.794696124596008</v>
      </c>
      <c r="AN358" s="1130">
        <v>29.863921373296961</v>
      </c>
      <c r="AO358" s="1130">
        <v>29.932973003951584</v>
      </c>
      <c r="AP358" s="1130">
        <v>30.004959411865219</v>
      </c>
      <c r="AQ358" s="1130">
        <v>30.083017924704453</v>
      </c>
      <c r="AR358" s="1130">
        <v>30.160986458490466</v>
      </c>
      <c r="AS358" s="1130">
        <v>30.238900401294508</v>
      </c>
      <c r="AT358" s="1130">
        <v>30.316666682743609</v>
      </c>
      <c r="AU358" s="1130">
        <v>30.394368337265266</v>
      </c>
      <c r="AV358" s="1130">
        <v>30.471912556687215</v>
      </c>
      <c r="AW358" s="1130">
        <v>30.549382142719288</v>
      </c>
      <c r="AX358" s="1130">
        <v>30.626687850281076</v>
      </c>
      <c r="AY358" s="1130">
        <v>30.703912789495725</v>
      </c>
      <c r="AZ358" s="1130">
        <v>30.781010345264576</v>
      </c>
      <c r="BA358" s="1130">
        <v>30.857978183956845</v>
      </c>
      <c r="BB358" s="1130">
        <v>30.934814765409858</v>
      </c>
      <c r="BC358" s="1130">
        <v>31.011517975404576</v>
      </c>
      <c r="BD358" s="1130">
        <v>31.088086417408817</v>
      </c>
      <c r="BE358" s="1130">
        <v>31.164519739253112</v>
      </c>
      <c r="BF358" s="1130">
        <v>31.240815933155631</v>
      </c>
      <c r="BG358" s="1130">
        <v>31.316975734544901</v>
      </c>
      <c r="BH358" s="1130">
        <v>31.393039733584889</v>
      </c>
      <c r="BI358" s="1130">
        <v>31.46892356955998</v>
      </c>
      <c r="BJ358" s="1130">
        <v>31.544669179237907</v>
      </c>
      <c r="BK358" s="1130">
        <v>31.620318664137873</v>
      </c>
      <c r="BL358" s="1130">
        <v>31.69578759194501</v>
      </c>
      <c r="BM358" s="1130">
        <v>31.771159981381324</v>
      </c>
      <c r="BN358" s="1130">
        <v>31.846394994666046</v>
      </c>
      <c r="BO358" s="1130">
        <v>31.925759897122944</v>
      </c>
      <c r="BP358" s="333"/>
      <c r="BQ358" s="333"/>
      <c r="BR358" s="333"/>
      <c r="BS358" s="333"/>
      <c r="BT358" s="333"/>
      <c r="BU358" s="333"/>
      <c r="BV358" s="333"/>
      <c r="BW358" s="333"/>
      <c r="BX358" s="333"/>
      <c r="BY358" s="333"/>
      <c r="BZ358" s="333"/>
      <c r="CA358" s="333"/>
      <c r="CB358" s="333"/>
      <c r="CC358" s="333"/>
      <c r="CD358" s="333"/>
      <c r="CE358" s="333"/>
      <c r="CF358" s="333"/>
      <c r="CG358" s="333"/>
      <c r="CH358" s="333"/>
      <c r="CI358" s="334"/>
      <c r="CJ358" s="1453"/>
      <c r="CK358" s="1453"/>
    </row>
    <row r="359" spans="2:89" x14ac:dyDescent="0.35">
      <c r="B359" s="596" t="s">
        <v>645</v>
      </c>
      <c r="C359" s="597" t="s">
        <v>261</v>
      </c>
      <c r="D359" s="598" t="s">
        <v>646</v>
      </c>
      <c r="E359" s="597" t="s">
        <v>111</v>
      </c>
      <c r="F359" s="599">
        <v>2</v>
      </c>
      <c r="G359" s="1185">
        <f t="shared" ref="G359:BO359" si="173">G357+G358</f>
        <v>28.61</v>
      </c>
      <c r="H359" s="506">
        <f t="shared" si="173"/>
        <v>27.717147753450551</v>
      </c>
      <c r="I359" s="506">
        <f t="shared" si="173"/>
        <v>28.201368425255357</v>
      </c>
      <c r="J359" s="506">
        <f t="shared" si="173"/>
        <v>28.522863419678028</v>
      </c>
      <c r="K359" s="506">
        <f t="shared" si="173"/>
        <v>28.480613360979877</v>
      </c>
      <c r="L359" s="506">
        <f t="shared" si="173"/>
        <v>28.483573563714017</v>
      </c>
      <c r="M359" s="507">
        <f t="shared" si="173"/>
        <v>28.497808658062137</v>
      </c>
      <c r="N359" s="507">
        <f t="shared" si="173"/>
        <v>28.522661549229838</v>
      </c>
      <c r="O359" s="507">
        <f t="shared" si="173"/>
        <v>28.556415145314514</v>
      </c>
      <c r="P359" s="507">
        <f t="shared" si="173"/>
        <v>28.60145793868686</v>
      </c>
      <c r="Q359" s="507">
        <f t="shared" si="173"/>
        <v>28.643075407978944</v>
      </c>
      <c r="R359" s="507">
        <f t="shared" si="173"/>
        <v>28.687135772109901</v>
      </c>
      <c r="S359" s="507">
        <f t="shared" si="173"/>
        <v>28.729514762089394</v>
      </c>
      <c r="T359" s="507">
        <f t="shared" si="173"/>
        <v>28.765589361019732</v>
      </c>
      <c r="U359" s="507">
        <f t="shared" si="173"/>
        <v>28.81065474927329</v>
      </c>
      <c r="V359" s="507">
        <f t="shared" si="173"/>
        <v>28.855477184846968</v>
      </c>
      <c r="W359" s="507">
        <f t="shared" si="173"/>
        <v>28.903300942625094</v>
      </c>
      <c r="X359" s="507">
        <f t="shared" si="173"/>
        <v>28.950000098540396</v>
      </c>
      <c r="Y359" s="507">
        <f t="shared" si="173"/>
        <v>28.99905871946698</v>
      </c>
      <c r="Z359" s="507">
        <f t="shared" si="173"/>
        <v>29.054259603205892</v>
      </c>
      <c r="AA359" s="507">
        <f t="shared" si="173"/>
        <v>29.098800698876865</v>
      </c>
      <c r="AB359" s="507">
        <f t="shared" si="173"/>
        <v>29.140926535081423</v>
      </c>
      <c r="AC359" s="507">
        <f t="shared" si="173"/>
        <v>29.185830915073804</v>
      </c>
      <c r="AD359" s="507">
        <f t="shared" si="173"/>
        <v>29.226472847495028</v>
      </c>
      <c r="AE359" s="507">
        <f t="shared" si="173"/>
        <v>29.276245811583426</v>
      </c>
      <c r="AF359" s="507">
        <f t="shared" si="173"/>
        <v>29.32582330814742</v>
      </c>
      <c r="AG359" s="507">
        <f t="shared" si="173"/>
        <v>29.377840612654282</v>
      </c>
      <c r="AH359" s="507">
        <f t="shared" si="173"/>
        <v>29.447359043236311</v>
      </c>
      <c r="AI359" s="507">
        <f t="shared" si="173"/>
        <v>29.516807539820054</v>
      </c>
      <c r="AJ359" s="507">
        <f t="shared" si="173"/>
        <v>29.586119947043919</v>
      </c>
      <c r="AK359" s="507">
        <f t="shared" si="173"/>
        <v>29.655780706372685</v>
      </c>
      <c r="AL359" s="507">
        <f t="shared" si="173"/>
        <v>29.725311319195505</v>
      </c>
      <c r="AM359" s="507">
        <f t="shared" si="173"/>
        <v>29.794696124596008</v>
      </c>
      <c r="AN359" s="507">
        <f t="shared" si="173"/>
        <v>29.863921373296961</v>
      </c>
      <c r="AO359" s="507">
        <f t="shared" si="173"/>
        <v>29.932973003951584</v>
      </c>
      <c r="AP359" s="507">
        <f t="shared" si="173"/>
        <v>30.004959411865219</v>
      </c>
      <c r="AQ359" s="507">
        <f t="shared" si="173"/>
        <v>30.083017924704453</v>
      </c>
      <c r="AR359" s="507">
        <f t="shared" si="173"/>
        <v>30.160986458490466</v>
      </c>
      <c r="AS359" s="507">
        <f t="shared" si="173"/>
        <v>30.238900401294508</v>
      </c>
      <c r="AT359" s="507">
        <f t="shared" si="173"/>
        <v>30.316666682743609</v>
      </c>
      <c r="AU359" s="507">
        <f t="shared" si="173"/>
        <v>30.394368337265266</v>
      </c>
      <c r="AV359" s="507">
        <f t="shared" si="173"/>
        <v>30.471912556687215</v>
      </c>
      <c r="AW359" s="507">
        <f t="shared" si="173"/>
        <v>30.549382142719288</v>
      </c>
      <c r="AX359" s="507">
        <f t="shared" si="173"/>
        <v>30.626687850281076</v>
      </c>
      <c r="AY359" s="507">
        <f t="shared" si="173"/>
        <v>30.703912789495725</v>
      </c>
      <c r="AZ359" s="507">
        <f t="shared" si="173"/>
        <v>30.781010345264576</v>
      </c>
      <c r="BA359" s="507">
        <f t="shared" si="173"/>
        <v>30.857978183956845</v>
      </c>
      <c r="BB359" s="507">
        <f t="shared" si="173"/>
        <v>30.934814765409858</v>
      </c>
      <c r="BC359" s="507">
        <f t="shared" si="173"/>
        <v>31.011517975404576</v>
      </c>
      <c r="BD359" s="507">
        <f t="shared" si="173"/>
        <v>31.088086417408817</v>
      </c>
      <c r="BE359" s="507">
        <f t="shared" si="173"/>
        <v>31.164519739253112</v>
      </c>
      <c r="BF359" s="507">
        <f t="shared" si="173"/>
        <v>31.240815933155631</v>
      </c>
      <c r="BG359" s="507">
        <f t="shared" si="173"/>
        <v>31.316975734544901</v>
      </c>
      <c r="BH359" s="507">
        <f t="shared" si="173"/>
        <v>31.393039733584889</v>
      </c>
      <c r="BI359" s="507">
        <f t="shared" si="173"/>
        <v>31.46892356955998</v>
      </c>
      <c r="BJ359" s="507">
        <f t="shared" si="173"/>
        <v>31.544669179237907</v>
      </c>
      <c r="BK359" s="507">
        <f t="shared" si="173"/>
        <v>31.620318664137873</v>
      </c>
      <c r="BL359" s="507">
        <f t="shared" si="173"/>
        <v>31.69578759194501</v>
      </c>
      <c r="BM359" s="507">
        <f t="shared" si="173"/>
        <v>31.771159981381324</v>
      </c>
      <c r="BN359" s="507">
        <f t="shared" si="173"/>
        <v>31.846394994666046</v>
      </c>
      <c r="BO359" s="507">
        <f t="shared" si="173"/>
        <v>31.925759897122944</v>
      </c>
      <c r="BP359" s="507"/>
      <c r="BQ359" s="507"/>
      <c r="BR359" s="507"/>
      <c r="BS359" s="507"/>
      <c r="BT359" s="507"/>
      <c r="BU359" s="507"/>
      <c r="BV359" s="507"/>
      <c r="BW359" s="507"/>
      <c r="BX359" s="507"/>
      <c r="BY359" s="507"/>
      <c r="BZ359" s="507"/>
      <c r="CA359" s="507"/>
      <c r="CB359" s="507"/>
      <c r="CC359" s="507"/>
      <c r="CD359" s="507"/>
      <c r="CE359" s="507"/>
      <c r="CF359" s="507"/>
      <c r="CG359" s="507"/>
      <c r="CH359" s="507"/>
      <c r="CI359" s="508"/>
      <c r="CJ359" s="1453"/>
      <c r="CK359" s="1453"/>
    </row>
    <row r="360" spans="2:89" x14ac:dyDescent="0.35">
      <c r="B360" s="727" t="s">
        <v>647</v>
      </c>
      <c r="C360" s="728" t="s">
        <v>469</v>
      </c>
      <c r="D360" s="729" t="s">
        <v>648</v>
      </c>
      <c r="E360" s="728" t="s">
        <v>111</v>
      </c>
      <c r="F360" s="620">
        <v>2</v>
      </c>
      <c r="G360" s="1186">
        <f>G313-G356</f>
        <v>27.688787424891359</v>
      </c>
      <c r="H360" s="509">
        <f t="shared" ref="H360:BO360" si="174">H313-H356</f>
        <v>40.441806058391762</v>
      </c>
      <c r="I360" s="509">
        <f t="shared" si="174"/>
        <v>33.481300555361372</v>
      </c>
      <c r="J360" s="509">
        <f t="shared" si="174"/>
        <v>21.554539842305701</v>
      </c>
      <c r="K360" s="509">
        <f t="shared" si="174"/>
        <v>28.950134943885246</v>
      </c>
      <c r="L360" s="509">
        <f>L313-L356</f>
        <v>28.280003812684413</v>
      </c>
      <c r="M360" s="510">
        <f>M313-M356</f>
        <v>60.423637537512093</v>
      </c>
      <c r="N360" s="510">
        <f t="shared" si="174"/>
        <v>64.084809932848316</v>
      </c>
      <c r="O360" s="510">
        <f t="shared" si="174"/>
        <v>67.727620863960169</v>
      </c>
      <c r="P360" s="510">
        <f t="shared" si="174"/>
        <v>71.199358326550851</v>
      </c>
      <c r="Q360" s="510">
        <f t="shared" si="174"/>
        <v>74.726586600816404</v>
      </c>
      <c r="R360" s="510">
        <f t="shared" si="174"/>
        <v>77.451260624276813</v>
      </c>
      <c r="S360" s="510">
        <f t="shared" si="174"/>
        <v>82.626778561250262</v>
      </c>
      <c r="T360" s="510">
        <f t="shared" si="174"/>
        <v>87.784762883655276</v>
      </c>
      <c r="U360" s="510">
        <f t="shared" si="174"/>
        <v>99.683061158209171</v>
      </c>
      <c r="V360" s="510">
        <f t="shared" si="174"/>
        <v>104.43480834273259</v>
      </c>
      <c r="W360" s="510">
        <f t="shared" si="174"/>
        <v>48.365855288920955</v>
      </c>
      <c r="X360" s="510">
        <f t="shared" si="174"/>
        <v>51.684674457082735</v>
      </c>
      <c r="Y360" s="510">
        <f t="shared" si="174"/>
        <v>54.750498902265576</v>
      </c>
      <c r="Z360" s="510">
        <f t="shared" si="174"/>
        <v>56.965241450558835</v>
      </c>
      <c r="AA360" s="510">
        <f t="shared" si="174"/>
        <v>58.622155381492348</v>
      </c>
      <c r="AB360" s="510">
        <f t="shared" si="174"/>
        <v>50.534592234704007</v>
      </c>
      <c r="AC360" s="510">
        <f t="shared" si="174"/>
        <v>52.123743211795215</v>
      </c>
      <c r="AD360" s="510">
        <f t="shared" si="174"/>
        <v>51.007085987167102</v>
      </c>
      <c r="AE360" s="510">
        <f t="shared" si="174"/>
        <v>52.460353606963338</v>
      </c>
      <c r="AF360" s="510">
        <f t="shared" si="174"/>
        <v>53.911728571429023</v>
      </c>
      <c r="AG360" s="510">
        <f t="shared" si="174"/>
        <v>55.331403778727065</v>
      </c>
      <c r="AH360" s="510">
        <f t="shared" si="174"/>
        <v>56.50642794434475</v>
      </c>
      <c r="AI360" s="510">
        <f t="shared" si="174"/>
        <v>57.68830570365111</v>
      </c>
      <c r="AJ360" s="510">
        <f t="shared" si="174"/>
        <v>58.877998476635355</v>
      </c>
      <c r="AK360" s="510">
        <f t="shared" si="174"/>
        <v>60.086212871330758</v>
      </c>
      <c r="AL360" s="510">
        <f t="shared" si="174"/>
        <v>59.413223025870877</v>
      </c>
      <c r="AM360" s="510">
        <f t="shared" si="174"/>
        <v>56.727553580681388</v>
      </c>
      <c r="AN360" s="510">
        <f t="shared" si="174"/>
        <v>55.296153577911412</v>
      </c>
      <c r="AO360" s="510">
        <f t="shared" si="174"/>
        <v>54.0080707828144</v>
      </c>
      <c r="AP360" s="510">
        <f t="shared" si="174"/>
        <v>52.808558645476353</v>
      </c>
      <c r="AQ360" s="510">
        <f t="shared" si="174"/>
        <v>51.653271235637021</v>
      </c>
      <c r="AR360" s="510">
        <f t="shared" si="174"/>
        <v>50.601607661564458</v>
      </c>
      <c r="AS360" s="510">
        <f t="shared" si="174"/>
        <v>49.655002916835087</v>
      </c>
      <c r="AT360" s="510">
        <f t="shared" si="174"/>
        <v>48.807368380647517</v>
      </c>
      <c r="AU360" s="510">
        <f t="shared" si="174"/>
        <v>48.050661524415091</v>
      </c>
      <c r="AV360" s="510">
        <f t="shared" si="174"/>
        <v>47.3799032277621</v>
      </c>
      <c r="AW360" s="510">
        <f t="shared" si="174"/>
        <v>46.798080240194054</v>
      </c>
      <c r="AX360" s="510">
        <f t="shared" si="174"/>
        <v>46.281107651425373</v>
      </c>
      <c r="AY360" s="510">
        <f t="shared" si="174"/>
        <v>52.462839108774688</v>
      </c>
      <c r="AZ360" s="510">
        <f t="shared" si="174"/>
        <v>52.079379506056853</v>
      </c>
      <c r="BA360" s="510">
        <f t="shared" si="174"/>
        <v>51.756551718294645</v>
      </c>
      <c r="BB360" s="510">
        <f t="shared" si="174"/>
        <v>51.490494379444442</v>
      </c>
      <c r="BC360" s="510">
        <f t="shared" si="174"/>
        <v>51.287655942045319</v>
      </c>
      <c r="BD360" s="510">
        <f t="shared" si="174"/>
        <v>51.124752497364454</v>
      </c>
      <c r="BE360" s="510">
        <f t="shared" si="174"/>
        <v>51.008741333456442</v>
      </c>
      <c r="BF360" s="510">
        <f t="shared" si="174"/>
        <v>50.936839740846381</v>
      </c>
      <c r="BG360" s="510">
        <f t="shared" si="174"/>
        <v>50.906443276172411</v>
      </c>
      <c r="BH360" s="510">
        <f t="shared" si="174"/>
        <v>50.914574902731658</v>
      </c>
      <c r="BI360" s="510">
        <f t="shared" si="174"/>
        <v>50.970240052777626</v>
      </c>
      <c r="BJ360" s="510">
        <f t="shared" si="174"/>
        <v>51.050797968481731</v>
      </c>
      <c r="BK360" s="510">
        <f t="shared" si="174"/>
        <v>51.163762818025702</v>
      </c>
      <c r="BL360" s="510">
        <f t="shared" si="174"/>
        <v>51.308613996073234</v>
      </c>
      <c r="BM360" s="510">
        <f t="shared" si="174"/>
        <v>51.482541454124942</v>
      </c>
      <c r="BN360" s="510">
        <f t="shared" si="174"/>
        <v>51.68465452589021</v>
      </c>
      <c r="BO360" s="510">
        <f t="shared" si="174"/>
        <v>49.28565860744493</v>
      </c>
      <c r="BP360" s="510"/>
      <c r="BQ360" s="510"/>
      <c r="BR360" s="510"/>
      <c r="BS360" s="510"/>
      <c r="BT360" s="510"/>
      <c r="BU360" s="510"/>
      <c r="BV360" s="510"/>
      <c r="BW360" s="510"/>
      <c r="BX360" s="510"/>
      <c r="BY360" s="510"/>
      <c r="BZ360" s="510"/>
      <c r="CA360" s="510"/>
      <c r="CB360" s="510"/>
      <c r="CC360" s="510"/>
      <c r="CD360" s="510"/>
      <c r="CE360" s="510"/>
      <c r="CF360" s="510"/>
      <c r="CG360" s="510"/>
      <c r="CH360" s="510"/>
      <c r="CI360" s="511"/>
      <c r="CJ360" s="1453"/>
      <c r="CK360" s="1453"/>
    </row>
    <row r="361" spans="2:89" ht="14.5" thickBot="1" x14ac:dyDescent="0.4">
      <c r="B361" s="596" t="s">
        <v>649</v>
      </c>
      <c r="C361" s="597" t="s">
        <v>472</v>
      </c>
      <c r="D361" s="598" t="s">
        <v>650</v>
      </c>
      <c r="E361" s="597" t="s">
        <v>111</v>
      </c>
      <c r="F361" s="599">
        <v>2</v>
      </c>
      <c r="G361" s="1187">
        <f t="shared" ref="G361:AL361" si="175">G304-G315</f>
        <v>0</v>
      </c>
      <c r="H361" s="1188">
        <f t="shared" si="175"/>
        <v>0</v>
      </c>
      <c r="I361" s="1188">
        <f t="shared" si="175"/>
        <v>0</v>
      </c>
      <c r="J361" s="1188">
        <f t="shared" si="175"/>
        <v>0</v>
      </c>
      <c r="K361" s="1188">
        <f t="shared" si="175"/>
        <v>0</v>
      </c>
      <c r="L361" s="1188">
        <f t="shared" si="175"/>
        <v>0</v>
      </c>
      <c r="M361" s="1188">
        <f t="shared" si="175"/>
        <v>0</v>
      </c>
      <c r="N361" s="1188">
        <f t="shared" si="175"/>
        <v>0</v>
      </c>
      <c r="O361" s="1188">
        <f t="shared" si="175"/>
        <v>0</v>
      </c>
      <c r="P361" s="1188">
        <f t="shared" si="175"/>
        <v>0</v>
      </c>
      <c r="Q361" s="1188">
        <f t="shared" si="175"/>
        <v>0</v>
      </c>
      <c r="R361" s="1188">
        <f t="shared" si="175"/>
        <v>0</v>
      </c>
      <c r="S361" s="1188">
        <f t="shared" si="175"/>
        <v>0</v>
      </c>
      <c r="T361" s="1188">
        <f t="shared" si="175"/>
        <v>0</v>
      </c>
      <c r="U361" s="1188">
        <f t="shared" si="175"/>
        <v>0</v>
      </c>
      <c r="V361" s="1188">
        <f t="shared" si="175"/>
        <v>0</v>
      </c>
      <c r="W361" s="1188">
        <f t="shared" si="175"/>
        <v>0</v>
      </c>
      <c r="X361" s="1188">
        <f t="shared" si="175"/>
        <v>0</v>
      </c>
      <c r="Y361" s="1188">
        <f t="shared" si="175"/>
        <v>0</v>
      </c>
      <c r="Z361" s="1188">
        <f t="shared" si="175"/>
        <v>0</v>
      </c>
      <c r="AA361" s="1188">
        <f t="shared" si="175"/>
        <v>0</v>
      </c>
      <c r="AB361" s="1188">
        <f t="shared" si="175"/>
        <v>0</v>
      </c>
      <c r="AC361" s="1188">
        <f t="shared" si="175"/>
        <v>0</v>
      </c>
      <c r="AD361" s="1188">
        <f t="shared" si="175"/>
        <v>0</v>
      </c>
      <c r="AE361" s="1188">
        <f t="shared" si="175"/>
        <v>0</v>
      </c>
      <c r="AF361" s="1188">
        <f t="shared" si="175"/>
        <v>0</v>
      </c>
      <c r="AG361" s="1188">
        <f t="shared" si="175"/>
        <v>0</v>
      </c>
      <c r="AH361" s="1188">
        <f t="shared" si="175"/>
        <v>0</v>
      </c>
      <c r="AI361" s="1188">
        <f t="shared" si="175"/>
        <v>0</v>
      </c>
      <c r="AJ361" s="1188">
        <f t="shared" si="175"/>
        <v>0</v>
      </c>
      <c r="AK361" s="1188">
        <f t="shared" si="175"/>
        <v>0</v>
      </c>
      <c r="AL361" s="1188">
        <f t="shared" si="175"/>
        <v>0</v>
      </c>
      <c r="AM361" s="1188">
        <f t="shared" ref="AM361:BO361" si="176">AM304-AM315</f>
        <v>0</v>
      </c>
      <c r="AN361" s="1188">
        <f t="shared" si="176"/>
        <v>0</v>
      </c>
      <c r="AO361" s="1188">
        <f t="shared" si="176"/>
        <v>0</v>
      </c>
      <c r="AP361" s="1188">
        <f t="shared" si="176"/>
        <v>0</v>
      </c>
      <c r="AQ361" s="1188">
        <f t="shared" si="176"/>
        <v>0</v>
      </c>
      <c r="AR361" s="1188">
        <f t="shared" si="176"/>
        <v>0</v>
      </c>
      <c r="AS361" s="1188">
        <f t="shared" si="176"/>
        <v>0</v>
      </c>
      <c r="AT361" s="1188">
        <f t="shared" si="176"/>
        <v>0</v>
      </c>
      <c r="AU361" s="1188">
        <f t="shared" si="176"/>
        <v>0</v>
      </c>
      <c r="AV361" s="1188">
        <f t="shared" si="176"/>
        <v>0</v>
      </c>
      <c r="AW361" s="1188">
        <f t="shared" si="176"/>
        <v>0</v>
      </c>
      <c r="AX361" s="1188">
        <f t="shared" si="176"/>
        <v>0</v>
      </c>
      <c r="AY361" s="1188">
        <f t="shared" si="176"/>
        <v>0</v>
      </c>
      <c r="AZ361" s="1188">
        <f t="shared" si="176"/>
        <v>0</v>
      </c>
      <c r="BA361" s="1188">
        <f t="shared" si="176"/>
        <v>0</v>
      </c>
      <c r="BB361" s="1188">
        <f t="shared" si="176"/>
        <v>0</v>
      </c>
      <c r="BC361" s="1188">
        <f t="shared" si="176"/>
        <v>0</v>
      </c>
      <c r="BD361" s="1188">
        <f t="shared" si="176"/>
        <v>0</v>
      </c>
      <c r="BE361" s="1188">
        <f t="shared" si="176"/>
        <v>0</v>
      </c>
      <c r="BF361" s="1188">
        <f t="shared" si="176"/>
        <v>0</v>
      </c>
      <c r="BG361" s="1188">
        <f t="shared" si="176"/>
        <v>0</v>
      </c>
      <c r="BH361" s="1188">
        <f t="shared" si="176"/>
        <v>1</v>
      </c>
      <c r="BI361" s="1188">
        <f t="shared" si="176"/>
        <v>2</v>
      </c>
      <c r="BJ361" s="1188">
        <f t="shared" si="176"/>
        <v>3</v>
      </c>
      <c r="BK361" s="1188">
        <f t="shared" si="176"/>
        <v>4</v>
      </c>
      <c r="BL361" s="1188">
        <f t="shared" si="176"/>
        <v>5</v>
      </c>
      <c r="BM361" s="1188">
        <f t="shared" si="176"/>
        <v>6</v>
      </c>
      <c r="BN361" s="1188">
        <f t="shared" si="176"/>
        <v>7</v>
      </c>
      <c r="BO361" s="1188">
        <f t="shared" si="176"/>
        <v>8</v>
      </c>
      <c r="BP361" s="1188"/>
      <c r="BQ361" s="1188"/>
      <c r="BR361" s="1188"/>
      <c r="BS361" s="1188"/>
      <c r="BT361" s="1188"/>
      <c r="BU361" s="1188"/>
      <c r="BV361" s="1188"/>
      <c r="BW361" s="1188"/>
      <c r="BX361" s="1188"/>
      <c r="BY361" s="1188"/>
      <c r="BZ361" s="1188"/>
      <c r="CA361" s="1188"/>
      <c r="CB361" s="1188"/>
      <c r="CC361" s="1188"/>
      <c r="CD361" s="1188"/>
      <c r="CE361" s="1188"/>
      <c r="CF361" s="1188"/>
      <c r="CG361" s="1188"/>
      <c r="CH361" s="1188"/>
      <c r="CI361" s="1189"/>
      <c r="CJ361" s="1453"/>
      <c r="CK361" s="1453"/>
    </row>
    <row r="362" spans="2:89" ht="14.5" thickBot="1" x14ac:dyDescent="0.4">
      <c r="B362" s="672" t="s">
        <v>651</v>
      </c>
      <c r="C362" s="673" t="s">
        <v>270</v>
      </c>
      <c r="D362" s="674" t="s">
        <v>652</v>
      </c>
      <c r="E362" s="673" t="s">
        <v>111</v>
      </c>
      <c r="F362" s="1205">
        <v>2</v>
      </c>
      <c r="G362" s="1212">
        <f>G360-G359</f>
        <v>-0.92121257510864041</v>
      </c>
      <c r="H362" s="1213">
        <f t="shared" ref="H362:BO362" si="177">H360-H359</f>
        <v>12.724658304941212</v>
      </c>
      <c r="I362" s="1213">
        <f t="shared" si="177"/>
        <v>5.2799321301060154</v>
      </c>
      <c r="J362" s="1213">
        <f t="shared" si="177"/>
        <v>-6.9683235773723275</v>
      </c>
      <c r="K362" s="1213">
        <f t="shared" si="177"/>
        <v>0.46952158290536872</v>
      </c>
      <c r="L362" s="1213">
        <f>L360-L359</f>
        <v>-0.20356975102960462</v>
      </c>
      <c r="M362" s="1214">
        <f t="shared" si="177"/>
        <v>31.925828879449956</v>
      </c>
      <c r="N362" s="1214">
        <f t="shared" si="177"/>
        <v>35.562148383618478</v>
      </c>
      <c r="O362" s="1214">
        <f t="shared" si="177"/>
        <v>39.171205718645652</v>
      </c>
      <c r="P362" s="1214">
        <f t="shared" si="177"/>
        <v>42.597900387863987</v>
      </c>
      <c r="Q362" s="1214">
        <f t="shared" si="177"/>
        <v>46.083511192837463</v>
      </c>
      <c r="R362" s="1214">
        <f t="shared" si="177"/>
        <v>48.764124852166916</v>
      </c>
      <c r="S362" s="1214">
        <f t="shared" si="177"/>
        <v>53.897263799160868</v>
      </c>
      <c r="T362" s="1214">
        <f t="shared" si="177"/>
        <v>59.019173522635541</v>
      </c>
      <c r="U362" s="1214">
        <f t="shared" si="177"/>
        <v>70.872406408935888</v>
      </c>
      <c r="V362" s="1214">
        <f t="shared" si="177"/>
        <v>75.579331157885633</v>
      </c>
      <c r="W362" s="1214">
        <f t="shared" si="177"/>
        <v>19.46255434629586</v>
      </c>
      <c r="X362" s="1214">
        <f t="shared" si="177"/>
        <v>22.734674358542339</v>
      </c>
      <c r="Y362" s="1214">
        <f t="shared" si="177"/>
        <v>25.751440182798596</v>
      </c>
      <c r="Z362" s="1214">
        <f t="shared" si="177"/>
        <v>27.910981847352943</v>
      </c>
      <c r="AA362" s="1214">
        <f t="shared" si="177"/>
        <v>29.523354682615484</v>
      </c>
      <c r="AB362" s="1214">
        <f t="shared" si="177"/>
        <v>21.393665699622584</v>
      </c>
      <c r="AC362" s="1214">
        <f t="shared" si="177"/>
        <v>22.937912296721411</v>
      </c>
      <c r="AD362" s="1214">
        <f t="shared" si="177"/>
        <v>21.780613139672074</v>
      </c>
      <c r="AE362" s="1214">
        <f t="shared" si="177"/>
        <v>23.184107795379912</v>
      </c>
      <c r="AF362" s="1214">
        <f t="shared" si="177"/>
        <v>24.585905263281603</v>
      </c>
      <c r="AG362" s="1214">
        <f t="shared" si="177"/>
        <v>25.953563166072783</v>
      </c>
      <c r="AH362" s="1214">
        <f t="shared" si="177"/>
        <v>27.059068901108439</v>
      </c>
      <c r="AI362" s="1214">
        <f t="shared" si="177"/>
        <v>28.171498163831057</v>
      </c>
      <c r="AJ362" s="1214">
        <f t="shared" si="177"/>
        <v>29.291878529591436</v>
      </c>
      <c r="AK362" s="1214">
        <f t="shared" si="177"/>
        <v>30.430432164958074</v>
      </c>
      <c r="AL362" s="1214">
        <f t="shared" si="177"/>
        <v>29.687911706675372</v>
      </c>
      <c r="AM362" s="1214">
        <f t="shared" si="177"/>
        <v>26.93285745608538</v>
      </c>
      <c r="AN362" s="1214">
        <f t="shared" si="177"/>
        <v>25.432232204614451</v>
      </c>
      <c r="AO362" s="1214">
        <f t="shared" si="177"/>
        <v>24.075097778862816</v>
      </c>
      <c r="AP362" s="1214">
        <f t="shared" si="177"/>
        <v>22.803599233611134</v>
      </c>
      <c r="AQ362" s="1214">
        <f t="shared" si="177"/>
        <v>21.570253310932568</v>
      </c>
      <c r="AR362" s="1214">
        <f t="shared" si="177"/>
        <v>20.440621203073992</v>
      </c>
      <c r="AS362" s="1214">
        <f t="shared" si="177"/>
        <v>19.41610251554058</v>
      </c>
      <c r="AT362" s="1214">
        <f t="shared" si="177"/>
        <v>18.490701697903908</v>
      </c>
      <c r="AU362" s="1214">
        <f t="shared" si="177"/>
        <v>17.656293187149824</v>
      </c>
      <c r="AV362" s="1214">
        <f t="shared" si="177"/>
        <v>16.907990671074884</v>
      </c>
      <c r="AW362" s="1214">
        <f t="shared" si="177"/>
        <v>16.248698097474765</v>
      </c>
      <c r="AX362" s="1214">
        <f t="shared" si="177"/>
        <v>15.654419801144297</v>
      </c>
      <c r="AY362" s="1214">
        <f t="shared" si="177"/>
        <v>21.758926319278963</v>
      </c>
      <c r="AZ362" s="1214">
        <f t="shared" si="177"/>
        <v>21.298369160792276</v>
      </c>
      <c r="BA362" s="1214">
        <f t="shared" si="177"/>
        <v>20.8985735343378</v>
      </c>
      <c r="BB362" s="1214">
        <f t="shared" si="177"/>
        <v>20.555679614034585</v>
      </c>
      <c r="BC362" s="1214">
        <f t="shared" si="177"/>
        <v>20.276137966640743</v>
      </c>
      <c r="BD362" s="1214">
        <f t="shared" si="177"/>
        <v>20.036666079955637</v>
      </c>
      <c r="BE362" s="1214">
        <f t="shared" si="177"/>
        <v>19.844221594203329</v>
      </c>
      <c r="BF362" s="1214">
        <f t="shared" si="177"/>
        <v>19.69602380769075</v>
      </c>
      <c r="BG362" s="1214">
        <f t="shared" si="177"/>
        <v>19.58946754162751</v>
      </c>
      <c r="BH362" s="1214">
        <f t="shared" si="177"/>
        <v>19.52153516914677</v>
      </c>
      <c r="BI362" s="1214">
        <f t="shared" si="177"/>
        <v>19.501316483217646</v>
      </c>
      <c r="BJ362" s="1214">
        <f t="shared" si="177"/>
        <v>19.506128789243824</v>
      </c>
      <c r="BK362" s="1214">
        <f t="shared" si="177"/>
        <v>19.54344415388783</v>
      </c>
      <c r="BL362" s="1214">
        <f t="shared" si="177"/>
        <v>19.612826404128224</v>
      </c>
      <c r="BM362" s="1214">
        <f t="shared" si="177"/>
        <v>19.711381472743618</v>
      </c>
      <c r="BN362" s="1214">
        <f t="shared" si="177"/>
        <v>19.838259531224164</v>
      </c>
      <c r="BO362" s="1214">
        <f t="shared" si="177"/>
        <v>17.359898710321986</v>
      </c>
      <c r="BP362" s="1214"/>
      <c r="BQ362" s="1214"/>
      <c r="BR362" s="1214"/>
      <c r="BS362" s="1214"/>
      <c r="BT362" s="1214"/>
      <c r="BU362" s="1214"/>
      <c r="BV362" s="1214"/>
      <c r="BW362" s="1214"/>
      <c r="BX362" s="1214"/>
      <c r="BY362" s="1214"/>
      <c r="BZ362" s="1214"/>
      <c r="CA362" s="1214"/>
      <c r="CB362" s="1214"/>
      <c r="CC362" s="1214"/>
      <c r="CD362" s="1214"/>
      <c r="CE362" s="1214"/>
      <c r="CF362" s="1214"/>
      <c r="CG362" s="1214"/>
      <c r="CH362" s="1214"/>
      <c r="CI362" s="1215"/>
      <c r="CJ362" s="1453"/>
      <c r="CK362" s="1453"/>
    </row>
    <row r="365" spans="2:89" x14ac:dyDescent="0.35">
      <c r="B365" s="675" t="s">
        <v>662</v>
      </c>
      <c r="C365" s="1483"/>
      <c r="D365" s="1483"/>
      <c r="E365" s="1483"/>
      <c r="F365" s="1483"/>
      <c r="G365" s="1483"/>
      <c r="H365" s="1483"/>
      <c r="I365" s="1483"/>
      <c r="J365" s="1483"/>
      <c r="K365" s="1483"/>
      <c r="L365" s="1483"/>
      <c r="M365" s="1483"/>
      <c r="N365" s="1483"/>
      <c r="O365" s="1483"/>
      <c r="P365" s="1483"/>
      <c r="Q365" s="1483"/>
      <c r="R365" s="1483"/>
      <c r="S365" s="1483"/>
      <c r="T365" s="1483"/>
      <c r="U365" s="1483"/>
      <c r="V365" s="1483"/>
      <c r="W365" s="1483"/>
      <c r="X365" s="1483"/>
      <c r="Y365" s="1483"/>
      <c r="Z365" s="1483"/>
      <c r="AA365" s="1483"/>
      <c r="AB365" s="1483"/>
      <c r="AC365" s="1483"/>
      <c r="AD365" s="1483"/>
      <c r="AE365" s="1483"/>
      <c r="AF365" s="1483"/>
      <c r="AG365" s="1483"/>
      <c r="AH365" s="1483"/>
      <c r="AI365" s="1483"/>
      <c r="AJ365" s="1483"/>
      <c r="AK365" s="1483"/>
      <c r="AL365" s="1483"/>
      <c r="AM365" s="1483"/>
      <c r="AN365" s="1483"/>
      <c r="AO365" s="1483"/>
      <c r="AP365" s="1483"/>
      <c r="AQ365" s="1483"/>
      <c r="AR365" s="1483"/>
      <c r="AS365" s="1483"/>
      <c r="AT365" s="1483"/>
      <c r="AU365" s="1483"/>
      <c r="AV365" s="1483"/>
      <c r="AW365" s="1483"/>
      <c r="AX365" s="1483"/>
      <c r="AY365" s="1483"/>
      <c r="AZ365" s="1483"/>
      <c r="BA365" s="1483"/>
      <c r="BB365" s="1483"/>
      <c r="BC365" s="1483"/>
      <c r="BD365" s="1483"/>
      <c r="BE365" s="1483"/>
      <c r="BF365" s="1483"/>
      <c r="BG365" s="1483"/>
      <c r="BH365" s="1483"/>
      <c r="BI365" s="1483"/>
      <c r="BJ365" s="1483"/>
      <c r="BK365" s="1483"/>
      <c r="BL365" s="1483"/>
      <c r="BM365" s="1483"/>
      <c r="BN365" s="1483"/>
      <c r="BO365" s="1483"/>
      <c r="BP365" s="1483"/>
      <c r="BQ365" s="1483"/>
      <c r="BR365" s="1483"/>
      <c r="BS365" s="1483"/>
      <c r="BT365" s="1483"/>
      <c r="BU365" s="1483"/>
      <c r="BV365" s="1483"/>
      <c r="BW365" s="1483"/>
      <c r="BX365" s="1483"/>
      <c r="BY365" s="1483"/>
      <c r="BZ365" s="1483"/>
      <c r="CA365" s="1483"/>
      <c r="CB365" s="1483"/>
      <c r="CC365" s="1483"/>
      <c r="CD365" s="1483"/>
      <c r="CE365" s="1483"/>
      <c r="CF365" s="1483"/>
      <c r="CG365" s="1483"/>
      <c r="CH365" s="1483"/>
      <c r="CI365" s="1484"/>
      <c r="CJ365" s="1453"/>
      <c r="CK365" s="1453"/>
    </row>
    <row r="366" spans="2:89" x14ac:dyDescent="0.35">
      <c r="B366" s="1485"/>
      <c r="C366" s="1486"/>
      <c r="D366" s="1486"/>
      <c r="E366" s="1486"/>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AI366" s="1486"/>
      <c r="AJ366" s="1486"/>
      <c r="AK366" s="1486"/>
      <c r="AL366" s="1486"/>
      <c r="AM366" s="1486"/>
      <c r="AN366" s="1486"/>
      <c r="AO366" s="1486"/>
      <c r="AP366" s="1486"/>
      <c r="AQ366" s="1486"/>
      <c r="AR366" s="1486"/>
      <c r="AS366" s="1486"/>
      <c r="AT366" s="1486"/>
      <c r="AU366" s="1486"/>
      <c r="AV366" s="1486"/>
      <c r="AW366" s="1486"/>
      <c r="AX366" s="1486"/>
      <c r="AY366" s="1486"/>
      <c r="AZ366" s="1486"/>
      <c r="BA366" s="1486"/>
      <c r="BB366" s="1486"/>
      <c r="BC366" s="1486"/>
      <c r="BD366" s="1486"/>
      <c r="BE366" s="1486"/>
      <c r="BF366" s="1486"/>
      <c r="BG366" s="1486"/>
      <c r="BH366" s="1486"/>
      <c r="BI366" s="1486"/>
      <c r="BJ366" s="1486"/>
      <c r="BK366" s="1486"/>
      <c r="BL366" s="1486"/>
      <c r="BM366" s="1486"/>
      <c r="BN366" s="1486"/>
      <c r="BO366" s="1486"/>
      <c r="BP366" s="1486"/>
      <c r="BQ366" s="1486"/>
      <c r="BR366" s="1486"/>
      <c r="BS366" s="1486"/>
      <c r="BT366" s="1486"/>
      <c r="BU366" s="1486"/>
      <c r="BV366" s="1486"/>
      <c r="BW366" s="1486"/>
      <c r="BX366" s="1486"/>
      <c r="BY366" s="1486"/>
      <c r="BZ366" s="1486"/>
      <c r="CA366" s="1486"/>
      <c r="CB366" s="1486"/>
      <c r="CC366" s="1486"/>
      <c r="CD366" s="1486"/>
      <c r="CE366" s="1486"/>
      <c r="CF366" s="1486"/>
      <c r="CG366" s="1486"/>
      <c r="CH366" s="1486"/>
      <c r="CI366" s="1487"/>
      <c r="CJ366" s="1453"/>
      <c r="CK366" s="1453"/>
    </row>
    <row r="367" spans="2:89" x14ac:dyDescent="0.35">
      <c r="B367" s="1485" t="s">
        <v>663</v>
      </c>
      <c r="C367" s="1486"/>
      <c r="D367" s="1486"/>
      <c r="E367" s="1486"/>
      <c r="F367" s="1486"/>
      <c r="G367" s="676" t="s">
        <v>19</v>
      </c>
      <c r="H367" s="676" t="s">
        <v>84</v>
      </c>
      <c r="I367" s="676" t="s">
        <v>85</v>
      </c>
      <c r="J367" s="676" t="s">
        <v>86</v>
      </c>
      <c r="K367" s="676" t="s">
        <v>87</v>
      </c>
      <c r="L367" s="676" t="s">
        <v>88</v>
      </c>
      <c r="M367" s="676" t="s">
        <v>89</v>
      </c>
      <c r="N367" s="676" t="s">
        <v>90</v>
      </c>
      <c r="O367" s="676" t="s">
        <v>91</v>
      </c>
      <c r="P367" s="676" t="s">
        <v>92</v>
      </c>
      <c r="Q367" s="676" t="s">
        <v>93</v>
      </c>
      <c r="R367" s="676" t="s">
        <v>123</v>
      </c>
      <c r="S367" s="676" t="s">
        <v>124</v>
      </c>
      <c r="T367" s="676" t="s">
        <v>125</v>
      </c>
      <c r="U367" s="676" t="s">
        <v>126</v>
      </c>
      <c r="V367" s="676" t="s">
        <v>94</v>
      </c>
      <c r="W367" s="676" t="s">
        <v>127</v>
      </c>
      <c r="X367" s="676" t="s">
        <v>128</v>
      </c>
      <c r="Y367" s="676" t="s">
        <v>129</v>
      </c>
      <c r="Z367" s="676" t="s">
        <v>130</v>
      </c>
      <c r="AA367" s="676" t="s">
        <v>95</v>
      </c>
      <c r="AB367" s="676" t="s">
        <v>131</v>
      </c>
      <c r="AC367" s="676" t="s">
        <v>132</v>
      </c>
      <c r="AD367" s="676" t="s">
        <v>133</v>
      </c>
      <c r="AE367" s="676" t="s">
        <v>134</v>
      </c>
      <c r="AF367" s="676" t="s">
        <v>96</v>
      </c>
      <c r="AG367" s="676" t="s">
        <v>135</v>
      </c>
      <c r="AH367" s="676" t="s">
        <v>136</v>
      </c>
      <c r="AI367" s="676" t="s">
        <v>137</v>
      </c>
      <c r="AJ367" s="676" t="s">
        <v>138</v>
      </c>
      <c r="AK367" s="676" t="s">
        <v>97</v>
      </c>
      <c r="AL367" s="676" t="s">
        <v>139</v>
      </c>
      <c r="AM367" s="676" t="s">
        <v>140</v>
      </c>
      <c r="AN367" s="676" t="s">
        <v>141</v>
      </c>
      <c r="AO367" s="676" t="s">
        <v>142</v>
      </c>
      <c r="AP367" s="676" t="s">
        <v>98</v>
      </c>
      <c r="AQ367" s="676" t="s">
        <v>143</v>
      </c>
      <c r="AR367" s="676" t="s">
        <v>144</v>
      </c>
      <c r="AS367" s="676" t="s">
        <v>145</v>
      </c>
      <c r="AT367" s="676" t="s">
        <v>146</v>
      </c>
      <c r="AU367" s="676" t="s">
        <v>99</v>
      </c>
      <c r="AV367" s="676" t="s">
        <v>147</v>
      </c>
      <c r="AW367" s="676" t="s">
        <v>148</v>
      </c>
      <c r="AX367" s="676" t="s">
        <v>149</v>
      </c>
      <c r="AY367" s="676" t="s">
        <v>150</v>
      </c>
      <c r="AZ367" s="676" t="s">
        <v>100</v>
      </c>
      <c r="BA367" s="676" t="s">
        <v>151</v>
      </c>
      <c r="BB367" s="676" t="s">
        <v>152</v>
      </c>
      <c r="BC367" s="676" t="s">
        <v>153</v>
      </c>
      <c r="BD367" s="676" t="s">
        <v>154</v>
      </c>
      <c r="BE367" s="676" t="s">
        <v>101</v>
      </c>
      <c r="BF367" s="676" t="s">
        <v>155</v>
      </c>
      <c r="BG367" s="676" t="s">
        <v>156</v>
      </c>
      <c r="BH367" s="676" t="s">
        <v>157</v>
      </c>
      <c r="BI367" s="676" t="s">
        <v>158</v>
      </c>
      <c r="BJ367" s="676" t="s">
        <v>102</v>
      </c>
      <c r="BK367" s="676" t="s">
        <v>159</v>
      </c>
      <c r="BL367" s="676" t="s">
        <v>160</v>
      </c>
      <c r="BM367" s="676" t="s">
        <v>161</v>
      </c>
      <c r="BN367" s="676" t="s">
        <v>162</v>
      </c>
      <c r="BO367" s="676" t="s">
        <v>103</v>
      </c>
      <c r="BP367" s="676" t="s">
        <v>163</v>
      </c>
      <c r="BQ367" s="676" t="s">
        <v>164</v>
      </c>
      <c r="BR367" s="676" t="s">
        <v>165</v>
      </c>
      <c r="BS367" s="676" t="s">
        <v>166</v>
      </c>
      <c r="BT367" s="676" t="s">
        <v>104</v>
      </c>
      <c r="BU367" s="676" t="s">
        <v>167</v>
      </c>
      <c r="BV367" s="676" t="s">
        <v>168</v>
      </c>
      <c r="BW367" s="676" t="s">
        <v>169</v>
      </c>
      <c r="BX367" s="676" t="s">
        <v>170</v>
      </c>
      <c r="BY367" s="676" t="s">
        <v>105</v>
      </c>
      <c r="BZ367" s="676" t="s">
        <v>171</v>
      </c>
      <c r="CA367" s="676" t="s">
        <v>172</v>
      </c>
      <c r="CB367" s="676" t="s">
        <v>173</v>
      </c>
      <c r="CC367" s="676" t="s">
        <v>174</v>
      </c>
      <c r="CD367" s="676" t="s">
        <v>106</v>
      </c>
      <c r="CE367" s="676" t="s">
        <v>175</v>
      </c>
      <c r="CF367" s="676" t="s">
        <v>176</v>
      </c>
      <c r="CG367" s="676" t="s">
        <v>177</v>
      </c>
      <c r="CH367" s="676" t="s">
        <v>178</v>
      </c>
      <c r="CI367" s="677" t="s">
        <v>107</v>
      </c>
      <c r="CJ367" s="1453"/>
      <c r="CK367" s="1453"/>
    </row>
    <row r="368" spans="2:89" x14ac:dyDescent="0.35">
      <c r="B368" s="1485"/>
      <c r="C368" s="1486" t="s">
        <v>664</v>
      </c>
      <c r="D368" s="1486"/>
      <c r="E368" s="1486" t="s">
        <v>111</v>
      </c>
      <c r="F368" s="1486">
        <v>2</v>
      </c>
      <c r="G368" s="678">
        <f t="shared" ref="G368:AL368" si="178">G46-G57</f>
        <v>102.64210998669142</v>
      </c>
      <c r="H368" s="678">
        <f t="shared" si="178"/>
        <v>105.82648201757308</v>
      </c>
      <c r="I368" s="678">
        <f t="shared" si="178"/>
        <v>112.25891284292571</v>
      </c>
      <c r="J368" s="678">
        <f t="shared" si="178"/>
        <v>115.85660018091289</v>
      </c>
      <c r="K368" s="678">
        <f t="shared" si="178"/>
        <v>119.22624665382452</v>
      </c>
      <c r="L368" s="678">
        <f t="shared" si="178"/>
        <v>122.11930811205588</v>
      </c>
      <c r="M368" s="678">
        <f t="shared" si="178"/>
        <v>123.52572045655359</v>
      </c>
      <c r="N368" s="678">
        <f t="shared" si="178"/>
        <v>125.00102726044743</v>
      </c>
      <c r="O368" s="678">
        <f t="shared" si="178"/>
        <v>126.55069624160213</v>
      </c>
      <c r="P368" s="678">
        <f t="shared" si="178"/>
        <v>128.01201348264271</v>
      </c>
      <c r="Q368" s="678">
        <f t="shared" si="178"/>
        <v>129.37158890508496</v>
      </c>
      <c r="R368" s="678">
        <f t="shared" si="178"/>
        <v>130.65125398291153</v>
      </c>
      <c r="S368" s="678">
        <f t="shared" si="178"/>
        <v>131.90178540542155</v>
      </c>
      <c r="T368" s="678">
        <f t="shared" si="178"/>
        <v>133.11764928870957</v>
      </c>
      <c r="U368" s="678">
        <f t="shared" si="178"/>
        <v>134.30840601854024</v>
      </c>
      <c r="V368" s="678">
        <f t="shared" si="178"/>
        <v>135.42420599562701</v>
      </c>
      <c r="W368" s="678">
        <f t="shared" si="178"/>
        <v>136.48505967340111</v>
      </c>
      <c r="X368" s="678">
        <f t="shared" si="178"/>
        <v>137.51087553619229</v>
      </c>
      <c r="Y368" s="678">
        <f t="shared" si="178"/>
        <v>138.46894335112023</v>
      </c>
      <c r="Z368" s="678">
        <f t="shared" si="178"/>
        <v>139.39555148412964</v>
      </c>
      <c r="AA368" s="678">
        <f t="shared" si="178"/>
        <v>140.25800283789627</v>
      </c>
      <c r="AB368" s="678">
        <f t="shared" si="178"/>
        <v>141.06267994555768</v>
      </c>
      <c r="AC368" s="678">
        <f t="shared" si="178"/>
        <v>141.90932155171581</v>
      </c>
      <c r="AD368" s="678">
        <f t="shared" si="178"/>
        <v>142.69705162567246</v>
      </c>
      <c r="AE368" s="678">
        <f t="shared" si="178"/>
        <v>143.57019211268494</v>
      </c>
      <c r="AF368" s="678">
        <f t="shared" si="178"/>
        <v>144.42663296132542</v>
      </c>
      <c r="AG368" s="678">
        <f t="shared" si="178"/>
        <v>145.30268366310764</v>
      </c>
      <c r="AH368" s="678">
        <f t="shared" si="178"/>
        <v>146.38486743475315</v>
      </c>
      <c r="AI368" s="678">
        <f t="shared" si="178"/>
        <v>147.45729997156974</v>
      </c>
      <c r="AJ368" s="678">
        <f t="shared" si="178"/>
        <v>148.52066341514299</v>
      </c>
      <c r="AK368" s="678">
        <f t="shared" si="178"/>
        <v>149.58055206471877</v>
      </c>
      <c r="AL368" s="678">
        <f t="shared" si="178"/>
        <v>150.63255257064554</v>
      </c>
      <c r="AM368" s="678">
        <f t="shared" ref="AM368:BO368" si="179">AM46-AM57</f>
        <v>151.67718151712029</v>
      </c>
      <c r="AN368" s="678">
        <f t="shared" si="179"/>
        <v>152.7149100736986</v>
      </c>
      <c r="AO368" s="678">
        <f t="shared" si="179"/>
        <v>153.74616822656412</v>
      </c>
      <c r="AP368" s="678">
        <f t="shared" si="179"/>
        <v>154.77134859790675</v>
      </c>
      <c r="AQ368" s="678">
        <f t="shared" si="179"/>
        <v>155.79082751385934</v>
      </c>
      <c r="AR368" s="678">
        <f t="shared" si="179"/>
        <v>156.80496283403829</v>
      </c>
      <c r="AS368" s="678">
        <f t="shared" si="179"/>
        <v>157.81404661999059</v>
      </c>
      <c r="AT368" s="678">
        <f t="shared" si="179"/>
        <v>158.81834648557307</v>
      </c>
      <c r="AU368" s="678">
        <f t="shared" si="179"/>
        <v>159.81810780046004</v>
      </c>
      <c r="AV368" s="678">
        <f t="shared" si="179"/>
        <v>160.81355568785807</v>
      </c>
      <c r="AW368" s="678">
        <f t="shared" si="179"/>
        <v>161.80489683655247</v>
      </c>
      <c r="AX368" s="678">
        <f t="shared" si="179"/>
        <v>162.79232114530689</v>
      </c>
      <c r="AY368" s="678">
        <f t="shared" si="179"/>
        <v>163.77600321577827</v>
      </c>
      <c r="AZ368" s="678">
        <f t="shared" si="179"/>
        <v>164.75610370844862</v>
      </c>
      <c r="BA368" s="678">
        <f t="shared" si="179"/>
        <v>165.73277057461343</v>
      </c>
      <c r="BB368" s="678">
        <f t="shared" si="179"/>
        <v>166.70614017614812</v>
      </c>
      <c r="BC368" s="678">
        <f t="shared" si="179"/>
        <v>167.67633830361129</v>
      </c>
      <c r="BD368" s="678">
        <f t="shared" si="179"/>
        <v>168.64348110219763</v>
      </c>
      <c r="BE368" s="678">
        <f t="shared" si="179"/>
        <v>169.607675914124</v>
      </c>
      <c r="BF368" s="678">
        <f t="shared" si="179"/>
        <v>170.56902204519486</v>
      </c>
      <c r="BG368" s="678">
        <f t="shared" si="179"/>
        <v>171.5276114625475</v>
      </c>
      <c r="BH368" s="678">
        <f t="shared" si="179"/>
        <v>172.48352942990073</v>
      </c>
      <c r="BI368" s="678">
        <f t="shared" si="179"/>
        <v>173.43685508604062</v>
      </c>
      <c r="BJ368" s="678">
        <f t="shared" si="179"/>
        <v>174.38766197171802</v>
      </c>
      <c r="BK368" s="678">
        <f t="shared" si="179"/>
        <v>175.33601850965471</v>
      </c>
      <c r="BL368" s="678">
        <f t="shared" si="179"/>
        <v>176.28198844191533</v>
      </c>
      <c r="BM368" s="678">
        <f t="shared" si="179"/>
        <v>177.22563122850215</v>
      </c>
      <c r="BN368" s="678">
        <f t="shared" si="179"/>
        <v>178.16700241067181</v>
      </c>
      <c r="BO368" s="678">
        <f t="shared" si="179"/>
        <v>179.14920939975096</v>
      </c>
      <c r="BP368" s="678"/>
      <c r="BQ368" s="678"/>
      <c r="BR368" s="678"/>
      <c r="BS368" s="678"/>
      <c r="BT368" s="678"/>
      <c r="BU368" s="678"/>
      <c r="BV368" s="678"/>
      <c r="BW368" s="678"/>
      <c r="BX368" s="678"/>
      <c r="BY368" s="678"/>
      <c r="BZ368" s="678"/>
      <c r="CA368" s="678"/>
      <c r="CB368" s="678"/>
      <c r="CC368" s="678"/>
      <c r="CD368" s="678"/>
      <c r="CE368" s="678"/>
      <c r="CF368" s="678"/>
      <c r="CG368" s="678"/>
      <c r="CH368" s="678"/>
      <c r="CI368" s="679"/>
      <c r="CJ368" s="1453"/>
      <c r="CK368" s="1453"/>
    </row>
    <row r="369" spans="2:87" x14ac:dyDescent="0.35">
      <c r="B369" s="1485"/>
      <c r="C369" s="1486" t="s">
        <v>665</v>
      </c>
      <c r="D369" s="1486"/>
      <c r="E369" s="1486" t="s">
        <v>111</v>
      </c>
      <c r="F369" s="1486">
        <v>2</v>
      </c>
      <c r="G369" s="678">
        <f t="shared" ref="G369:AL369" si="180">G47-G58</f>
        <v>83.241372775106285</v>
      </c>
      <c r="H369" s="678">
        <f t="shared" si="180"/>
        <v>81.027812840957779</v>
      </c>
      <c r="I369" s="678">
        <f t="shared" si="180"/>
        <v>78.150555895822265</v>
      </c>
      <c r="J369" s="678">
        <f t="shared" si="180"/>
        <v>75.51435979235761</v>
      </c>
      <c r="K369" s="678">
        <f t="shared" si="180"/>
        <v>72.847887508891816</v>
      </c>
      <c r="L369" s="678">
        <f t="shared" si="180"/>
        <v>70.479181822375509</v>
      </c>
      <c r="M369" s="678">
        <f t="shared" si="180"/>
        <v>69.710534386297141</v>
      </c>
      <c r="N369" s="678">
        <f t="shared" si="180"/>
        <v>69.010734325748857</v>
      </c>
      <c r="O369" s="678">
        <f t="shared" si="180"/>
        <v>68.377368835215805</v>
      </c>
      <c r="P369" s="678">
        <f t="shared" si="180"/>
        <v>67.799227421073198</v>
      </c>
      <c r="Q369" s="678">
        <f t="shared" si="180"/>
        <v>67.266504963237921</v>
      </c>
      <c r="R369" s="678">
        <f t="shared" si="180"/>
        <v>66.777278841898806</v>
      </c>
      <c r="S369" s="678">
        <f t="shared" si="180"/>
        <v>66.3281709176715</v>
      </c>
      <c r="T369" s="678">
        <f t="shared" si="180"/>
        <v>65.91518819089184</v>
      </c>
      <c r="U369" s="678">
        <f t="shared" si="180"/>
        <v>65.535567226481632</v>
      </c>
      <c r="V369" s="678">
        <f t="shared" si="180"/>
        <v>65.181803228475061</v>
      </c>
      <c r="W369" s="678">
        <f t="shared" si="180"/>
        <v>64.85170441817462</v>
      </c>
      <c r="X369" s="678">
        <f t="shared" si="180"/>
        <v>64.545186381619118</v>
      </c>
      <c r="Y369" s="678">
        <f t="shared" si="180"/>
        <v>64.256913900277496</v>
      </c>
      <c r="Z369" s="678">
        <f t="shared" si="180"/>
        <v>63.988090259678984</v>
      </c>
      <c r="AA369" s="678">
        <f t="shared" si="180"/>
        <v>63.732579923422612</v>
      </c>
      <c r="AB369" s="678">
        <f t="shared" si="180"/>
        <v>63.490279989257473</v>
      </c>
      <c r="AC369" s="678">
        <f t="shared" si="180"/>
        <v>63.262968262849739</v>
      </c>
      <c r="AD369" s="678">
        <f t="shared" si="180"/>
        <v>63.045729520626566</v>
      </c>
      <c r="AE369" s="678">
        <f t="shared" si="180"/>
        <v>62.846292076302248</v>
      </c>
      <c r="AF369" s="678">
        <f t="shared" si="180"/>
        <v>62.656959275570657</v>
      </c>
      <c r="AG369" s="678">
        <f t="shared" si="180"/>
        <v>62.476631863654958</v>
      </c>
      <c r="AH369" s="678">
        <f t="shared" si="180"/>
        <v>62.304368325795878</v>
      </c>
      <c r="AI369" s="678">
        <f t="shared" si="180"/>
        <v>62.139311375791962</v>
      </c>
      <c r="AJ369" s="678">
        <f t="shared" si="180"/>
        <v>61.980682611124223</v>
      </c>
      <c r="AK369" s="678">
        <f t="shared" si="180"/>
        <v>61.827774947496039</v>
      </c>
      <c r="AL369" s="678">
        <f t="shared" si="180"/>
        <v>61.679945812322835</v>
      </c>
      <c r="AM369" s="678">
        <f t="shared" ref="AM369:BO369" si="181">AM47-AM58</f>
        <v>61.536611016042151</v>
      </c>
      <c r="AN369" s="678">
        <f t="shared" si="181"/>
        <v>61.397239229397677</v>
      </c>
      <c r="AO369" s="678">
        <f t="shared" si="181"/>
        <v>61.261347003025513</v>
      </c>
      <c r="AP369" s="678">
        <f t="shared" si="181"/>
        <v>61.159510645118566</v>
      </c>
      <c r="AQ369" s="678">
        <f t="shared" si="181"/>
        <v>61.12396483387478</v>
      </c>
      <c r="AR369" s="678">
        <f t="shared" si="181"/>
        <v>61.091805521318115</v>
      </c>
      <c r="AS369" s="678">
        <f t="shared" si="181"/>
        <v>61.062725508870273</v>
      </c>
      <c r="AT369" s="678">
        <f t="shared" si="181"/>
        <v>61.036445221310849</v>
      </c>
      <c r="AU369" s="678">
        <f t="shared" si="181"/>
        <v>61.012710193446296</v>
      </c>
      <c r="AV369" s="678">
        <f t="shared" si="181"/>
        <v>60.991288791457123</v>
      </c>
      <c r="AW369" s="678">
        <f t="shared" si="181"/>
        <v>60.971970146047518</v>
      </c>
      <c r="AX369" s="678">
        <f t="shared" si="181"/>
        <v>60.954562276894613</v>
      </c>
      <c r="AY369" s="678">
        <f t="shared" si="181"/>
        <v>60.93889039000738</v>
      </c>
      <c r="AZ369" s="678">
        <f t="shared" si="181"/>
        <v>60.924795331474591</v>
      </c>
      <c r="BA369" s="678">
        <f t="shared" si="181"/>
        <v>60.912132182752693</v>
      </c>
      <c r="BB369" s="678">
        <f t="shared" si="181"/>
        <v>60.900768984127389</v>
      </c>
      <c r="BC369" s="678">
        <f t="shared" si="181"/>
        <v>60.890585574313093</v>
      </c>
      <c r="BD369" s="678">
        <f t="shared" si="181"/>
        <v>60.881472535335291</v>
      </c>
      <c r="BE369" s="678">
        <f t="shared" si="181"/>
        <v>60.873330232903314</v>
      </c>
      <c r="BF369" s="678">
        <f t="shared" si="181"/>
        <v>60.866067943430686</v>
      </c>
      <c r="BG369" s="678">
        <f t="shared" si="181"/>
        <v>60.859603059710778</v>
      </c>
      <c r="BH369" s="678">
        <f t="shared" si="181"/>
        <v>60.853860368019447</v>
      </c>
      <c r="BI369" s="678">
        <f t="shared" si="181"/>
        <v>60.848771390105952</v>
      </c>
      <c r="BJ369" s="678">
        <f t="shared" si="181"/>
        <v>60.844273784148974</v>
      </c>
      <c r="BK369" s="678">
        <f t="shared" si="181"/>
        <v>60.840310799311588</v>
      </c>
      <c r="BL369" s="678">
        <f t="shared" si="181"/>
        <v>60.836830779032752</v>
      </c>
      <c r="BM369" s="678">
        <f t="shared" si="181"/>
        <v>60.833786708643217</v>
      </c>
      <c r="BN369" s="678">
        <f t="shared" si="181"/>
        <v>60.831135803304122</v>
      </c>
      <c r="BO369" s="678">
        <f t="shared" si="181"/>
        <v>60.837220009143287</v>
      </c>
      <c r="BP369" s="678"/>
      <c r="BQ369" s="678"/>
      <c r="BR369" s="678"/>
      <c r="BS369" s="678"/>
      <c r="BT369" s="678"/>
      <c r="BU369" s="678"/>
      <c r="BV369" s="678"/>
      <c r="BW369" s="678"/>
      <c r="BX369" s="678"/>
      <c r="BY369" s="678"/>
      <c r="BZ369" s="678"/>
      <c r="CA369" s="678"/>
      <c r="CB369" s="678"/>
      <c r="CC369" s="678"/>
      <c r="CD369" s="678"/>
      <c r="CE369" s="678"/>
      <c r="CF369" s="678"/>
      <c r="CG369" s="678"/>
      <c r="CH369" s="678"/>
      <c r="CI369" s="679"/>
    </row>
    <row r="370" spans="2:87" x14ac:dyDescent="0.35">
      <c r="B370" s="1485"/>
      <c r="C370" s="1486" t="s">
        <v>666</v>
      </c>
      <c r="D370" s="1486"/>
      <c r="E370" s="1486" t="s">
        <v>111</v>
      </c>
      <c r="F370" s="1486">
        <v>2</v>
      </c>
      <c r="G370" s="678">
        <f t="shared" ref="G370:AL370" si="182">G43+G45-G55-G56</f>
        <v>83.118923588276118</v>
      </c>
      <c r="H370" s="678">
        <f t="shared" si="182"/>
        <v>73.987141602759067</v>
      </c>
      <c r="I370" s="678">
        <f t="shared" si="182"/>
        <v>78.635400280986275</v>
      </c>
      <c r="J370" s="678">
        <f t="shared" si="182"/>
        <v>81.682564760924222</v>
      </c>
      <c r="K370" s="678">
        <f t="shared" si="182"/>
        <v>81.518366789860522</v>
      </c>
      <c r="L370" s="678">
        <f t="shared" si="182"/>
        <v>81.306430988782537</v>
      </c>
      <c r="M370" s="678">
        <f t="shared" si="182"/>
        <v>81.020822657082803</v>
      </c>
      <c r="N370" s="678">
        <f t="shared" si="182"/>
        <v>80.715348518790009</v>
      </c>
      <c r="O370" s="678">
        <f t="shared" si="182"/>
        <v>80.364582101508603</v>
      </c>
      <c r="P370" s="678">
        <f t="shared" si="182"/>
        <v>80.173366397378715</v>
      </c>
      <c r="Q370" s="678">
        <f t="shared" si="182"/>
        <v>79.986940045819921</v>
      </c>
      <c r="R370" s="678">
        <f t="shared" si="182"/>
        <v>79.85589314919828</v>
      </c>
      <c r="S370" s="678">
        <f t="shared" si="182"/>
        <v>79.688858960876161</v>
      </c>
      <c r="T370" s="678">
        <f t="shared" si="182"/>
        <v>79.426841632177371</v>
      </c>
      <c r="U370" s="678">
        <f t="shared" si="182"/>
        <v>79.262795346093</v>
      </c>
      <c r="V370" s="678">
        <f t="shared" si="182"/>
        <v>79.140387893677527</v>
      </c>
      <c r="W370" s="678">
        <f t="shared" si="182"/>
        <v>79.077027057694565</v>
      </c>
      <c r="X370" s="678">
        <f t="shared" si="182"/>
        <v>79.005795010864489</v>
      </c>
      <c r="Y370" s="678">
        <f t="shared" si="182"/>
        <v>79.010830159962168</v>
      </c>
      <c r="Z370" s="678">
        <f t="shared" si="182"/>
        <v>79.098007301142545</v>
      </c>
      <c r="AA370" s="678">
        <f t="shared" si="182"/>
        <v>79.101412627193625</v>
      </c>
      <c r="AB370" s="678">
        <f t="shared" si="182"/>
        <v>79.117285994809322</v>
      </c>
      <c r="AC370" s="678">
        <f t="shared" si="182"/>
        <v>79.105726156032702</v>
      </c>
      <c r="AD370" s="678">
        <f t="shared" si="182"/>
        <v>79.087920425571866</v>
      </c>
      <c r="AE370" s="678">
        <f t="shared" si="182"/>
        <v>79.075894448206526</v>
      </c>
      <c r="AF370" s="678">
        <f t="shared" si="182"/>
        <v>79.065827427849484</v>
      </c>
      <c r="AG370" s="678">
        <f t="shared" si="182"/>
        <v>79.055233483578121</v>
      </c>
      <c r="AH370" s="678">
        <f t="shared" si="182"/>
        <v>79.045228727722574</v>
      </c>
      <c r="AI370" s="678">
        <f t="shared" si="182"/>
        <v>79.03525750852522</v>
      </c>
      <c r="AJ370" s="678">
        <f t="shared" si="182"/>
        <v>79.02477219200523</v>
      </c>
      <c r="AK370" s="678">
        <f t="shared" si="182"/>
        <v>79.014886305317248</v>
      </c>
      <c r="AL370" s="678">
        <f t="shared" si="182"/>
        <v>79.005038207815474</v>
      </c>
      <c r="AM370" s="678">
        <f t="shared" ref="AM370:BO370" si="183">AM43+AM45-AM55-AM56</f>
        <v>78.995234739618482</v>
      </c>
      <c r="AN370" s="678">
        <f t="shared" si="183"/>
        <v>78.985486950361988</v>
      </c>
      <c r="AO370" s="678">
        <f t="shared" si="183"/>
        <v>78.975784349434377</v>
      </c>
      <c r="AP370" s="678">
        <f t="shared" si="183"/>
        <v>78.966690352472739</v>
      </c>
      <c r="AQ370" s="678">
        <f t="shared" si="183"/>
        <v>78.957100818491512</v>
      </c>
      <c r="AR370" s="678">
        <f t="shared" si="183"/>
        <v>78.947580109071467</v>
      </c>
      <c r="AS370" s="678">
        <f t="shared" si="183"/>
        <v>78.938653604000891</v>
      </c>
      <c r="AT370" s="678">
        <f t="shared" si="183"/>
        <v>78.929240551482707</v>
      </c>
      <c r="AU370" s="678">
        <f t="shared" si="183"/>
        <v>78.920440415628832</v>
      </c>
      <c r="AV370" s="678">
        <f t="shared" si="183"/>
        <v>78.911159271548669</v>
      </c>
      <c r="AW370" s="678">
        <f t="shared" si="183"/>
        <v>78.902478789104265</v>
      </c>
      <c r="AX370" s="678">
        <f t="shared" si="183"/>
        <v>78.893335816112284</v>
      </c>
      <c r="AY370" s="678">
        <f t="shared" si="183"/>
        <v>78.884803602131669</v>
      </c>
      <c r="AZ370" s="678">
        <f t="shared" si="183"/>
        <v>78.876337739555836</v>
      </c>
      <c r="BA370" s="678">
        <f t="shared" si="183"/>
        <v>78.867939413303432</v>
      </c>
      <c r="BB370" s="678">
        <f t="shared" si="183"/>
        <v>78.859615330927809</v>
      </c>
      <c r="BC370" s="678">
        <f t="shared" si="183"/>
        <v>78.851361133424845</v>
      </c>
      <c r="BD370" s="678">
        <f t="shared" si="183"/>
        <v>78.843177821257356</v>
      </c>
      <c r="BE370" s="678">
        <f t="shared" si="183"/>
        <v>78.835076151640465</v>
      </c>
      <c r="BF370" s="678">
        <f t="shared" si="183"/>
        <v>78.82704338647379</v>
      </c>
      <c r="BG370" s="678">
        <f t="shared" si="183"/>
        <v>78.81909824446754</v>
      </c>
      <c r="BH370" s="678">
        <f t="shared" si="183"/>
        <v>78.811752419107194</v>
      </c>
      <c r="BI370" s="678">
        <f t="shared" si="183"/>
        <v>78.803962415047323</v>
      </c>
      <c r="BJ370" s="678">
        <f t="shared" si="183"/>
        <v>78.796252561291269</v>
      </c>
      <c r="BK370" s="678">
        <f t="shared" si="183"/>
        <v>78.789147478837819</v>
      </c>
      <c r="BL370" s="678">
        <f t="shared" si="183"/>
        <v>78.781597497991314</v>
      </c>
      <c r="BM370" s="678">
        <f t="shared" si="183"/>
        <v>78.774645227270952</v>
      </c>
      <c r="BN370" s="678">
        <f t="shared" si="183"/>
        <v>78.767780132928664</v>
      </c>
      <c r="BO370" s="678">
        <f t="shared" si="183"/>
        <v>78.760475070459094</v>
      </c>
      <c r="BP370" s="678"/>
      <c r="BQ370" s="678"/>
      <c r="BR370" s="678"/>
      <c r="BS370" s="678"/>
      <c r="BT370" s="678"/>
      <c r="BU370" s="678"/>
      <c r="BV370" s="678"/>
      <c r="BW370" s="678"/>
      <c r="BX370" s="678"/>
      <c r="BY370" s="678"/>
      <c r="BZ370" s="678"/>
      <c r="CA370" s="678"/>
      <c r="CB370" s="678"/>
      <c r="CC370" s="678"/>
      <c r="CD370" s="678"/>
      <c r="CE370" s="678"/>
      <c r="CF370" s="678"/>
      <c r="CG370" s="678"/>
      <c r="CH370" s="678"/>
      <c r="CI370" s="679"/>
    </row>
    <row r="371" spans="2:87" x14ac:dyDescent="0.35">
      <c r="B371" s="1485"/>
      <c r="C371" s="1486" t="s">
        <v>118</v>
      </c>
      <c r="D371" s="1486"/>
      <c r="E371" s="1486" t="s">
        <v>111</v>
      </c>
      <c r="F371" s="1486">
        <v>2</v>
      </c>
      <c r="G371" s="678">
        <f t="shared" ref="G371:AL371" si="184">G61</f>
        <v>67.886966485073074</v>
      </c>
      <c r="H371" s="678">
        <f t="shared" si="184"/>
        <v>65.052988257749959</v>
      </c>
      <c r="I371" s="678">
        <f t="shared" si="184"/>
        <v>63.313886882929296</v>
      </c>
      <c r="J371" s="678">
        <f t="shared" si="184"/>
        <v>71.186478624680021</v>
      </c>
      <c r="K371" s="678">
        <f t="shared" si="184"/>
        <v>63.480498962132501</v>
      </c>
      <c r="L371" s="678">
        <f t="shared" si="184"/>
        <v>63.792300372138087</v>
      </c>
      <c r="M371" s="678">
        <f t="shared" si="184"/>
        <v>63.789461981928724</v>
      </c>
      <c r="N371" s="678">
        <f t="shared" si="184"/>
        <v>63.787910006723109</v>
      </c>
      <c r="O371" s="678">
        <f t="shared" si="184"/>
        <v>63.786927089092899</v>
      </c>
      <c r="P371" s="678">
        <f t="shared" si="184"/>
        <v>63.785923478459935</v>
      </c>
      <c r="Q371" s="678">
        <f t="shared" si="184"/>
        <v>63.784909521325602</v>
      </c>
      <c r="R371" s="678">
        <f t="shared" si="184"/>
        <v>63.784081801215947</v>
      </c>
      <c r="S371" s="678">
        <f t="shared" si="184"/>
        <v>63.781557254881491</v>
      </c>
      <c r="T371" s="678">
        <f t="shared" si="184"/>
        <v>63.779725924138866</v>
      </c>
      <c r="U371" s="678">
        <f t="shared" si="184"/>
        <v>63.778080830420926</v>
      </c>
      <c r="V371" s="678">
        <f t="shared" si="184"/>
        <v>63.776435736702979</v>
      </c>
      <c r="W371" s="678">
        <f t="shared" si="184"/>
        <v>63.775608016593324</v>
      </c>
      <c r="X371" s="678">
        <f t="shared" si="184"/>
        <v>63.774780296483662</v>
      </c>
      <c r="Y371" s="678">
        <f t="shared" si="184"/>
        <v>63.773952576374001</v>
      </c>
      <c r="Z371" s="678">
        <f t="shared" si="184"/>
        <v>63.773590448826035</v>
      </c>
      <c r="AA371" s="678">
        <f t="shared" si="184"/>
        <v>63.772400601168393</v>
      </c>
      <c r="AB371" s="678">
        <f t="shared" si="184"/>
        <v>63.770693428442229</v>
      </c>
      <c r="AC371" s="678">
        <f t="shared" si="184"/>
        <v>63.770538230921673</v>
      </c>
      <c r="AD371" s="678">
        <f t="shared" si="184"/>
        <v>63.770383033401103</v>
      </c>
      <c r="AE371" s="678">
        <f t="shared" si="184"/>
        <v>63.770227835880547</v>
      </c>
      <c r="AF371" s="678">
        <f t="shared" si="184"/>
        <v>63.769979519847652</v>
      </c>
      <c r="AG371" s="678">
        <f t="shared" si="184"/>
        <v>63.769793282822974</v>
      </c>
      <c r="AH371" s="678">
        <f t="shared" si="184"/>
        <v>63.769607045798303</v>
      </c>
      <c r="AI371" s="678">
        <f t="shared" si="184"/>
        <v>63.769420808773631</v>
      </c>
      <c r="AJ371" s="678">
        <f t="shared" si="184"/>
        <v>63.769234571748953</v>
      </c>
      <c r="AK371" s="678">
        <f t="shared" si="184"/>
        <v>63.769234571748953</v>
      </c>
      <c r="AL371" s="678">
        <f t="shared" si="184"/>
        <v>63.76923457174896</v>
      </c>
      <c r="AM371" s="678">
        <f t="shared" ref="AM371:BO371" si="185">AM61</f>
        <v>63.76923457174896</v>
      </c>
      <c r="AN371" s="678">
        <f t="shared" si="185"/>
        <v>63.76923457174896</v>
      </c>
      <c r="AO371" s="678">
        <f t="shared" si="185"/>
        <v>63.76923457174896</v>
      </c>
      <c r="AP371" s="678">
        <f t="shared" si="185"/>
        <v>63.769234571748967</v>
      </c>
      <c r="AQ371" s="678">
        <f t="shared" si="185"/>
        <v>63.769234571748953</v>
      </c>
      <c r="AR371" s="678">
        <f t="shared" si="185"/>
        <v>63.76923457174896</v>
      </c>
      <c r="AS371" s="678">
        <f t="shared" si="185"/>
        <v>63.76923457174896</v>
      </c>
      <c r="AT371" s="678">
        <f t="shared" si="185"/>
        <v>63.76923457174896</v>
      </c>
      <c r="AU371" s="678">
        <f t="shared" si="185"/>
        <v>63.76923457174896</v>
      </c>
      <c r="AV371" s="678">
        <f t="shared" si="185"/>
        <v>63.769234571748953</v>
      </c>
      <c r="AW371" s="678">
        <f t="shared" si="185"/>
        <v>63.769234571748953</v>
      </c>
      <c r="AX371" s="678">
        <f t="shared" si="185"/>
        <v>63.769234571748953</v>
      </c>
      <c r="AY371" s="678">
        <f t="shared" si="185"/>
        <v>63.76923457174896</v>
      </c>
      <c r="AZ371" s="678">
        <f t="shared" si="185"/>
        <v>63.76923457174896</v>
      </c>
      <c r="BA371" s="678">
        <f t="shared" si="185"/>
        <v>63.769234571748953</v>
      </c>
      <c r="BB371" s="678">
        <f t="shared" si="185"/>
        <v>63.769234571748953</v>
      </c>
      <c r="BC371" s="678">
        <f t="shared" si="185"/>
        <v>63.76923457174896</v>
      </c>
      <c r="BD371" s="678">
        <f t="shared" si="185"/>
        <v>63.769234571748953</v>
      </c>
      <c r="BE371" s="678">
        <f t="shared" si="185"/>
        <v>63.769234571748953</v>
      </c>
      <c r="BF371" s="678">
        <f t="shared" si="185"/>
        <v>63.76923457174896</v>
      </c>
      <c r="BG371" s="678">
        <f t="shared" si="185"/>
        <v>63.76923457174896</v>
      </c>
      <c r="BH371" s="678">
        <f t="shared" si="185"/>
        <v>63.76923457174896</v>
      </c>
      <c r="BI371" s="678">
        <f t="shared" si="185"/>
        <v>63.76923457174896</v>
      </c>
      <c r="BJ371" s="678">
        <f t="shared" si="185"/>
        <v>63.76923457174896</v>
      </c>
      <c r="BK371" s="678">
        <f t="shared" si="185"/>
        <v>63.76923457174896</v>
      </c>
      <c r="BL371" s="678">
        <f t="shared" si="185"/>
        <v>63.769234571748953</v>
      </c>
      <c r="BM371" s="678">
        <f t="shared" si="185"/>
        <v>63.769234571748953</v>
      </c>
      <c r="BN371" s="678">
        <f t="shared" si="185"/>
        <v>63.76923457174896</v>
      </c>
      <c r="BO371" s="678">
        <f t="shared" si="185"/>
        <v>63.769234571748953</v>
      </c>
      <c r="BP371" s="678"/>
      <c r="BQ371" s="678"/>
      <c r="BR371" s="678"/>
      <c r="BS371" s="678"/>
      <c r="BT371" s="678"/>
      <c r="BU371" s="678"/>
      <c r="BV371" s="678"/>
      <c r="BW371" s="678"/>
      <c r="BX371" s="678"/>
      <c r="BY371" s="678"/>
      <c r="BZ371" s="678"/>
      <c r="CA371" s="678"/>
      <c r="CB371" s="678"/>
      <c r="CC371" s="678"/>
      <c r="CD371" s="678"/>
      <c r="CE371" s="678"/>
      <c r="CF371" s="678"/>
      <c r="CG371" s="678"/>
      <c r="CH371" s="678"/>
      <c r="CI371" s="679"/>
    </row>
    <row r="372" spans="2:87" x14ac:dyDescent="0.35">
      <c r="B372" s="1485"/>
      <c r="C372" s="1486" t="s">
        <v>667</v>
      </c>
      <c r="D372" s="1486"/>
      <c r="E372" s="1486" t="s">
        <v>111</v>
      </c>
      <c r="F372" s="1486">
        <v>2</v>
      </c>
      <c r="G372" s="678">
        <f t="shared" ref="G372:AL372" si="186">G85-SUM(G368:G371)</f>
        <v>7.596796677509758</v>
      </c>
      <c r="H372" s="678">
        <f t="shared" si="186"/>
        <v>7.5967966775096443</v>
      </c>
      <c r="I372" s="678">
        <f t="shared" si="186"/>
        <v>7.5967966775097011</v>
      </c>
      <c r="J372" s="678">
        <f t="shared" si="186"/>
        <v>7.5967966775097011</v>
      </c>
      <c r="K372" s="678">
        <f t="shared" si="186"/>
        <v>7.5967966775097011</v>
      </c>
      <c r="L372" s="678">
        <f t="shared" si="186"/>
        <v>7.596796677509758</v>
      </c>
      <c r="M372" s="678">
        <f t="shared" si="186"/>
        <v>7.5967966775097011</v>
      </c>
      <c r="N372" s="678">
        <f t="shared" si="186"/>
        <v>7.596796677509758</v>
      </c>
      <c r="O372" s="678">
        <f t="shared" si="186"/>
        <v>7.596796677509758</v>
      </c>
      <c r="P372" s="678">
        <f t="shared" si="186"/>
        <v>7.5967966775097011</v>
      </c>
      <c r="Q372" s="678">
        <f t="shared" si="186"/>
        <v>7.5967966775097011</v>
      </c>
      <c r="R372" s="678">
        <f t="shared" si="186"/>
        <v>7.5967966775097011</v>
      </c>
      <c r="S372" s="678">
        <f t="shared" si="186"/>
        <v>7.5967966775096443</v>
      </c>
      <c r="T372" s="678">
        <f t="shared" si="186"/>
        <v>7.5967966775097011</v>
      </c>
      <c r="U372" s="678">
        <f t="shared" si="186"/>
        <v>7.5967966775097011</v>
      </c>
      <c r="V372" s="678">
        <f t="shared" si="186"/>
        <v>7.5967966775097011</v>
      </c>
      <c r="W372" s="678">
        <f t="shared" si="186"/>
        <v>7.596796677509758</v>
      </c>
      <c r="X372" s="678">
        <f t="shared" si="186"/>
        <v>7.596796677509758</v>
      </c>
      <c r="Y372" s="678">
        <f t="shared" si="186"/>
        <v>7.596796677509758</v>
      </c>
      <c r="Z372" s="678">
        <f t="shared" si="186"/>
        <v>7.596796677509758</v>
      </c>
      <c r="AA372" s="678">
        <f t="shared" si="186"/>
        <v>7.5967966775098148</v>
      </c>
      <c r="AB372" s="678">
        <f t="shared" si="186"/>
        <v>7.596796677509758</v>
      </c>
      <c r="AC372" s="678">
        <f t="shared" si="186"/>
        <v>7.596796677509758</v>
      </c>
      <c r="AD372" s="678">
        <f t="shared" si="186"/>
        <v>7.5967966775097011</v>
      </c>
      <c r="AE372" s="678">
        <f t="shared" si="186"/>
        <v>7.596796677509758</v>
      </c>
      <c r="AF372" s="678">
        <f t="shared" si="186"/>
        <v>7.5967966775097011</v>
      </c>
      <c r="AG372" s="678">
        <f t="shared" si="186"/>
        <v>7.5967966775096443</v>
      </c>
      <c r="AH372" s="678">
        <f t="shared" si="186"/>
        <v>7.596796677509758</v>
      </c>
      <c r="AI372" s="678">
        <f t="shared" si="186"/>
        <v>7.5967966775097011</v>
      </c>
      <c r="AJ372" s="678">
        <f t="shared" si="186"/>
        <v>7.5967966775097011</v>
      </c>
      <c r="AK372" s="678">
        <f t="shared" si="186"/>
        <v>7.596796677509758</v>
      </c>
      <c r="AL372" s="678">
        <f t="shared" si="186"/>
        <v>7.5967966775097011</v>
      </c>
      <c r="AM372" s="678">
        <f t="shared" ref="AM372:BO372" si="187">AM85-SUM(AM368:AM371)</f>
        <v>7.596796677509758</v>
      </c>
      <c r="AN372" s="678">
        <f t="shared" si="187"/>
        <v>7.5967966775097011</v>
      </c>
      <c r="AO372" s="678">
        <f t="shared" si="187"/>
        <v>7.596796677509758</v>
      </c>
      <c r="AP372" s="678">
        <f t="shared" si="187"/>
        <v>7.5967966775098148</v>
      </c>
      <c r="AQ372" s="678">
        <f t="shared" si="187"/>
        <v>7.596796677509758</v>
      </c>
      <c r="AR372" s="678">
        <f t="shared" si="187"/>
        <v>7.596796677509758</v>
      </c>
      <c r="AS372" s="678">
        <f t="shared" si="187"/>
        <v>7.596796677509758</v>
      </c>
      <c r="AT372" s="678">
        <f t="shared" si="187"/>
        <v>7.5967966775097011</v>
      </c>
      <c r="AU372" s="678">
        <f t="shared" si="187"/>
        <v>7.596796677509758</v>
      </c>
      <c r="AV372" s="678">
        <f t="shared" si="187"/>
        <v>7.596796677509758</v>
      </c>
      <c r="AW372" s="678">
        <f t="shared" si="187"/>
        <v>7.596796677509758</v>
      </c>
      <c r="AX372" s="678">
        <f t="shared" si="187"/>
        <v>7.596796677509758</v>
      </c>
      <c r="AY372" s="678">
        <f t="shared" si="187"/>
        <v>7.596796677509758</v>
      </c>
      <c r="AZ372" s="678">
        <f t="shared" si="187"/>
        <v>7.596796677509758</v>
      </c>
      <c r="BA372" s="678">
        <f t="shared" si="187"/>
        <v>7.5967966775097011</v>
      </c>
      <c r="BB372" s="678">
        <f t="shared" si="187"/>
        <v>7.5967966775098148</v>
      </c>
      <c r="BC372" s="678">
        <f t="shared" si="187"/>
        <v>7.596796677509758</v>
      </c>
      <c r="BD372" s="678">
        <f t="shared" si="187"/>
        <v>7.596796677509758</v>
      </c>
      <c r="BE372" s="678">
        <f t="shared" si="187"/>
        <v>7.596796677509758</v>
      </c>
      <c r="BF372" s="678">
        <f t="shared" si="187"/>
        <v>7.596796677509758</v>
      </c>
      <c r="BG372" s="678">
        <f t="shared" si="187"/>
        <v>7.5967966775098148</v>
      </c>
      <c r="BH372" s="678">
        <f t="shared" si="187"/>
        <v>7.596796677509758</v>
      </c>
      <c r="BI372" s="678">
        <f t="shared" si="187"/>
        <v>7.5967966775097011</v>
      </c>
      <c r="BJ372" s="678">
        <f t="shared" si="187"/>
        <v>7.596796677509758</v>
      </c>
      <c r="BK372" s="678">
        <f t="shared" si="187"/>
        <v>7.5967966775098148</v>
      </c>
      <c r="BL372" s="678">
        <f t="shared" si="187"/>
        <v>7.596796677509758</v>
      </c>
      <c r="BM372" s="678">
        <f t="shared" si="187"/>
        <v>7.596796677509758</v>
      </c>
      <c r="BN372" s="678">
        <f t="shared" si="187"/>
        <v>7.596796677509758</v>
      </c>
      <c r="BO372" s="678">
        <f t="shared" si="187"/>
        <v>7.596796677509758</v>
      </c>
      <c r="BP372" s="678"/>
      <c r="BQ372" s="678"/>
      <c r="BR372" s="678"/>
      <c r="BS372" s="678"/>
      <c r="BT372" s="678"/>
      <c r="BU372" s="678"/>
      <c r="BV372" s="678"/>
      <c r="BW372" s="678"/>
      <c r="BX372" s="678"/>
      <c r="BY372" s="678"/>
      <c r="BZ372" s="678"/>
      <c r="CA372" s="678"/>
      <c r="CB372" s="678"/>
      <c r="CC372" s="678"/>
      <c r="CD372" s="678"/>
      <c r="CE372" s="678"/>
      <c r="CF372" s="678"/>
      <c r="CG372" s="678"/>
      <c r="CH372" s="678"/>
      <c r="CI372" s="679"/>
    </row>
    <row r="373" spans="2:87" x14ac:dyDescent="0.35">
      <c r="B373" s="1485"/>
      <c r="C373" s="1486" t="s">
        <v>668</v>
      </c>
      <c r="D373" s="1486"/>
      <c r="E373" s="1486" t="s">
        <v>111</v>
      </c>
      <c r="F373" s="1486">
        <v>2</v>
      </c>
      <c r="G373" s="678">
        <f t="shared" ref="G373:AL373" si="188">G42</f>
        <v>384.21902999999998</v>
      </c>
      <c r="H373" s="678">
        <f t="shared" si="188"/>
        <v>384.10703000000001</v>
      </c>
      <c r="I373" s="678">
        <f t="shared" si="188"/>
        <v>384.05703</v>
      </c>
      <c r="J373" s="678">
        <f t="shared" si="188"/>
        <v>383.89227724440258</v>
      </c>
      <c r="K373" s="678">
        <f t="shared" si="188"/>
        <v>383.50815359722236</v>
      </c>
      <c r="L373" s="678">
        <f t="shared" si="188"/>
        <v>382.90182794966682</v>
      </c>
      <c r="M373" s="678">
        <f t="shared" si="188"/>
        <v>375.35886033049695</v>
      </c>
      <c r="N373" s="678">
        <f t="shared" si="188"/>
        <v>374.96947159415345</v>
      </c>
      <c r="O373" s="678">
        <f t="shared" si="188"/>
        <v>374.67548355108175</v>
      </c>
      <c r="P373" s="678">
        <f t="shared" si="188"/>
        <v>374.39453697477342</v>
      </c>
      <c r="Q373" s="678">
        <f t="shared" si="188"/>
        <v>374.12656139507294</v>
      </c>
      <c r="R373" s="678">
        <f t="shared" si="188"/>
        <v>366.86807825601068</v>
      </c>
      <c r="S373" s="678">
        <f t="shared" si="188"/>
        <v>366.6613951142312</v>
      </c>
      <c r="T373" s="678">
        <f t="shared" si="188"/>
        <v>366.49030184793401</v>
      </c>
      <c r="U373" s="678">
        <f t="shared" si="188"/>
        <v>366.33652701479934</v>
      </c>
      <c r="V373" s="678">
        <f t="shared" si="188"/>
        <v>366.18280210800225</v>
      </c>
      <c r="W373" s="678">
        <f t="shared" si="188"/>
        <v>317.08684965541505</v>
      </c>
      <c r="X373" s="678">
        <f t="shared" si="188"/>
        <v>316.95909412999634</v>
      </c>
      <c r="Y373" s="678">
        <f t="shared" si="188"/>
        <v>316.83117458110081</v>
      </c>
      <c r="Z373" s="678">
        <f t="shared" si="188"/>
        <v>316.72018568662315</v>
      </c>
      <c r="AA373" s="678">
        <f t="shared" si="188"/>
        <v>316.61016969954528</v>
      </c>
      <c r="AB373" s="678">
        <f t="shared" si="188"/>
        <v>314.77358316269664</v>
      </c>
      <c r="AC373" s="678">
        <f t="shared" si="188"/>
        <v>314.70204767720492</v>
      </c>
      <c r="AD373" s="678">
        <f t="shared" si="188"/>
        <v>311.84843061567517</v>
      </c>
      <c r="AE373" s="678">
        <f t="shared" si="188"/>
        <v>311.77648497091866</v>
      </c>
      <c r="AF373" s="678">
        <f t="shared" si="188"/>
        <v>311.70229265913082</v>
      </c>
      <c r="AG373" s="678">
        <f t="shared" si="188"/>
        <v>311.64073561587304</v>
      </c>
      <c r="AH373" s="678">
        <f t="shared" si="188"/>
        <v>311.57893410233584</v>
      </c>
      <c r="AI373" s="678">
        <f t="shared" si="188"/>
        <v>311.51712846703015</v>
      </c>
      <c r="AJ373" s="678">
        <f t="shared" si="188"/>
        <v>311.45532123610474</v>
      </c>
      <c r="AK373" s="678">
        <f t="shared" si="188"/>
        <v>311.40030904243241</v>
      </c>
      <c r="AL373" s="678">
        <f t="shared" si="188"/>
        <v>309.39377863405042</v>
      </c>
      <c r="AM373" s="678">
        <f t="shared" ref="AM373:BO373" si="189">AM42</f>
        <v>309.33824061391965</v>
      </c>
      <c r="AN373" s="678">
        <f t="shared" si="189"/>
        <v>309.28269591087798</v>
      </c>
      <c r="AO373" s="678">
        <f t="shared" si="189"/>
        <v>309.22714552386208</v>
      </c>
      <c r="AP373" s="678">
        <f t="shared" si="189"/>
        <v>309.17158662767577</v>
      </c>
      <c r="AQ373" s="678">
        <f t="shared" si="189"/>
        <v>309.11602725623544</v>
      </c>
      <c r="AR373" s="678">
        <f t="shared" si="189"/>
        <v>309.05046446028007</v>
      </c>
      <c r="AS373" s="678">
        <f t="shared" si="189"/>
        <v>308.9948954930727</v>
      </c>
      <c r="AT373" s="678">
        <f t="shared" si="189"/>
        <v>308.93932807679175</v>
      </c>
      <c r="AU373" s="678">
        <f t="shared" si="189"/>
        <v>308.88375561053192</v>
      </c>
      <c r="AV373" s="678">
        <f t="shared" si="189"/>
        <v>308.82818581460612</v>
      </c>
      <c r="AW373" s="678">
        <f t="shared" si="189"/>
        <v>308.77261212257565</v>
      </c>
      <c r="AX373" s="678">
        <f t="shared" si="189"/>
        <v>308.71704197678747</v>
      </c>
      <c r="AY373" s="678">
        <f t="shared" si="189"/>
        <v>308.66146879469522</v>
      </c>
      <c r="AZ373" s="678">
        <f t="shared" si="189"/>
        <v>308.60589655514099</v>
      </c>
      <c r="BA373" s="678">
        <f t="shared" si="189"/>
        <v>308.55032563416711</v>
      </c>
      <c r="BB373" s="678">
        <f t="shared" si="189"/>
        <v>308.4947563437288</v>
      </c>
      <c r="BC373" s="678">
        <f t="shared" si="189"/>
        <v>308.4391890421806</v>
      </c>
      <c r="BD373" s="678">
        <f t="shared" si="189"/>
        <v>308.37362402842581</v>
      </c>
      <c r="BE373" s="678">
        <f t="shared" si="189"/>
        <v>308.31806151471767</v>
      </c>
      <c r="BF373" s="678">
        <f t="shared" si="189"/>
        <v>308.26250184589964</v>
      </c>
      <c r="BG373" s="678">
        <f t="shared" si="189"/>
        <v>308.20694514092651</v>
      </c>
      <c r="BH373" s="678">
        <f t="shared" si="189"/>
        <v>308.15138827183767</v>
      </c>
      <c r="BI373" s="678">
        <f t="shared" si="189"/>
        <v>308.09583827763453</v>
      </c>
      <c r="BJ373" s="678">
        <f t="shared" si="189"/>
        <v>308.04029191392061</v>
      </c>
      <c r="BK373" s="678">
        <f t="shared" si="189"/>
        <v>307.9847459191422</v>
      </c>
      <c r="BL373" s="678">
        <f t="shared" si="189"/>
        <v>307.92920732693085</v>
      </c>
      <c r="BM373" s="678">
        <f t="shared" si="189"/>
        <v>307.87366945598376</v>
      </c>
      <c r="BN373" s="678">
        <f t="shared" si="189"/>
        <v>307.81813578344463</v>
      </c>
      <c r="BO373" s="678">
        <f t="shared" si="189"/>
        <v>307.76260988350947</v>
      </c>
      <c r="BP373" s="678"/>
      <c r="BQ373" s="678"/>
      <c r="BR373" s="678"/>
      <c r="BS373" s="678"/>
      <c r="BT373" s="678"/>
      <c r="BU373" s="678"/>
      <c r="BV373" s="678"/>
      <c r="BW373" s="678"/>
      <c r="BX373" s="678"/>
      <c r="BY373" s="678"/>
      <c r="BZ373" s="678"/>
      <c r="CA373" s="678"/>
      <c r="CB373" s="678"/>
      <c r="CC373" s="678"/>
      <c r="CD373" s="678"/>
      <c r="CE373" s="678"/>
      <c r="CF373" s="678"/>
      <c r="CG373" s="678"/>
      <c r="CH373" s="678"/>
      <c r="CI373" s="679"/>
    </row>
    <row r="374" spans="2:87" x14ac:dyDescent="0.35">
      <c r="B374" s="1485"/>
      <c r="C374" s="1486" t="s">
        <v>669</v>
      </c>
      <c r="D374" s="1486"/>
      <c r="E374" s="1486" t="s">
        <v>111</v>
      </c>
      <c r="F374" s="1486">
        <v>2</v>
      </c>
      <c r="G374" s="678">
        <f t="shared" ref="G374:AL374" si="190">SUM(G368:G372)+G88</f>
        <v>358.89616951265668</v>
      </c>
      <c r="H374" s="678">
        <f t="shared" si="190"/>
        <v>347.44273680584723</v>
      </c>
      <c r="I374" s="678">
        <f t="shared" si="190"/>
        <v>354.17602511868927</v>
      </c>
      <c r="J374" s="678">
        <f t="shared" si="190"/>
        <v>366.25344827487947</v>
      </c>
      <c r="K374" s="678">
        <f t="shared" si="190"/>
        <v>359.08693232212727</v>
      </c>
      <c r="L374" s="678">
        <f t="shared" si="190"/>
        <v>359.73726415532258</v>
      </c>
      <c r="M374" s="678">
        <f t="shared" si="190"/>
        <v>360.10119391429328</v>
      </c>
      <c r="N374" s="678">
        <f t="shared" si="190"/>
        <v>360.58927054267042</v>
      </c>
      <c r="O374" s="678">
        <f t="shared" si="190"/>
        <v>361.17743934048201</v>
      </c>
      <c r="P374" s="678">
        <f t="shared" si="190"/>
        <v>361.89729775791142</v>
      </c>
      <c r="Q374" s="678">
        <f t="shared" si="190"/>
        <v>362.56345629971048</v>
      </c>
      <c r="R374" s="678">
        <f t="shared" si="190"/>
        <v>363.24956761795738</v>
      </c>
      <c r="S374" s="678">
        <f t="shared" si="190"/>
        <v>363.9078625479346</v>
      </c>
      <c r="T374" s="678">
        <f t="shared" si="190"/>
        <v>364.46944214587865</v>
      </c>
      <c r="U374" s="678">
        <f t="shared" si="190"/>
        <v>365.14188471760298</v>
      </c>
      <c r="V374" s="678">
        <f t="shared" si="190"/>
        <v>365.80655425370463</v>
      </c>
      <c r="W374" s="678">
        <f t="shared" si="190"/>
        <v>366.5010022567198</v>
      </c>
      <c r="X374" s="678">
        <f t="shared" si="190"/>
        <v>367.17531352940046</v>
      </c>
      <c r="Y374" s="678">
        <f t="shared" si="190"/>
        <v>367.87750904169189</v>
      </c>
      <c r="Z374" s="678">
        <f t="shared" si="190"/>
        <v>368.65325427692062</v>
      </c>
      <c r="AA374" s="678">
        <f t="shared" si="190"/>
        <v>369.28789107881295</v>
      </c>
      <c r="AB374" s="678">
        <f t="shared" si="190"/>
        <v>369.88855058408791</v>
      </c>
      <c r="AC374" s="678">
        <f t="shared" si="190"/>
        <v>370.52158124800519</v>
      </c>
      <c r="AD374" s="678">
        <f t="shared" si="190"/>
        <v>371.09722335433338</v>
      </c>
      <c r="AE374" s="678">
        <f t="shared" si="190"/>
        <v>371.7864159105763</v>
      </c>
      <c r="AF374" s="678">
        <f t="shared" si="190"/>
        <v>372.47068149544242</v>
      </c>
      <c r="AG374" s="678">
        <f t="shared" si="190"/>
        <v>373.18427497564733</v>
      </c>
      <c r="AH374" s="678">
        <f t="shared" si="190"/>
        <v>374.12163884167757</v>
      </c>
      <c r="AI374" s="678">
        <f t="shared" si="190"/>
        <v>375.05638656057545</v>
      </c>
      <c r="AJ374" s="678">
        <f t="shared" si="190"/>
        <v>375.98784730405333</v>
      </c>
      <c r="AK374" s="678">
        <f t="shared" si="190"/>
        <v>376.92246684536309</v>
      </c>
      <c r="AL374" s="678">
        <f t="shared" si="190"/>
        <v>377.85419861841484</v>
      </c>
      <c r="AM374" s="678">
        <f t="shared" ref="AM374:BO374" si="191">SUM(AM368:AM372)+AM88</f>
        <v>378.78297931622245</v>
      </c>
      <c r="AN374" s="678">
        <f t="shared" si="191"/>
        <v>379.70875777450379</v>
      </c>
      <c r="AO374" s="678">
        <f t="shared" si="191"/>
        <v>380.63146736435476</v>
      </c>
      <c r="AP374" s="678">
        <f t="shared" si="191"/>
        <v>381.58395939306467</v>
      </c>
      <c r="AQ374" s="678">
        <f t="shared" si="191"/>
        <v>382.59905861933737</v>
      </c>
      <c r="AR374" s="678">
        <f t="shared" si="191"/>
        <v>383.61219058884666</v>
      </c>
      <c r="AS374" s="678">
        <f t="shared" si="191"/>
        <v>384.62388688720904</v>
      </c>
      <c r="AT374" s="678">
        <f t="shared" si="191"/>
        <v>385.63300909434645</v>
      </c>
      <c r="AU374" s="678">
        <f t="shared" si="191"/>
        <v>386.6406931876985</v>
      </c>
      <c r="AV374" s="678">
        <f t="shared" si="191"/>
        <v>387.64579270182753</v>
      </c>
      <c r="AW374" s="678">
        <f t="shared" si="191"/>
        <v>388.6494301962083</v>
      </c>
      <c r="AX374" s="678">
        <f t="shared" si="191"/>
        <v>389.650495879613</v>
      </c>
      <c r="AY374" s="678">
        <f t="shared" si="191"/>
        <v>390.65010769399902</v>
      </c>
      <c r="AZ374" s="678">
        <f t="shared" si="191"/>
        <v>391.64770002941316</v>
      </c>
      <c r="BA374" s="678">
        <f t="shared" si="191"/>
        <v>392.64327727994623</v>
      </c>
      <c r="BB374" s="678">
        <f t="shared" si="191"/>
        <v>393.63685102001926</v>
      </c>
      <c r="BC374" s="678">
        <f t="shared" si="191"/>
        <v>394.62842257303475</v>
      </c>
      <c r="BD374" s="678">
        <f t="shared" si="191"/>
        <v>395.61799998991592</v>
      </c>
      <c r="BE374" s="678">
        <f t="shared" si="191"/>
        <v>396.60560250817929</v>
      </c>
      <c r="BF374" s="678">
        <f t="shared" si="191"/>
        <v>397.59122579810673</v>
      </c>
      <c r="BG374" s="678">
        <f t="shared" si="191"/>
        <v>398.57489911283602</v>
      </c>
      <c r="BH374" s="678">
        <f t="shared" si="191"/>
        <v>399.55716601976866</v>
      </c>
      <c r="BI374" s="678">
        <f t="shared" si="191"/>
        <v>400.53695048181862</v>
      </c>
      <c r="BJ374" s="678">
        <f t="shared" si="191"/>
        <v>401.51481042742802</v>
      </c>
      <c r="BK374" s="678">
        <f t="shared" si="191"/>
        <v>402.49130458198647</v>
      </c>
      <c r="BL374" s="678">
        <f t="shared" si="191"/>
        <v>403.46535196036467</v>
      </c>
      <c r="BM374" s="678">
        <f t="shared" si="191"/>
        <v>404.43805174808762</v>
      </c>
      <c r="BN374" s="678">
        <f t="shared" si="191"/>
        <v>405.40888534637969</v>
      </c>
      <c r="BO374" s="678">
        <f t="shared" si="191"/>
        <v>406.4309049849856</v>
      </c>
      <c r="BP374" s="678"/>
      <c r="BQ374" s="678"/>
      <c r="BR374" s="678"/>
      <c r="BS374" s="678"/>
      <c r="BT374" s="678"/>
      <c r="BU374" s="678"/>
      <c r="BV374" s="678"/>
      <c r="BW374" s="678"/>
      <c r="BX374" s="678"/>
      <c r="BY374" s="678"/>
      <c r="BZ374" s="678"/>
      <c r="CA374" s="678"/>
      <c r="CB374" s="678"/>
      <c r="CC374" s="678"/>
      <c r="CD374" s="678"/>
      <c r="CE374" s="678"/>
      <c r="CF374" s="678"/>
      <c r="CG374" s="678"/>
      <c r="CH374" s="678"/>
      <c r="CI374" s="679"/>
    </row>
    <row r="375" spans="2:87" x14ac:dyDescent="0.35">
      <c r="B375" s="1485"/>
      <c r="C375" s="1486"/>
      <c r="D375" s="1486"/>
      <c r="E375" s="1486"/>
      <c r="F375" s="1486"/>
      <c r="G375" s="1486"/>
      <c r="H375" s="1486"/>
      <c r="I375" s="1486"/>
      <c r="J375" s="1486"/>
      <c r="K375" s="1486"/>
      <c r="L375" s="1486"/>
      <c r="M375" s="1486"/>
      <c r="N375" s="1486"/>
      <c r="O375" s="1486"/>
      <c r="P375" s="1486"/>
      <c r="Q375" s="1486"/>
      <c r="R375" s="1486"/>
      <c r="S375" s="1486"/>
      <c r="T375" s="1486"/>
      <c r="U375" s="1486"/>
      <c r="V375" s="1486"/>
      <c r="W375" s="1486"/>
      <c r="X375" s="1486"/>
      <c r="Y375" s="1486"/>
      <c r="Z375" s="1486"/>
      <c r="AA375" s="1486"/>
      <c r="AB375" s="1486"/>
      <c r="AC375" s="1486"/>
      <c r="AD375" s="1486"/>
      <c r="AE375" s="1486"/>
      <c r="AF375" s="1486"/>
      <c r="AG375" s="1486"/>
      <c r="AH375" s="1486"/>
      <c r="AI375" s="1486"/>
      <c r="AJ375" s="1486"/>
      <c r="AK375" s="1486"/>
      <c r="AL375" s="1486"/>
      <c r="AM375" s="1486"/>
      <c r="AN375" s="1486"/>
      <c r="AO375" s="1486"/>
      <c r="AP375" s="1486"/>
      <c r="AQ375" s="1486"/>
      <c r="AR375" s="1486"/>
      <c r="AS375" s="1486"/>
      <c r="AT375" s="1486"/>
      <c r="AU375" s="1486"/>
      <c r="AV375" s="1486"/>
      <c r="AW375" s="1486"/>
      <c r="AX375" s="1486"/>
      <c r="AY375" s="1486"/>
      <c r="AZ375" s="1486"/>
      <c r="BA375" s="1486"/>
      <c r="BB375" s="1486"/>
      <c r="BC375" s="1486"/>
      <c r="BD375" s="1486"/>
      <c r="BE375" s="1486"/>
      <c r="BF375" s="1486"/>
      <c r="BG375" s="1486"/>
      <c r="BH375" s="1486"/>
      <c r="BI375" s="1486"/>
      <c r="BJ375" s="1486"/>
      <c r="BK375" s="1486"/>
      <c r="BL375" s="1486"/>
      <c r="BM375" s="1486"/>
      <c r="BN375" s="1486"/>
      <c r="BO375" s="1486"/>
      <c r="BP375" s="1486"/>
      <c r="BQ375" s="1486"/>
      <c r="BR375" s="1486"/>
      <c r="BS375" s="1486"/>
      <c r="BT375" s="1486"/>
      <c r="BU375" s="1486"/>
      <c r="BV375" s="1486"/>
      <c r="BW375" s="1486"/>
      <c r="BX375" s="1486"/>
      <c r="BY375" s="1486"/>
      <c r="BZ375" s="1486"/>
      <c r="CA375" s="1486"/>
      <c r="CB375" s="1486"/>
      <c r="CC375" s="1486"/>
      <c r="CD375" s="1486"/>
      <c r="CE375" s="1486"/>
      <c r="CF375" s="1486"/>
      <c r="CG375" s="1486"/>
      <c r="CH375" s="1486"/>
      <c r="CI375" s="1487"/>
    </row>
    <row r="376" spans="2:87" x14ac:dyDescent="0.35">
      <c r="B376" s="1485" t="s">
        <v>670</v>
      </c>
      <c r="C376" s="1486"/>
      <c r="D376" s="1486"/>
      <c r="E376" s="1486"/>
      <c r="F376" s="1486"/>
      <c r="G376" s="676" t="s">
        <v>19</v>
      </c>
      <c r="H376" s="676" t="s">
        <v>84</v>
      </c>
      <c r="I376" s="676" t="s">
        <v>85</v>
      </c>
      <c r="J376" s="676" t="s">
        <v>86</v>
      </c>
      <c r="K376" s="676" t="s">
        <v>87</v>
      </c>
      <c r="L376" s="676" t="s">
        <v>88</v>
      </c>
      <c r="M376" s="676" t="s">
        <v>89</v>
      </c>
      <c r="N376" s="676" t="s">
        <v>90</v>
      </c>
      <c r="O376" s="676" t="s">
        <v>91</v>
      </c>
      <c r="P376" s="676" t="s">
        <v>92</v>
      </c>
      <c r="Q376" s="676" t="s">
        <v>93</v>
      </c>
      <c r="R376" s="676" t="s">
        <v>123</v>
      </c>
      <c r="S376" s="676" t="s">
        <v>124</v>
      </c>
      <c r="T376" s="676" t="s">
        <v>125</v>
      </c>
      <c r="U376" s="676" t="s">
        <v>126</v>
      </c>
      <c r="V376" s="676" t="s">
        <v>94</v>
      </c>
      <c r="W376" s="676" t="s">
        <v>127</v>
      </c>
      <c r="X376" s="676" t="s">
        <v>128</v>
      </c>
      <c r="Y376" s="676" t="s">
        <v>129</v>
      </c>
      <c r="Z376" s="676" t="s">
        <v>130</v>
      </c>
      <c r="AA376" s="676" t="s">
        <v>95</v>
      </c>
      <c r="AB376" s="676" t="s">
        <v>131</v>
      </c>
      <c r="AC376" s="676" t="s">
        <v>132</v>
      </c>
      <c r="AD376" s="676" t="s">
        <v>133</v>
      </c>
      <c r="AE376" s="676" t="s">
        <v>134</v>
      </c>
      <c r="AF376" s="676" t="s">
        <v>96</v>
      </c>
      <c r="AG376" s="676" t="s">
        <v>135</v>
      </c>
      <c r="AH376" s="676" t="s">
        <v>136</v>
      </c>
      <c r="AI376" s="676" t="s">
        <v>137</v>
      </c>
      <c r="AJ376" s="676" t="s">
        <v>138</v>
      </c>
      <c r="AK376" s="676" t="s">
        <v>97</v>
      </c>
      <c r="AL376" s="676" t="s">
        <v>139</v>
      </c>
      <c r="AM376" s="676" t="s">
        <v>140</v>
      </c>
      <c r="AN376" s="676" t="s">
        <v>141</v>
      </c>
      <c r="AO376" s="676" t="s">
        <v>142</v>
      </c>
      <c r="AP376" s="676" t="s">
        <v>98</v>
      </c>
      <c r="AQ376" s="676" t="s">
        <v>143</v>
      </c>
      <c r="AR376" s="676" t="s">
        <v>144</v>
      </c>
      <c r="AS376" s="676" t="s">
        <v>145</v>
      </c>
      <c r="AT376" s="676" t="s">
        <v>146</v>
      </c>
      <c r="AU376" s="676" t="s">
        <v>99</v>
      </c>
      <c r="AV376" s="676" t="s">
        <v>147</v>
      </c>
      <c r="AW376" s="676" t="s">
        <v>148</v>
      </c>
      <c r="AX376" s="676" t="s">
        <v>149</v>
      </c>
      <c r="AY376" s="676" t="s">
        <v>150</v>
      </c>
      <c r="AZ376" s="676" t="s">
        <v>100</v>
      </c>
      <c r="BA376" s="676" t="s">
        <v>151</v>
      </c>
      <c r="BB376" s="676" t="s">
        <v>152</v>
      </c>
      <c r="BC376" s="676" t="s">
        <v>153</v>
      </c>
      <c r="BD376" s="676" t="s">
        <v>154</v>
      </c>
      <c r="BE376" s="676" t="s">
        <v>101</v>
      </c>
      <c r="BF376" s="676" t="s">
        <v>155</v>
      </c>
      <c r="BG376" s="676" t="s">
        <v>156</v>
      </c>
      <c r="BH376" s="676" t="s">
        <v>157</v>
      </c>
      <c r="BI376" s="676" t="s">
        <v>158</v>
      </c>
      <c r="BJ376" s="676" t="s">
        <v>102</v>
      </c>
      <c r="BK376" s="676" t="s">
        <v>159</v>
      </c>
      <c r="BL376" s="676" t="s">
        <v>160</v>
      </c>
      <c r="BM376" s="676" t="s">
        <v>161</v>
      </c>
      <c r="BN376" s="676" t="s">
        <v>162</v>
      </c>
      <c r="BO376" s="676" t="s">
        <v>103</v>
      </c>
      <c r="BP376" s="676" t="s">
        <v>163</v>
      </c>
      <c r="BQ376" s="676" t="s">
        <v>164</v>
      </c>
      <c r="BR376" s="676" t="s">
        <v>165</v>
      </c>
      <c r="BS376" s="676" t="s">
        <v>166</v>
      </c>
      <c r="BT376" s="676" t="s">
        <v>104</v>
      </c>
      <c r="BU376" s="676" t="s">
        <v>167</v>
      </c>
      <c r="BV376" s="676" t="s">
        <v>168</v>
      </c>
      <c r="BW376" s="676" t="s">
        <v>169</v>
      </c>
      <c r="BX376" s="676" t="s">
        <v>170</v>
      </c>
      <c r="BY376" s="676" t="s">
        <v>105</v>
      </c>
      <c r="BZ376" s="676" t="s">
        <v>171</v>
      </c>
      <c r="CA376" s="676" t="s">
        <v>172</v>
      </c>
      <c r="CB376" s="676" t="s">
        <v>173</v>
      </c>
      <c r="CC376" s="676" t="s">
        <v>174</v>
      </c>
      <c r="CD376" s="676" t="s">
        <v>106</v>
      </c>
      <c r="CE376" s="676" t="s">
        <v>175</v>
      </c>
      <c r="CF376" s="676" t="s">
        <v>176</v>
      </c>
      <c r="CG376" s="676" t="s">
        <v>177</v>
      </c>
      <c r="CH376" s="676" t="s">
        <v>178</v>
      </c>
      <c r="CI376" s="677" t="s">
        <v>107</v>
      </c>
    </row>
    <row r="377" spans="2:87" x14ac:dyDescent="0.35">
      <c r="B377" s="1485"/>
      <c r="C377" s="1486" t="s">
        <v>664</v>
      </c>
      <c r="D377" s="1486"/>
      <c r="E377" s="1486" t="s">
        <v>111</v>
      </c>
      <c r="F377" s="1486">
        <v>2</v>
      </c>
      <c r="G377" s="678">
        <f t="shared" ref="G377:AL377" si="192">G136-G147</f>
        <v>102.64210998669142</v>
      </c>
      <c r="H377" s="678">
        <f t="shared" si="192"/>
        <v>105.82648201757308</v>
      </c>
      <c r="I377" s="678">
        <f t="shared" si="192"/>
        <v>112.25891284292571</v>
      </c>
      <c r="J377" s="678">
        <f t="shared" si="192"/>
        <v>115.85660018091289</v>
      </c>
      <c r="K377" s="678">
        <f t="shared" si="192"/>
        <v>119.22624665382452</v>
      </c>
      <c r="L377" s="678">
        <f t="shared" si="192"/>
        <v>122.11930811205588</v>
      </c>
      <c r="M377" s="678">
        <f t="shared" si="192"/>
        <v>122.27111027767604</v>
      </c>
      <c r="N377" s="678">
        <f t="shared" si="192"/>
        <v>121.30832942408242</v>
      </c>
      <c r="O377" s="678">
        <f t="shared" si="192"/>
        <v>120.55597056138051</v>
      </c>
      <c r="P377" s="678">
        <f t="shared" si="192"/>
        <v>119.843073215318</v>
      </c>
      <c r="Q377" s="678">
        <f t="shared" si="192"/>
        <v>119.14957205767934</v>
      </c>
      <c r="R377" s="678">
        <f t="shared" si="192"/>
        <v>117.80096579580808</v>
      </c>
      <c r="S377" s="678">
        <f t="shared" si="192"/>
        <v>115.89530861046543</v>
      </c>
      <c r="T377" s="678">
        <f t="shared" si="192"/>
        <v>114.15718925403215</v>
      </c>
      <c r="U377" s="678">
        <f t="shared" si="192"/>
        <v>112.58196819598864</v>
      </c>
      <c r="V377" s="678">
        <f t="shared" si="192"/>
        <v>111.10693773185638</v>
      </c>
      <c r="W377" s="678">
        <f t="shared" si="192"/>
        <v>109.52184113824065</v>
      </c>
      <c r="X377" s="678">
        <f t="shared" si="192"/>
        <v>107.81909275741224</v>
      </c>
      <c r="Y377" s="678">
        <f t="shared" si="192"/>
        <v>106.16159758943424</v>
      </c>
      <c r="Z377" s="678">
        <f t="shared" si="192"/>
        <v>105.17498886039704</v>
      </c>
      <c r="AA377" s="678">
        <f t="shared" si="192"/>
        <v>104.77117516138745</v>
      </c>
      <c r="AB377" s="678">
        <f t="shared" si="192"/>
        <v>104.30718492269503</v>
      </c>
      <c r="AC377" s="678">
        <f t="shared" si="192"/>
        <v>103.88250929560417</v>
      </c>
      <c r="AD377" s="678">
        <f t="shared" si="192"/>
        <v>103.3962407288807</v>
      </c>
      <c r="AE377" s="678">
        <f t="shared" si="192"/>
        <v>102.98556530310896</v>
      </c>
      <c r="AF377" s="678">
        <f t="shared" si="192"/>
        <v>102.55090560975297</v>
      </c>
      <c r="AG377" s="678">
        <f t="shared" si="192"/>
        <v>102.13463576229104</v>
      </c>
      <c r="AH377" s="678">
        <f t="shared" si="192"/>
        <v>101.91912615161714</v>
      </c>
      <c r="AI377" s="678">
        <f t="shared" si="192"/>
        <v>101.68841668302413</v>
      </c>
      <c r="AJ377" s="678">
        <f t="shared" si="192"/>
        <v>101.44299198421749</v>
      </c>
      <c r="AK377" s="678">
        <f t="shared" si="192"/>
        <v>101.18826467190048</v>
      </c>
      <c r="AL377" s="678">
        <f t="shared" si="192"/>
        <v>101.83357012974901</v>
      </c>
      <c r="AM377" s="678">
        <f t="shared" ref="AM377:BO377" si="193">AM136-AM147</f>
        <v>103.30742295662951</v>
      </c>
      <c r="AN377" s="678">
        <f t="shared" si="193"/>
        <v>104.62990316118251</v>
      </c>
      <c r="AO377" s="678">
        <f t="shared" si="193"/>
        <v>105.8122443931569</v>
      </c>
      <c r="AP377" s="678">
        <f t="shared" si="193"/>
        <v>106.86478158309608</v>
      </c>
      <c r="AQ377" s="678">
        <f t="shared" si="193"/>
        <v>107.79704109092299</v>
      </c>
      <c r="AR377" s="678">
        <f t="shared" si="193"/>
        <v>108.61780218188797</v>
      </c>
      <c r="AS377" s="678">
        <f t="shared" si="193"/>
        <v>109.33510862227017</v>
      </c>
      <c r="AT377" s="678">
        <f t="shared" si="193"/>
        <v>109.9563640119847</v>
      </c>
      <c r="AU377" s="678">
        <f t="shared" si="193"/>
        <v>110.48838334244699</v>
      </c>
      <c r="AV377" s="678">
        <f t="shared" si="193"/>
        <v>110.93744052320527</v>
      </c>
      <c r="AW377" s="678">
        <f t="shared" si="193"/>
        <v>111.30931200576809</v>
      </c>
      <c r="AX377" s="678">
        <f t="shared" si="193"/>
        <v>111.60931681889802</v>
      </c>
      <c r="AY377" s="678">
        <f t="shared" si="193"/>
        <v>111.84235330927002</v>
      </c>
      <c r="AZ377" s="678">
        <f t="shared" si="193"/>
        <v>112.01293286094149</v>
      </c>
      <c r="BA377" s="678">
        <f t="shared" si="193"/>
        <v>112.12521084687089</v>
      </c>
      <c r="BB377" s="678">
        <f t="shared" si="193"/>
        <v>112.18301504597878</v>
      </c>
      <c r="BC377" s="678">
        <f t="shared" si="193"/>
        <v>112.18987174028319</v>
      </c>
      <c r="BD377" s="678">
        <f t="shared" si="193"/>
        <v>112.14902968862948</v>
      </c>
      <c r="BE377" s="678">
        <f t="shared" si="193"/>
        <v>112.06348215664229</v>
      </c>
      <c r="BF377" s="678">
        <f t="shared" si="193"/>
        <v>111.93598716681902</v>
      </c>
      <c r="BG377" s="678">
        <f t="shared" si="193"/>
        <v>111.76908611820944</v>
      </c>
      <c r="BH377" s="678">
        <f t="shared" si="193"/>
        <v>111.56512091186127</v>
      </c>
      <c r="BI377" s="678">
        <f t="shared" si="193"/>
        <v>111.32624970612694</v>
      </c>
      <c r="BJ377" s="678">
        <f t="shared" si="193"/>
        <v>111.05446141493591</v>
      </c>
      <c r="BK377" s="678">
        <f t="shared" si="193"/>
        <v>110.75158905218767</v>
      </c>
      <c r="BL377" s="678">
        <f t="shared" si="193"/>
        <v>110.41932201641593</v>
      </c>
      <c r="BM377" s="678">
        <f t="shared" si="193"/>
        <v>110.05921740171847</v>
      </c>
      <c r="BN377" s="678">
        <f t="shared" si="193"/>
        <v>109.6727104135785</v>
      </c>
      <c r="BO377" s="678">
        <f t="shared" si="193"/>
        <v>109.32149131062839</v>
      </c>
      <c r="BP377" s="678"/>
      <c r="BQ377" s="678"/>
      <c r="BR377" s="678"/>
      <c r="BS377" s="678"/>
      <c r="BT377" s="678"/>
      <c r="BU377" s="678"/>
      <c r="BV377" s="678"/>
      <c r="BW377" s="678"/>
      <c r="BX377" s="678"/>
      <c r="BY377" s="678"/>
      <c r="BZ377" s="678"/>
      <c r="CA377" s="678"/>
      <c r="CB377" s="678"/>
      <c r="CC377" s="678"/>
      <c r="CD377" s="678"/>
      <c r="CE377" s="678"/>
      <c r="CF377" s="678"/>
      <c r="CG377" s="678"/>
      <c r="CH377" s="678"/>
      <c r="CI377" s="679"/>
    </row>
    <row r="378" spans="2:87" x14ac:dyDescent="0.35">
      <c r="B378" s="1485"/>
      <c r="C378" s="1486" t="s">
        <v>665</v>
      </c>
      <c r="D378" s="1486"/>
      <c r="E378" s="1486" t="s">
        <v>111</v>
      </c>
      <c r="F378" s="1486">
        <v>2</v>
      </c>
      <c r="G378" s="678">
        <f t="shared" ref="G378:AL378" si="194">G137-G148</f>
        <v>83.241372775106285</v>
      </c>
      <c r="H378" s="678">
        <f t="shared" si="194"/>
        <v>81.027812840957779</v>
      </c>
      <c r="I378" s="678">
        <f t="shared" si="194"/>
        <v>78.150555895822265</v>
      </c>
      <c r="J378" s="678">
        <f t="shared" si="194"/>
        <v>75.51435979235761</v>
      </c>
      <c r="K378" s="678">
        <f t="shared" si="194"/>
        <v>72.847887508891816</v>
      </c>
      <c r="L378" s="678">
        <f t="shared" si="194"/>
        <v>70.479181822375509</v>
      </c>
      <c r="M378" s="678">
        <f t="shared" si="194"/>
        <v>69.654572427837294</v>
      </c>
      <c r="N378" s="678">
        <f t="shared" si="194"/>
        <v>68.791761264502156</v>
      </c>
      <c r="O378" s="678">
        <f t="shared" si="194"/>
        <v>67.921517014338107</v>
      </c>
      <c r="P378" s="678">
        <f t="shared" si="194"/>
        <v>67.065251750747819</v>
      </c>
      <c r="Q378" s="678">
        <f t="shared" si="194"/>
        <v>66.220946175791468</v>
      </c>
      <c r="R378" s="678">
        <f t="shared" si="194"/>
        <v>65.368701159001034</v>
      </c>
      <c r="S378" s="678">
        <f t="shared" si="194"/>
        <v>64.487425451084576</v>
      </c>
      <c r="T378" s="678">
        <f t="shared" si="194"/>
        <v>63.584480813060331</v>
      </c>
      <c r="U378" s="678">
        <f t="shared" si="194"/>
        <v>62.671161511285717</v>
      </c>
      <c r="V378" s="678">
        <f t="shared" si="194"/>
        <v>61.763011243869165</v>
      </c>
      <c r="W378" s="678">
        <f t="shared" si="194"/>
        <v>60.912790089380536</v>
      </c>
      <c r="X378" s="678">
        <f t="shared" si="194"/>
        <v>60.17308886755778</v>
      </c>
      <c r="Y378" s="678">
        <f t="shared" si="194"/>
        <v>59.543772301730797</v>
      </c>
      <c r="Z378" s="678">
        <f t="shared" si="194"/>
        <v>59.008955318541744</v>
      </c>
      <c r="AA378" s="678">
        <f t="shared" si="194"/>
        <v>58.547059434703876</v>
      </c>
      <c r="AB378" s="678">
        <f t="shared" si="194"/>
        <v>58.143996715171447</v>
      </c>
      <c r="AC378" s="678">
        <f t="shared" si="194"/>
        <v>57.833902611734786</v>
      </c>
      <c r="AD378" s="678">
        <f t="shared" si="194"/>
        <v>57.59491139462029</v>
      </c>
      <c r="AE378" s="678">
        <f t="shared" si="194"/>
        <v>57.391394566741866</v>
      </c>
      <c r="AF378" s="678">
        <f t="shared" si="194"/>
        <v>57.209852795830237</v>
      </c>
      <c r="AG378" s="678">
        <f t="shared" si="194"/>
        <v>57.03430572646139</v>
      </c>
      <c r="AH378" s="678">
        <f t="shared" si="194"/>
        <v>56.866187952569668</v>
      </c>
      <c r="AI378" s="678">
        <f t="shared" si="194"/>
        <v>56.704701315420195</v>
      </c>
      <c r="AJ378" s="678">
        <f t="shared" si="194"/>
        <v>56.549120937741598</v>
      </c>
      <c r="AK378" s="678">
        <f t="shared" si="194"/>
        <v>56.39878845977119</v>
      </c>
      <c r="AL378" s="678">
        <f t="shared" si="194"/>
        <v>56.254940386529356</v>
      </c>
      <c r="AM378" s="678">
        <f t="shared" ref="AM378:BO378" si="195">AM137-AM148</f>
        <v>56.116817768289131</v>
      </c>
      <c r="AN378" s="678">
        <f t="shared" si="195"/>
        <v>55.981946888175116</v>
      </c>
      <c r="AO378" s="678">
        <f t="shared" si="195"/>
        <v>55.849893044398463</v>
      </c>
      <c r="AP378" s="678">
        <f t="shared" si="195"/>
        <v>55.751280355455123</v>
      </c>
      <c r="AQ378" s="678">
        <f t="shared" si="195"/>
        <v>55.718390160155643</v>
      </c>
      <c r="AR378" s="678">
        <f t="shared" si="195"/>
        <v>55.688363686666349</v>
      </c>
      <c r="AS378" s="678">
        <f t="shared" si="195"/>
        <v>55.660937395156736</v>
      </c>
      <c r="AT378" s="678">
        <f t="shared" si="195"/>
        <v>55.635873537525669</v>
      </c>
      <c r="AU378" s="678">
        <f t="shared" si="195"/>
        <v>55.612957461059338</v>
      </c>
      <c r="AV378" s="678">
        <f t="shared" si="195"/>
        <v>55.591995186530703</v>
      </c>
      <c r="AW378" s="678">
        <f t="shared" si="195"/>
        <v>55.57281124080442</v>
      </c>
      <c r="AX378" s="678">
        <f t="shared" si="195"/>
        <v>55.555246723411052</v>
      </c>
      <c r="AY378" s="678">
        <f t="shared" si="195"/>
        <v>55.539157586169011</v>
      </c>
      <c r="AZ378" s="678">
        <f t="shared" si="195"/>
        <v>55.524413105123301</v>
      </c>
      <c r="BA378" s="678">
        <f t="shared" si="195"/>
        <v>55.510894524769938</v>
      </c>
      <c r="BB378" s="678">
        <f t="shared" si="195"/>
        <v>55.498493855616566</v>
      </c>
      <c r="BC378" s="678">
        <f t="shared" si="195"/>
        <v>55.487112807488884</v>
      </c>
      <c r="BD378" s="678">
        <f t="shared" si="195"/>
        <v>55.476661842504342</v>
      </c>
      <c r="BE378" s="678">
        <f t="shared" si="195"/>
        <v>55.467059333218295</v>
      </c>
      <c r="BF378" s="678">
        <f t="shared" si="195"/>
        <v>55.458230813021004</v>
      </c>
      <c r="BG378" s="678">
        <f t="shared" si="195"/>
        <v>55.450108307372389</v>
      </c>
      <c r="BH378" s="678">
        <f t="shared" si="195"/>
        <v>55.442629735869289</v>
      </c>
      <c r="BI378" s="678">
        <f t="shared" si="195"/>
        <v>55.435738376429029</v>
      </c>
      <c r="BJ378" s="678">
        <f t="shared" si="195"/>
        <v>55.429382384024102</v>
      </c>
      <c r="BK378" s="678">
        <f t="shared" si="195"/>
        <v>55.423514357423613</v>
      </c>
      <c r="BL378" s="678">
        <f t="shared" si="195"/>
        <v>55.41809094829074</v>
      </c>
      <c r="BM378" s="678">
        <f t="shared" si="195"/>
        <v>55.413072507756112</v>
      </c>
      <c r="BN378" s="678">
        <f t="shared" si="195"/>
        <v>55.4084227662525</v>
      </c>
      <c r="BO378" s="678">
        <f t="shared" si="195"/>
        <v>55.413834001147109</v>
      </c>
      <c r="BP378" s="678"/>
      <c r="BQ378" s="678"/>
      <c r="BR378" s="678"/>
      <c r="BS378" s="678"/>
      <c r="BT378" s="678"/>
      <c r="BU378" s="678"/>
      <c r="BV378" s="678"/>
      <c r="BW378" s="678"/>
      <c r="BX378" s="678"/>
      <c r="BY378" s="678"/>
      <c r="BZ378" s="678"/>
      <c r="CA378" s="678"/>
      <c r="CB378" s="678"/>
      <c r="CC378" s="678"/>
      <c r="CD378" s="678"/>
      <c r="CE378" s="678"/>
      <c r="CF378" s="678"/>
      <c r="CG378" s="678"/>
      <c r="CH378" s="678"/>
      <c r="CI378" s="679"/>
    </row>
    <row r="379" spans="2:87" x14ac:dyDescent="0.35">
      <c r="B379" s="1485"/>
      <c r="C379" s="1486" t="s">
        <v>666</v>
      </c>
      <c r="D379" s="1486"/>
      <c r="E379" s="1486" t="s">
        <v>111</v>
      </c>
      <c r="F379" s="1486">
        <v>2</v>
      </c>
      <c r="G379" s="678">
        <f t="shared" ref="G379:AL379" si="196">G133+G135-G145-G146</f>
        <v>83.118923588276118</v>
      </c>
      <c r="H379" s="678">
        <f t="shared" si="196"/>
        <v>73.987141602759067</v>
      </c>
      <c r="I379" s="678">
        <f t="shared" si="196"/>
        <v>78.635400280986275</v>
      </c>
      <c r="J379" s="678">
        <f t="shared" si="196"/>
        <v>81.682564760924222</v>
      </c>
      <c r="K379" s="678">
        <f t="shared" si="196"/>
        <v>81.518366789860522</v>
      </c>
      <c r="L379" s="678">
        <f t="shared" si="196"/>
        <v>81.306430988782537</v>
      </c>
      <c r="M379" s="678">
        <f t="shared" si="196"/>
        <v>80.418499342880779</v>
      </c>
      <c r="N379" s="678">
        <f t="shared" si="196"/>
        <v>78.92767699442399</v>
      </c>
      <c r="O379" s="678">
        <f t="shared" si="196"/>
        <v>77.429538955239153</v>
      </c>
      <c r="P379" s="678">
        <f t="shared" si="196"/>
        <v>76.127207382325537</v>
      </c>
      <c r="Q379" s="678">
        <f t="shared" si="196"/>
        <v>74.86404995459938</v>
      </c>
      <c r="R379" s="678">
        <f t="shared" si="196"/>
        <v>73.885051172287433</v>
      </c>
      <c r="S379" s="678">
        <f t="shared" si="196"/>
        <v>73.07717319776674</v>
      </c>
      <c r="T379" s="678">
        <f t="shared" si="196"/>
        <v>72.168675185935797</v>
      </c>
      <c r="U379" s="678">
        <f t="shared" si="196"/>
        <v>71.353594920008788</v>
      </c>
      <c r="V379" s="678">
        <f t="shared" si="196"/>
        <v>70.575862249932115</v>
      </c>
      <c r="W379" s="678">
        <f t="shared" si="196"/>
        <v>70.170514345853505</v>
      </c>
      <c r="X379" s="678">
        <f t="shared" si="196"/>
        <v>70.076273048050709</v>
      </c>
      <c r="Y379" s="678">
        <f t="shared" si="196"/>
        <v>70.062260560799814</v>
      </c>
      <c r="Z379" s="678">
        <f t="shared" si="196"/>
        <v>70.13183322205316</v>
      </c>
      <c r="AA379" s="678">
        <f t="shared" si="196"/>
        <v>70.122014324784402</v>
      </c>
      <c r="AB379" s="678">
        <f t="shared" si="196"/>
        <v>70.130366700870709</v>
      </c>
      <c r="AC379" s="678">
        <f t="shared" si="196"/>
        <v>70.111816903485348</v>
      </c>
      <c r="AD379" s="678">
        <f t="shared" si="196"/>
        <v>70.087434570040855</v>
      </c>
      <c r="AE379" s="678">
        <f t="shared" si="196"/>
        <v>70.068095582666032</v>
      </c>
      <c r="AF379" s="678">
        <f t="shared" si="196"/>
        <v>70.0509932338299</v>
      </c>
      <c r="AG379" s="678">
        <f t="shared" si="196"/>
        <v>70.034118960779836</v>
      </c>
      <c r="AH379" s="678">
        <f t="shared" si="196"/>
        <v>70.018448708986014</v>
      </c>
      <c r="AI379" s="678">
        <f t="shared" si="196"/>
        <v>70.002991956668382</v>
      </c>
      <c r="AJ379" s="678">
        <f t="shared" si="196"/>
        <v>69.987181989866329</v>
      </c>
      <c r="AK379" s="678">
        <f t="shared" si="196"/>
        <v>69.971695390010069</v>
      </c>
      <c r="AL379" s="678">
        <f t="shared" si="196"/>
        <v>70.037867026187357</v>
      </c>
      <c r="AM379" s="678">
        <f t="shared" ref="AM379:BO379" si="197">AM133+AM135-AM145-AM146</f>
        <v>70.181674762714849</v>
      </c>
      <c r="AN379" s="678">
        <f t="shared" si="197"/>
        <v>70.318309350420023</v>
      </c>
      <c r="AO379" s="678">
        <f t="shared" si="197"/>
        <v>70.448872182013204</v>
      </c>
      <c r="AP379" s="678">
        <f t="shared" si="197"/>
        <v>70.573813404367939</v>
      </c>
      <c r="AQ379" s="678">
        <f t="shared" si="197"/>
        <v>70.691917329478485</v>
      </c>
      <c r="AR379" s="678">
        <f t="shared" si="197"/>
        <v>70.804811785064629</v>
      </c>
      <c r="AS379" s="678">
        <f t="shared" si="197"/>
        <v>70.91288627957158</v>
      </c>
      <c r="AT379" s="678">
        <f t="shared" si="197"/>
        <v>71.014924761917555</v>
      </c>
      <c r="AU379" s="678">
        <f t="shared" si="197"/>
        <v>71.113040057102268</v>
      </c>
      <c r="AV379" s="678">
        <f t="shared" si="197"/>
        <v>71.205978172921817</v>
      </c>
      <c r="AW379" s="678">
        <f t="shared" si="197"/>
        <v>71.295038409642459</v>
      </c>
      <c r="AX379" s="678">
        <f t="shared" si="197"/>
        <v>71.378990172915479</v>
      </c>
      <c r="AY379" s="678">
        <f t="shared" si="197"/>
        <v>71.459368401526334</v>
      </c>
      <c r="AZ379" s="678">
        <f t="shared" si="197"/>
        <v>71.535658240103999</v>
      </c>
      <c r="BA379" s="678">
        <f t="shared" si="197"/>
        <v>71.608278149494097</v>
      </c>
      <c r="BB379" s="678">
        <f t="shared" si="197"/>
        <v>71.67746590271642</v>
      </c>
      <c r="BC379" s="678">
        <f t="shared" si="197"/>
        <v>71.743375670167282</v>
      </c>
      <c r="BD379" s="678">
        <f t="shared" si="197"/>
        <v>71.8061589467478</v>
      </c>
      <c r="BE379" s="678">
        <f t="shared" si="197"/>
        <v>71.865969383033615</v>
      </c>
      <c r="BF379" s="678">
        <f t="shared" si="197"/>
        <v>71.922929956614738</v>
      </c>
      <c r="BG379" s="678">
        <f t="shared" si="197"/>
        <v>71.97718833281651</v>
      </c>
      <c r="BH379" s="678">
        <f t="shared" si="197"/>
        <v>72.0293787734267</v>
      </c>
      <c r="BI379" s="678">
        <f t="shared" si="197"/>
        <v>72.078574344097817</v>
      </c>
      <c r="BJ379" s="678">
        <f t="shared" si="197"/>
        <v>72.125410277747633</v>
      </c>
      <c r="BK379" s="678">
        <f t="shared" si="197"/>
        <v>72.170516771301877</v>
      </c>
      <c r="BL379" s="678">
        <f t="shared" si="197"/>
        <v>72.212944711167339</v>
      </c>
      <c r="BM379" s="678">
        <f t="shared" si="197"/>
        <v>72.253832529950927</v>
      </c>
      <c r="BN379" s="678">
        <f t="shared" si="197"/>
        <v>72.292761054282138</v>
      </c>
      <c r="BO379" s="678">
        <f t="shared" si="197"/>
        <v>74.877529998838185</v>
      </c>
      <c r="BP379" s="678"/>
      <c r="BQ379" s="678"/>
      <c r="BR379" s="678"/>
      <c r="BS379" s="678"/>
      <c r="BT379" s="678"/>
      <c r="BU379" s="678"/>
      <c r="BV379" s="678"/>
      <c r="BW379" s="678"/>
      <c r="BX379" s="678"/>
      <c r="BY379" s="678"/>
      <c r="BZ379" s="678"/>
      <c r="CA379" s="678"/>
      <c r="CB379" s="678"/>
      <c r="CC379" s="678"/>
      <c r="CD379" s="678"/>
      <c r="CE379" s="678"/>
      <c r="CF379" s="678"/>
      <c r="CG379" s="678"/>
      <c r="CH379" s="678"/>
      <c r="CI379" s="679"/>
    </row>
    <row r="380" spans="2:87" x14ac:dyDescent="0.35">
      <c r="B380" s="1485"/>
      <c r="C380" s="1486" t="s">
        <v>118</v>
      </c>
      <c r="D380" s="1486"/>
      <c r="E380" s="1486" t="s">
        <v>111</v>
      </c>
      <c r="F380" s="1486">
        <v>2</v>
      </c>
      <c r="G380" s="678">
        <f t="shared" ref="G380:AL380" si="198">G151</f>
        <v>67.886966485073074</v>
      </c>
      <c r="H380" s="678">
        <f t="shared" si="198"/>
        <v>65.052988257749959</v>
      </c>
      <c r="I380" s="678">
        <f t="shared" si="198"/>
        <v>63.313886882929296</v>
      </c>
      <c r="J380" s="678">
        <f t="shared" si="198"/>
        <v>71.186478624680021</v>
      </c>
      <c r="K380" s="678">
        <f t="shared" si="198"/>
        <v>63.480498962132501</v>
      </c>
      <c r="L380" s="678">
        <f t="shared" si="198"/>
        <v>63.792300372138087</v>
      </c>
      <c r="M380" s="678">
        <f t="shared" si="198"/>
        <v>63.33106198192872</v>
      </c>
      <c r="N380" s="678">
        <f t="shared" si="198"/>
        <v>62.751110006723117</v>
      </c>
      <c r="O380" s="678">
        <f t="shared" si="198"/>
        <v>62.041727089092895</v>
      </c>
      <c r="P380" s="678">
        <f t="shared" si="198"/>
        <v>61.222323478459927</v>
      </c>
      <c r="Q380" s="678">
        <f t="shared" si="198"/>
        <v>60.282909521325607</v>
      </c>
      <c r="R380" s="678">
        <f t="shared" si="198"/>
        <v>58.568481801215952</v>
      </c>
      <c r="S380" s="678">
        <f t="shared" si="198"/>
        <v>56.85235725488149</v>
      </c>
      <c r="T380" s="678">
        <f t="shared" si="198"/>
        <v>55.136925924138872</v>
      </c>
      <c r="U380" s="678">
        <f t="shared" si="198"/>
        <v>53.421680830420925</v>
      </c>
      <c r="V380" s="678">
        <f t="shared" si="198"/>
        <v>51.706435736702986</v>
      </c>
      <c r="W380" s="678">
        <f t="shared" si="198"/>
        <v>50.823608016593319</v>
      </c>
      <c r="X380" s="678">
        <f t="shared" si="198"/>
        <v>49.940780296483666</v>
      </c>
      <c r="Y380" s="678">
        <f t="shared" si="198"/>
        <v>49.057952576374007</v>
      </c>
      <c r="Z380" s="678">
        <f t="shared" si="198"/>
        <v>48.180222895016094</v>
      </c>
      <c r="AA380" s="678">
        <f t="shared" si="198"/>
        <v>47.301676367005939</v>
      </c>
      <c r="AB380" s="678">
        <f t="shared" si="198"/>
        <v>46.417449137346956</v>
      </c>
      <c r="AC380" s="678">
        <f t="shared" si="198"/>
        <v>45.534827614277738</v>
      </c>
      <c r="AD380" s="678">
        <f t="shared" si="198"/>
        <v>44.652253241085631</v>
      </c>
      <c r="AE380" s="678">
        <f t="shared" si="198"/>
        <v>43.769704334521599</v>
      </c>
      <c r="AF380" s="678">
        <f t="shared" si="198"/>
        <v>42.887064821266094</v>
      </c>
      <c r="AG380" s="678">
        <f t="shared" si="198"/>
        <v>42.004907830442797</v>
      </c>
      <c r="AH380" s="678">
        <f t="shared" si="198"/>
        <v>41.122316574570874</v>
      </c>
      <c r="AI380" s="678">
        <f t="shared" si="198"/>
        <v>40.239715672851261</v>
      </c>
      <c r="AJ380" s="678">
        <f t="shared" si="198"/>
        <v>39.357114296709135</v>
      </c>
      <c r="AK380" s="678">
        <f t="shared" si="198"/>
        <v>38.475126516840938</v>
      </c>
      <c r="AL380" s="678">
        <f t="shared" si="198"/>
        <v>38.474739094732236</v>
      </c>
      <c r="AM380" s="678">
        <f t="shared" ref="AM380:BO380" si="199">AM151</f>
        <v>38.474367722382524</v>
      </c>
      <c r="AN380" s="678">
        <f t="shared" si="199"/>
        <v>38.474414798585606</v>
      </c>
      <c r="AO380" s="678">
        <f t="shared" si="199"/>
        <v>38.474070391056841</v>
      </c>
      <c r="AP380" s="678">
        <f t="shared" si="199"/>
        <v>38.473739995712727</v>
      </c>
      <c r="AQ380" s="678">
        <f t="shared" si="199"/>
        <v>38.47381721225252</v>
      </c>
      <c r="AR380" s="678">
        <f t="shared" si="199"/>
        <v>38.473510088878633</v>
      </c>
      <c r="AS380" s="678">
        <f t="shared" si="199"/>
        <v>38.473215214778484</v>
      </c>
      <c r="AT380" s="678">
        <f t="shared" si="199"/>
        <v>38.473317664492569</v>
      </c>
      <c r="AU380" s="678">
        <f t="shared" si="199"/>
        <v>38.473042875728204</v>
      </c>
      <c r="AV380" s="678">
        <f t="shared" si="199"/>
        <v>38.472778810581318</v>
      </c>
      <c r="AW380" s="678">
        <f t="shared" si="199"/>
        <v>38.472524997664827</v>
      </c>
      <c r="AX380" s="678">
        <f t="shared" si="199"/>
        <v>38.472655551756191</v>
      </c>
      <c r="AY380" s="678">
        <f t="shared" si="199"/>
        <v>38.472905285347522</v>
      </c>
      <c r="AZ380" s="678">
        <f t="shared" si="199"/>
        <v>38.473431343460923</v>
      </c>
      <c r="BA380" s="678">
        <f t="shared" si="199"/>
        <v>38.473993745909404</v>
      </c>
      <c r="BB380" s="678">
        <f t="shared" si="199"/>
        <v>38.474529747896682</v>
      </c>
      <c r="BC380" s="678">
        <f t="shared" si="199"/>
        <v>38.475040604302933</v>
      </c>
      <c r="BD380" s="678">
        <f t="shared" si="199"/>
        <v>38.475527510081875</v>
      </c>
      <c r="BE380" s="678">
        <f t="shared" si="199"/>
        <v>38.475991603124356</v>
      </c>
      <c r="BF380" s="678">
        <f t="shared" si="199"/>
        <v>38.476433966984963</v>
      </c>
      <c r="BG380" s="678">
        <f t="shared" si="199"/>
        <v>38.476855633478351</v>
      </c>
      <c r="BH380" s="678">
        <f t="shared" si="199"/>
        <v>38.477257585151619</v>
      </c>
      <c r="BI380" s="678">
        <f t="shared" si="199"/>
        <v>38.477640757638383</v>
      </c>
      <c r="BJ380" s="678">
        <f t="shared" si="199"/>
        <v>38.478006041900464</v>
      </c>
      <c r="BK380" s="678">
        <f t="shared" si="199"/>
        <v>38.478354286362418</v>
      </c>
      <c r="BL380" s="678">
        <f t="shared" si="199"/>
        <v>38.478686298944048</v>
      </c>
      <c r="BM380" s="678">
        <f t="shared" si="199"/>
        <v>38.479002848995826</v>
      </c>
      <c r="BN380" s="678">
        <f t="shared" si="199"/>
        <v>38.479304669141804</v>
      </c>
      <c r="BO380" s="678">
        <f t="shared" si="199"/>
        <v>38.479592457034443</v>
      </c>
      <c r="BP380" s="678"/>
      <c r="BQ380" s="678"/>
      <c r="BR380" s="678"/>
      <c r="BS380" s="678"/>
      <c r="BT380" s="678"/>
      <c r="BU380" s="678"/>
      <c r="BV380" s="678"/>
      <c r="BW380" s="678"/>
      <c r="BX380" s="678"/>
      <c r="BY380" s="678"/>
      <c r="BZ380" s="678"/>
      <c r="CA380" s="678"/>
      <c r="CB380" s="678"/>
      <c r="CC380" s="678"/>
      <c r="CD380" s="678"/>
      <c r="CE380" s="678"/>
      <c r="CF380" s="678"/>
      <c r="CG380" s="678"/>
      <c r="CH380" s="678"/>
      <c r="CI380" s="679"/>
    </row>
    <row r="381" spans="2:87" x14ac:dyDescent="0.35">
      <c r="B381" s="1485"/>
      <c r="C381" s="1486" t="s">
        <v>667</v>
      </c>
      <c r="D381" s="1486"/>
      <c r="E381" s="1486" t="s">
        <v>111</v>
      </c>
      <c r="F381" s="1486">
        <v>2</v>
      </c>
      <c r="G381" s="678">
        <f t="shared" ref="G381:AL381" si="200">G175-SUM(G377:G380)</f>
        <v>7.596796677509758</v>
      </c>
      <c r="H381" s="678">
        <f t="shared" si="200"/>
        <v>7.5967966775096443</v>
      </c>
      <c r="I381" s="678">
        <f t="shared" si="200"/>
        <v>7.5967966775097011</v>
      </c>
      <c r="J381" s="678">
        <f t="shared" si="200"/>
        <v>7.5967966775097011</v>
      </c>
      <c r="K381" s="678">
        <f t="shared" si="200"/>
        <v>7.5967966775097011</v>
      </c>
      <c r="L381" s="678">
        <f t="shared" si="200"/>
        <v>7.596796677509758</v>
      </c>
      <c r="M381" s="678">
        <f t="shared" si="200"/>
        <v>7.5967966775097011</v>
      </c>
      <c r="N381" s="678">
        <f t="shared" si="200"/>
        <v>7.5967966775097011</v>
      </c>
      <c r="O381" s="678">
        <f t="shared" si="200"/>
        <v>7.5967966775098148</v>
      </c>
      <c r="P381" s="678">
        <f t="shared" si="200"/>
        <v>7.5967966775097011</v>
      </c>
      <c r="Q381" s="678">
        <f t="shared" si="200"/>
        <v>7.5967966775097011</v>
      </c>
      <c r="R381" s="678">
        <f t="shared" si="200"/>
        <v>7.596796677509758</v>
      </c>
      <c r="S381" s="678">
        <f t="shared" si="200"/>
        <v>7.596796677509758</v>
      </c>
      <c r="T381" s="678">
        <f t="shared" si="200"/>
        <v>7.5967966775097011</v>
      </c>
      <c r="U381" s="678">
        <f t="shared" si="200"/>
        <v>7.5967966775097011</v>
      </c>
      <c r="V381" s="678">
        <f t="shared" si="200"/>
        <v>7.596796677509758</v>
      </c>
      <c r="W381" s="678">
        <f t="shared" si="200"/>
        <v>7.596796677509758</v>
      </c>
      <c r="X381" s="678">
        <f t="shared" si="200"/>
        <v>7.596796677509758</v>
      </c>
      <c r="Y381" s="678">
        <f t="shared" si="200"/>
        <v>7.596796677509758</v>
      </c>
      <c r="Z381" s="678">
        <f t="shared" si="200"/>
        <v>7.596796677509758</v>
      </c>
      <c r="AA381" s="678">
        <f t="shared" si="200"/>
        <v>7.596796677509758</v>
      </c>
      <c r="AB381" s="678">
        <f t="shared" si="200"/>
        <v>7.5967966775097011</v>
      </c>
      <c r="AC381" s="678">
        <f t="shared" si="200"/>
        <v>7.596796677509758</v>
      </c>
      <c r="AD381" s="678">
        <f t="shared" si="200"/>
        <v>7.596796677509758</v>
      </c>
      <c r="AE381" s="678">
        <f t="shared" si="200"/>
        <v>7.5967966775098148</v>
      </c>
      <c r="AF381" s="678">
        <f t="shared" si="200"/>
        <v>7.596796677509758</v>
      </c>
      <c r="AG381" s="678">
        <f t="shared" si="200"/>
        <v>7.596796677509758</v>
      </c>
      <c r="AH381" s="678">
        <f t="shared" si="200"/>
        <v>7.596796677509758</v>
      </c>
      <c r="AI381" s="678">
        <f t="shared" si="200"/>
        <v>7.596796677509758</v>
      </c>
      <c r="AJ381" s="678">
        <f t="shared" si="200"/>
        <v>7.5967966775097011</v>
      </c>
      <c r="AK381" s="678">
        <f t="shared" si="200"/>
        <v>7.596796677509758</v>
      </c>
      <c r="AL381" s="678">
        <f t="shared" si="200"/>
        <v>7.596796677509758</v>
      </c>
      <c r="AM381" s="678">
        <f t="shared" ref="AM381:BO381" si="201">AM175-SUM(AM377:AM380)</f>
        <v>7.596796677509758</v>
      </c>
      <c r="AN381" s="678">
        <f t="shared" si="201"/>
        <v>7.5967966775098148</v>
      </c>
      <c r="AO381" s="678">
        <f t="shared" si="201"/>
        <v>7.596796677509758</v>
      </c>
      <c r="AP381" s="678">
        <f t="shared" si="201"/>
        <v>7.596796677509758</v>
      </c>
      <c r="AQ381" s="678">
        <f t="shared" si="201"/>
        <v>7.5967966775098148</v>
      </c>
      <c r="AR381" s="678">
        <f t="shared" si="201"/>
        <v>7.596796677509758</v>
      </c>
      <c r="AS381" s="678">
        <f t="shared" si="201"/>
        <v>7.596796677509758</v>
      </c>
      <c r="AT381" s="678">
        <f t="shared" si="201"/>
        <v>7.5967966775097011</v>
      </c>
      <c r="AU381" s="678">
        <f t="shared" si="201"/>
        <v>7.596796677509758</v>
      </c>
      <c r="AV381" s="678">
        <f t="shared" si="201"/>
        <v>7.596796677509758</v>
      </c>
      <c r="AW381" s="678">
        <f t="shared" si="201"/>
        <v>7.596796677509758</v>
      </c>
      <c r="AX381" s="678">
        <f t="shared" si="201"/>
        <v>7.596796677509758</v>
      </c>
      <c r="AY381" s="678">
        <f t="shared" si="201"/>
        <v>7.5967966775098148</v>
      </c>
      <c r="AZ381" s="678">
        <f t="shared" si="201"/>
        <v>7.5967966775098148</v>
      </c>
      <c r="BA381" s="678">
        <f t="shared" si="201"/>
        <v>7.5967966775098148</v>
      </c>
      <c r="BB381" s="678">
        <f t="shared" si="201"/>
        <v>7.5967966775097011</v>
      </c>
      <c r="BC381" s="678">
        <f t="shared" si="201"/>
        <v>7.5967966775098148</v>
      </c>
      <c r="BD381" s="678">
        <f t="shared" si="201"/>
        <v>7.596796677509758</v>
      </c>
      <c r="BE381" s="678">
        <f t="shared" si="201"/>
        <v>7.596796677509758</v>
      </c>
      <c r="BF381" s="678">
        <f t="shared" si="201"/>
        <v>7.596796677509758</v>
      </c>
      <c r="BG381" s="678">
        <f t="shared" si="201"/>
        <v>7.596796677509758</v>
      </c>
      <c r="BH381" s="678">
        <f t="shared" si="201"/>
        <v>7.596796677509758</v>
      </c>
      <c r="BI381" s="678">
        <f t="shared" si="201"/>
        <v>7.5967966775098148</v>
      </c>
      <c r="BJ381" s="678">
        <f t="shared" si="201"/>
        <v>7.596796677509758</v>
      </c>
      <c r="BK381" s="678">
        <f t="shared" si="201"/>
        <v>7.5967966775098148</v>
      </c>
      <c r="BL381" s="678">
        <f t="shared" si="201"/>
        <v>7.596796677509758</v>
      </c>
      <c r="BM381" s="678">
        <f t="shared" si="201"/>
        <v>7.5967966775098148</v>
      </c>
      <c r="BN381" s="678">
        <f t="shared" si="201"/>
        <v>7.5967966775097011</v>
      </c>
      <c r="BO381" s="678">
        <f t="shared" si="201"/>
        <v>7.596796677509758</v>
      </c>
      <c r="BP381" s="678"/>
      <c r="BQ381" s="678"/>
      <c r="BR381" s="678"/>
      <c r="BS381" s="678"/>
      <c r="BT381" s="678"/>
      <c r="BU381" s="678"/>
      <c r="BV381" s="678"/>
      <c r="BW381" s="678"/>
      <c r="BX381" s="678"/>
      <c r="BY381" s="678"/>
      <c r="BZ381" s="678"/>
      <c r="CA381" s="678"/>
      <c r="CB381" s="678"/>
      <c r="CC381" s="678"/>
      <c r="CD381" s="678"/>
      <c r="CE381" s="678"/>
      <c r="CF381" s="678"/>
      <c r="CG381" s="678"/>
      <c r="CH381" s="678"/>
      <c r="CI381" s="679"/>
    </row>
    <row r="382" spans="2:87" x14ac:dyDescent="0.35">
      <c r="B382" s="1485"/>
      <c r="C382" s="1486" t="s">
        <v>668</v>
      </c>
      <c r="D382" s="1486"/>
      <c r="E382" s="1486" t="s">
        <v>111</v>
      </c>
      <c r="F382" s="1486">
        <v>2</v>
      </c>
      <c r="G382" s="678">
        <f t="shared" ref="G382:AL382" si="202">G132</f>
        <v>384.21902999999998</v>
      </c>
      <c r="H382" s="678">
        <f t="shared" si="202"/>
        <v>384.10703000000001</v>
      </c>
      <c r="I382" s="678">
        <f t="shared" si="202"/>
        <v>384.05703</v>
      </c>
      <c r="J382" s="678">
        <f t="shared" si="202"/>
        <v>383.89227724440258</v>
      </c>
      <c r="K382" s="678">
        <f t="shared" si="202"/>
        <v>383.50815359722236</v>
      </c>
      <c r="L382" s="678">
        <f t="shared" si="202"/>
        <v>382.90182794966682</v>
      </c>
      <c r="M382" s="678">
        <f t="shared" si="202"/>
        <v>394.678860330497</v>
      </c>
      <c r="N382" s="678">
        <f t="shared" si="202"/>
        <v>394.2894715941535</v>
      </c>
      <c r="O382" s="678">
        <f t="shared" si="202"/>
        <v>393.9954835510818</v>
      </c>
      <c r="P382" s="678">
        <f t="shared" si="202"/>
        <v>393.71453697477347</v>
      </c>
      <c r="Q382" s="678">
        <f t="shared" si="202"/>
        <v>393.44656139507299</v>
      </c>
      <c r="R382" s="678">
        <f t="shared" si="202"/>
        <v>391.18807825601073</v>
      </c>
      <c r="S382" s="678">
        <f t="shared" si="202"/>
        <v>390.98139511423125</v>
      </c>
      <c r="T382" s="678">
        <f t="shared" si="202"/>
        <v>390.81030184793406</v>
      </c>
      <c r="U382" s="678">
        <f t="shared" si="202"/>
        <v>394.65652701479939</v>
      </c>
      <c r="V382" s="678">
        <f t="shared" si="202"/>
        <v>394.5028021080023</v>
      </c>
      <c r="W382" s="678">
        <f t="shared" si="202"/>
        <v>347.9068496554151</v>
      </c>
      <c r="X382" s="678">
        <f t="shared" si="202"/>
        <v>347.77909412999639</v>
      </c>
      <c r="Y382" s="678">
        <f t="shared" si="202"/>
        <v>347.65117458110086</v>
      </c>
      <c r="Z382" s="678">
        <f t="shared" si="202"/>
        <v>347.5401856866232</v>
      </c>
      <c r="AA382" s="678">
        <f t="shared" si="202"/>
        <v>347.43016969954533</v>
      </c>
      <c r="AB382" s="678">
        <f t="shared" si="202"/>
        <v>341.56358316269666</v>
      </c>
      <c r="AC382" s="678">
        <f t="shared" si="202"/>
        <v>341.49204767720494</v>
      </c>
      <c r="AD382" s="678">
        <f t="shared" si="202"/>
        <v>338.63843061567519</v>
      </c>
      <c r="AE382" s="678">
        <f t="shared" si="202"/>
        <v>338.56648497091868</v>
      </c>
      <c r="AF382" s="678">
        <f t="shared" si="202"/>
        <v>338.49229265913084</v>
      </c>
      <c r="AG382" s="678">
        <f t="shared" si="202"/>
        <v>338.43073561587306</v>
      </c>
      <c r="AH382" s="678">
        <f t="shared" si="202"/>
        <v>338.36893410233586</v>
      </c>
      <c r="AI382" s="678">
        <f t="shared" si="202"/>
        <v>338.30712846703017</v>
      </c>
      <c r="AJ382" s="678">
        <f t="shared" si="202"/>
        <v>338.24532123610476</v>
      </c>
      <c r="AK382" s="678">
        <f t="shared" si="202"/>
        <v>338.19030904243243</v>
      </c>
      <c r="AL382" s="678">
        <f t="shared" si="202"/>
        <v>336.18377863405044</v>
      </c>
      <c r="AM382" s="678">
        <f t="shared" ref="AM382:BO382" si="203">AM132</f>
        <v>333.94824061391967</v>
      </c>
      <c r="AN382" s="678">
        <f t="shared" si="203"/>
        <v>333.89269591087799</v>
      </c>
      <c r="AO382" s="678">
        <f t="shared" si="203"/>
        <v>333.83714552386209</v>
      </c>
      <c r="AP382" s="678">
        <f t="shared" si="203"/>
        <v>333.78158662767578</v>
      </c>
      <c r="AQ382" s="678">
        <f t="shared" si="203"/>
        <v>333.72602725623545</v>
      </c>
      <c r="AR382" s="678">
        <f t="shared" si="203"/>
        <v>333.66046446028008</v>
      </c>
      <c r="AS382" s="678">
        <f t="shared" si="203"/>
        <v>333.60489549307272</v>
      </c>
      <c r="AT382" s="678">
        <f t="shared" si="203"/>
        <v>333.54932807679177</v>
      </c>
      <c r="AU382" s="678">
        <f t="shared" si="203"/>
        <v>333.49375561053193</v>
      </c>
      <c r="AV382" s="678">
        <f t="shared" si="203"/>
        <v>333.43818581460613</v>
      </c>
      <c r="AW382" s="678">
        <f t="shared" si="203"/>
        <v>333.38261212257567</v>
      </c>
      <c r="AX382" s="678">
        <f t="shared" si="203"/>
        <v>333.32704197678754</v>
      </c>
      <c r="AY382" s="678">
        <f t="shared" si="203"/>
        <v>336.18146879469526</v>
      </c>
      <c r="AZ382" s="678">
        <f t="shared" si="203"/>
        <v>336.12589655514103</v>
      </c>
      <c r="BA382" s="678">
        <f t="shared" si="203"/>
        <v>336.07032563416715</v>
      </c>
      <c r="BB382" s="678">
        <f t="shared" si="203"/>
        <v>336.01475634372883</v>
      </c>
      <c r="BC382" s="678">
        <f t="shared" si="203"/>
        <v>335.95918904218064</v>
      </c>
      <c r="BD382" s="678">
        <f t="shared" si="203"/>
        <v>335.89362402842585</v>
      </c>
      <c r="BE382" s="678">
        <f t="shared" si="203"/>
        <v>335.83806151471771</v>
      </c>
      <c r="BF382" s="678">
        <f t="shared" si="203"/>
        <v>335.78250184589967</v>
      </c>
      <c r="BG382" s="678">
        <f t="shared" si="203"/>
        <v>335.72694514092655</v>
      </c>
      <c r="BH382" s="678">
        <f t="shared" si="203"/>
        <v>335.67138827183771</v>
      </c>
      <c r="BI382" s="678">
        <f t="shared" si="203"/>
        <v>335.61583827763457</v>
      </c>
      <c r="BJ382" s="678">
        <f t="shared" si="203"/>
        <v>335.56029191392065</v>
      </c>
      <c r="BK382" s="678">
        <f t="shared" si="203"/>
        <v>335.50474591914224</v>
      </c>
      <c r="BL382" s="678">
        <f t="shared" si="203"/>
        <v>335.44920732693089</v>
      </c>
      <c r="BM382" s="678">
        <f t="shared" si="203"/>
        <v>335.3936694559838</v>
      </c>
      <c r="BN382" s="678">
        <f t="shared" si="203"/>
        <v>335.33813578344467</v>
      </c>
      <c r="BO382" s="678">
        <f t="shared" si="203"/>
        <v>335.28260988350951</v>
      </c>
      <c r="BP382" s="678"/>
      <c r="BQ382" s="678"/>
      <c r="BR382" s="678"/>
      <c r="BS382" s="678"/>
      <c r="BT382" s="678"/>
      <c r="BU382" s="678"/>
      <c r="BV382" s="678"/>
      <c r="BW382" s="678"/>
      <c r="BX382" s="678"/>
      <c r="BY382" s="678"/>
      <c r="BZ382" s="678"/>
      <c r="CA382" s="678"/>
      <c r="CB382" s="678"/>
      <c r="CC382" s="678"/>
      <c r="CD382" s="678"/>
      <c r="CE382" s="678"/>
      <c r="CF382" s="678"/>
      <c r="CG382" s="678"/>
      <c r="CH382" s="678"/>
      <c r="CI382" s="679"/>
    </row>
    <row r="383" spans="2:87" x14ac:dyDescent="0.35">
      <c r="B383" s="1485"/>
      <c r="C383" s="1486" t="s">
        <v>669</v>
      </c>
      <c r="D383" s="1486"/>
      <c r="E383" s="1486" t="s">
        <v>111</v>
      </c>
      <c r="F383" s="1486">
        <v>2</v>
      </c>
      <c r="G383" s="678">
        <f t="shared" ref="G383:AL383" si="204">SUM(G377:G381)+G178</f>
        <v>358.89616951265668</v>
      </c>
      <c r="H383" s="678">
        <f t="shared" si="204"/>
        <v>347.44273680584723</v>
      </c>
      <c r="I383" s="678">
        <f t="shared" si="204"/>
        <v>354.17602511868927</v>
      </c>
      <c r="J383" s="678">
        <f t="shared" si="204"/>
        <v>366.25344827487947</v>
      </c>
      <c r="K383" s="678">
        <f t="shared" si="204"/>
        <v>359.08693232212727</v>
      </c>
      <c r="L383" s="678">
        <f t="shared" si="204"/>
        <v>359.73726415532258</v>
      </c>
      <c r="M383" s="678">
        <f t="shared" si="204"/>
        <v>357.72989846275385</v>
      </c>
      <c r="N383" s="678">
        <f t="shared" si="204"/>
        <v>353.85312812069265</v>
      </c>
      <c r="O383" s="678">
        <f t="shared" si="204"/>
        <v>350.04661869311326</v>
      </c>
      <c r="P383" s="678">
        <f t="shared" si="204"/>
        <v>346.38462280520815</v>
      </c>
      <c r="Q383" s="678">
        <f t="shared" si="204"/>
        <v>342.67099057363782</v>
      </c>
      <c r="R383" s="678">
        <f t="shared" si="204"/>
        <v>337.80425977104534</v>
      </c>
      <c r="S383" s="678">
        <f t="shared" si="204"/>
        <v>332.51975452328224</v>
      </c>
      <c r="T383" s="678">
        <f t="shared" si="204"/>
        <v>327.27730828712816</v>
      </c>
      <c r="U383" s="678">
        <f t="shared" si="204"/>
        <v>322.28544075377124</v>
      </c>
      <c r="V383" s="678">
        <f t="shared" si="204"/>
        <v>317.43596836158275</v>
      </c>
      <c r="W383" s="678">
        <f t="shared" si="204"/>
        <v>313.74035668092421</v>
      </c>
      <c r="X383" s="678">
        <f t="shared" si="204"/>
        <v>310.34791127374535</v>
      </c>
      <c r="Y383" s="678">
        <f t="shared" si="204"/>
        <v>307.19245208229694</v>
      </c>
      <c r="Z383" s="678">
        <f t="shared" si="204"/>
        <v>304.89401507915147</v>
      </c>
      <c r="AA383" s="678">
        <f t="shared" si="204"/>
        <v>303.16542037701367</v>
      </c>
      <c r="AB383" s="678">
        <f t="shared" si="204"/>
        <v>301.44660870210538</v>
      </c>
      <c r="AC383" s="678">
        <f t="shared" si="204"/>
        <v>299.83608347158736</v>
      </c>
      <c r="AD383" s="678">
        <f t="shared" si="204"/>
        <v>298.22697868368891</v>
      </c>
      <c r="AE383" s="678">
        <f t="shared" si="204"/>
        <v>296.73856922454053</v>
      </c>
      <c r="AF383" s="678">
        <f t="shared" si="204"/>
        <v>295.25009877152849</v>
      </c>
      <c r="AG383" s="678">
        <f t="shared" si="204"/>
        <v>293.78790096245876</v>
      </c>
      <c r="AH383" s="678">
        <f t="shared" si="204"/>
        <v>292.54364669535136</v>
      </c>
      <c r="AI383" s="678">
        <f t="shared" si="204"/>
        <v>291.29092252387892</v>
      </c>
      <c r="AJ383" s="678">
        <f t="shared" si="204"/>
        <v>290.0289037225665</v>
      </c>
      <c r="AK383" s="678">
        <f t="shared" si="204"/>
        <v>288.76389399460481</v>
      </c>
      <c r="AL383" s="678">
        <f t="shared" si="204"/>
        <v>289.36854409308006</v>
      </c>
      <c r="AM383" s="678">
        <f t="shared" ref="AM383:BO383" si="205">SUM(AM377:AM381)+AM178</f>
        <v>290.88500068170856</v>
      </c>
      <c r="AN383" s="678">
        <f t="shared" si="205"/>
        <v>292.24646114765994</v>
      </c>
      <c r="AO383" s="678">
        <f t="shared" si="205"/>
        <v>293.46401322420724</v>
      </c>
      <c r="AP383" s="678">
        <f t="shared" si="205"/>
        <v>294.5807905644495</v>
      </c>
      <c r="AQ383" s="678">
        <f t="shared" si="205"/>
        <v>295.63909667417249</v>
      </c>
      <c r="AR383" s="678">
        <f t="shared" si="205"/>
        <v>296.58309529516742</v>
      </c>
      <c r="AS383" s="678">
        <f t="shared" si="205"/>
        <v>297.42137409437532</v>
      </c>
      <c r="AT383" s="678">
        <f t="shared" si="205"/>
        <v>298.16022224015137</v>
      </c>
      <c r="AU383" s="678">
        <f t="shared" si="205"/>
        <v>298.80762394275121</v>
      </c>
      <c r="AV383" s="678">
        <f t="shared" si="205"/>
        <v>299.3687470724538</v>
      </c>
      <c r="AW383" s="678">
        <f t="shared" si="205"/>
        <v>299.85053650663497</v>
      </c>
      <c r="AX383" s="678">
        <f t="shared" si="205"/>
        <v>300.25725133653106</v>
      </c>
      <c r="AY383" s="678">
        <f t="shared" si="205"/>
        <v>300.59496049664568</v>
      </c>
      <c r="AZ383" s="678">
        <f t="shared" si="205"/>
        <v>300.86766422781488</v>
      </c>
      <c r="BA383" s="678">
        <f t="shared" si="205"/>
        <v>301.07957780457218</v>
      </c>
      <c r="BB383" s="678">
        <f t="shared" si="205"/>
        <v>301.23459650927538</v>
      </c>
      <c r="BC383" s="678">
        <f t="shared" si="205"/>
        <v>301.33630381217893</v>
      </c>
      <c r="BD383" s="678">
        <f t="shared" si="205"/>
        <v>301.3880119473402</v>
      </c>
      <c r="BE383" s="678">
        <f t="shared" si="205"/>
        <v>301.39278811378114</v>
      </c>
      <c r="BF383" s="678">
        <f t="shared" si="205"/>
        <v>301.35343975469823</v>
      </c>
      <c r="BG383" s="678">
        <f t="shared" si="205"/>
        <v>301.27259016623793</v>
      </c>
      <c r="BH383" s="678">
        <f t="shared" si="205"/>
        <v>301.15317623730124</v>
      </c>
      <c r="BI383" s="678">
        <f t="shared" si="205"/>
        <v>300.99633020316804</v>
      </c>
      <c r="BJ383" s="678">
        <f t="shared" si="205"/>
        <v>300.80464765712895</v>
      </c>
      <c r="BK383" s="678">
        <f t="shared" si="205"/>
        <v>300.58056768970897</v>
      </c>
      <c r="BL383" s="678">
        <f t="shared" si="205"/>
        <v>300.32474464449444</v>
      </c>
      <c r="BM383" s="678">
        <f t="shared" si="205"/>
        <v>300.03987930034373</v>
      </c>
      <c r="BN383" s="678">
        <f t="shared" si="205"/>
        <v>299.72693133098102</v>
      </c>
      <c r="BO383" s="678">
        <f t="shared" si="205"/>
        <v>302.00721370153144</v>
      </c>
      <c r="BP383" s="678"/>
      <c r="BQ383" s="678"/>
      <c r="BR383" s="678"/>
      <c r="BS383" s="678"/>
      <c r="BT383" s="678"/>
      <c r="BU383" s="678"/>
      <c r="BV383" s="678"/>
      <c r="BW383" s="678"/>
      <c r="BX383" s="678"/>
      <c r="BY383" s="678"/>
      <c r="BZ383" s="678"/>
      <c r="CA383" s="678"/>
      <c r="CB383" s="678"/>
      <c r="CC383" s="678"/>
      <c r="CD383" s="678"/>
      <c r="CE383" s="678"/>
      <c r="CF383" s="678"/>
      <c r="CG383" s="678"/>
      <c r="CH383" s="678"/>
      <c r="CI383" s="679"/>
    </row>
    <row r="384" spans="2:87" x14ac:dyDescent="0.35">
      <c r="B384" s="1485"/>
      <c r="C384" s="1486"/>
      <c r="D384" s="1486"/>
      <c r="E384" s="1486"/>
      <c r="F384" s="1486"/>
      <c r="G384" s="1486"/>
      <c r="H384" s="1486"/>
      <c r="I384" s="1486"/>
      <c r="J384" s="1486"/>
      <c r="K384" s="1486"/>
      <c r="L384" s="1486"/>
      <c r="M384" s="1486"/>
      <c r="N384" s="1486"/>
      <c r="O384" s="1486"/>
      <c r="P384" s="1486"/>
      <c r="Q384" s="1486"/>
      <c r="R384" s="1486"/>
      <c r="S384" s="1486"/>
      <c r="T384" s="1486"/>
      <c r="U384" s="1486"/>
      <c r="V384" s="1486"/>
      <c r="W384" s="1486"/>
      <c r="X384" s="1486"/>
      <c r="Y384" s="1486"/>
      <c r="Z384" s="1486"/>
      <c r="AA384" s="1486"/>
      <c r="AB384" s="1486"/>
      <c r="AC384" s="1486"/>
      <c r="AD384" s="1486"/>
      <c r="AE384" s="1486"/>
      <c r="AF384" s="1486"/>
      <c r="AG384" s="1486"/>
      <c r="AH384" s="1486"/>
      <c r="AI384" s="1486"/>
      <c r="AJ384" s="1486"/>
      <c r="AK384" s="1486"/>
      <c r="AL384" s="1486"/>
      <c r="AM384" s="1486"/>
      <c r="AN384" s="1486"/>
      <c r="AO384" s="1486"/>
      <c r="AP384" s="1486"/>
      <c r="AQ384" s="1486"/>
      <c r="AR384" s="1486"/>
      <c r="AS384" s="1486"/>
      <c r="AT384" s="1486"/>
      <c r="AU384" s="1486"/>
      <c r="AV384" s="1486"/>
      <c r="AW384" s="1486"/>
      <c r="AX384" s="1486"/>
      <c r="AY384" s="1486"/>
      <c r="AZ384" s="1486"/>
      <c r="BA384" s="1486"/>
      <c r="BB384" s="1486"/>
      <c r="BC384" s="1486"/>
      <c r="BD384" s="1486"/>
      <c r="BE384" s="1486"/>
      <c r="BF384" s="1486"/>
      <c r="BG384" s="1486"/>
      <c r="BH384" s="1486"/>
      <c r="BI384" s="1486"/>
      <c r="BJ384" s="1486"/>
      <c r="BK384" s="1486"/>
      <c r="BL384" s="1486"/>
      <c r="BM384" s="1486"/>
      <c r="BN384" s="1486"/>
      <c r="BO384" s="1486"/>
      <c r="BP384" s="1486"/>
      <c r="BQ384" s="1486"/>
      <c r="BR384" s="1486"/>
      <c r="BS384" s="1486"/>
      <c r="BT384" s="1486"/>
      <c r="BU384" s="1486"/>
      <c r="BV384" s="1486"/>
      <c r="BW384" s="1486"/>
      <c r="BX384" s="1486"/>
      <c r="BY384" s="1486"/>
      <c r="BZ384" s="1486"/>
      <c r="CA384" s="1486"/>
      <c r="CB384" s="1486"/>
      <c r="CC384" s="1486"/>
      <c r="CD384" s="1486"/>
      <c r="CE384" s="1486"/>
      <c r="CF384" s="1486"/>
      <c r="CG384" s="1486"/>
      <c r="CH384" s="1486"/>
      <c r="CI384" s="1487"/>
    </row>
    <row r="385" spans="2:87" x14ac:dyDescent="0.35">
      <c r="B385" s="1485" t="s">
        <v>671</v>
      </c>
      <c r="C385" s="1486"/>
      <c r="D385" s="1486"/>
      <c r="E385" s="1486"/>
      <c r="F385" s="1486"/>
      <c r="G385" s="676" t="s">
        <v>19</v>
      </c>
      <c r="H385" s="676" t="s">
        <v>84</v>
      </c>
      <c r="I385" s="676" t="s">
        <v>85</v>
      </c>
      <c r="J385" s="676" t="s">
        <v>86</v>
      </c>
      <c r="K385" s="676" t="s">
        <v>87</v>
      </c>
      <c r="L385" s="676" t="s">
        <v>88</v>
      </c>
      <c r="M385" s="676" t="s">
        <v>89</v>
      </c>
      <c r="N385" s="676" t="s">
        <v>90</v>
      </c>
      <c r="O385" s="676" t="s">
        <v>91</v>
      </c>
      <c r="P385" s="676" t="s">
        <v>92</v>
      </c>
      <c r="Q385" s="676" t="s">
        <v>93</v>
      </c>
      <c r="R385" s="676" t="s">
        <v>123</v>
      </c>
      <c r="S385" s="676" t="s">
        <v>124</v>
      </c>
      <c r="T385" s="676" t="s">
        <v>125</v>
      </c>
      <c r="U385" s="676" t="s">
        <v>126</v>
      </c>
      <c r="V385" s="676" t="s">
        <v>94</v>
      </c>
      <c r="W385" s="676" t="s">
        <v>127</v>
      </c>
      <c r="X385" s="676" t="s">
        <v>128</v>
      </c>
      <c r="Y385" s="676" t="s">
        <v>129</v>
      </c>
      <c r="Z385" s="676" t="s">
        <v>130</v>
      </c>
      <c r="AA385" s="676" t="s">
        <v>95</v>
      </c>
      <c r="AB385" s="676" t="s">
        <v>131</v>
      </c>
      <c r="AC385" s="676" t="s">
        <v>132</v>
      </c>
      <c r="AD385" s="676" t="s">
        <v>133</v>
      </c>
      <c r="AE385" s="676" t="s">
        <v>134</v>
      </c>
      <c r="AF385" s="676" t="s">
        <v>96</v>
      </c>
      <c r="AG385" s="676" t="s">
        <v>135</v>
      </c>
      <c r="AH385" s="676" t="s">
        <v>136</v>
      </c>
      <c r="AI385" s="676" t="s">
        <v>137</v>
      </c>
      <c r="AJ385" s="676" t="s">
        <v>138</v>
      </c>
      <c r="AK385" s="676" t="s">
        <v>97</v>
      </c>
      <c r="AL385" s="676" t="s">
        <v>139</v>
      </c>
      <c r="AM385" s="676" t="s">
        <v>140</v>
      </c>
      <c r="AN385" s="676" t="s">
        <v>141</v>
      </c>
      <c r="AO385" s="676" t="s">
        <v>142</v>
      </c>
      <c r="AP385" s="676" t="s">
        <v>98</v>
      </c>
      <c r="AQ385" s="676" t="s">
        <v>143</v>
      </c>
      <c r="AR385" s="676" t="s">
        <v>144</v>
      </c>
      <c r="AS385" s="676" t="s">
        <v>145</v>
      </c>
      <c r="AT385" s="676" t="s">
        <v>146</v>
      </c>
      <c r="AU385" s="676" t="s">
        <v>99</v>
      </c>
      <c r="AV385" s="676" t="s">
        <v>147</v>
      </c>
      <c r="AW385" s="676" t="s">
        <v>148</v>
      </c>
      <c r="AX385" s="676" t="s">
        <v>149</v>
      </c>
      <c r="AY385" s="676" t="s">
        <v>150</v>
      </c>
      <c r="AZ385" s="676" t="s">
        <v>100</v>
      </c>
      <c r="BA385" s="676" t="s">
        <v>151</v>
      </c>
      <c r="BB385" s="676" t="s">
        <v>152</v>
      </c>
      <c r="BC385" s="676" t="s">
        <v>153</v>
      </c>
      <c r="BD385" s="676" t="s">
        <v>154</v>
      </c>
      <c r="BE385" s="676" t="s">
        <v>101</v>
      </c>
      <c r="BF385" s="676" t="s">
        <v>155</v>
      </c>
      <c r="BG385" s="676" t="s">
        <v>156</v>
      </c>
      <c r="BH385" s="676" t="s">
        <v>157</v>
      </c>
      <c r="BI385" s="676" t="s">
        <v>158</v>
      </c>
      <c r="BJ385" s="676" t="s">
        <v>102</v>
      </c>
      <c r="BK385" s="676" t="s">
        <v>159</v>
      </c>
      <c r="BL385" s="676" t="s">
        <v>160</v>
      </c>
      <c r="BM385" s="676" t="s">
        <v>161</v>
      </c>
      <c r="BN385" s="676" t="s">
        <v>162</v>
      </c>
      <c r="BO385" s="676" t="s">
        <v>103</v>
      </c>
      <c r="BP385" s="676" t="s">
        <v>163</v>
      </c>
      <c r="BQ385" s="676" t="s">
        <v>164</v>
      </c>
      <c r="BR385" s="676" t="s">
        <v>165</v>
      </c>
      <c r="BS385" s="676" t="s">
        <v>166</v>
      </c>
      <c r="BT385" s="676" t="s">
        <v>104</v>
      </c>
      <c r="BU385" s="676" t="s">
        <v>167</v>
      </c>
      <c r="BV385" s="676" t="s">
        <v>168</v>
      </c>
      <c r="BW385" s="676" t="s">
        <v>169</v>
      </c>
      <c r="BX385" s="676" t="s">
        <v>170</v>
      </c>
      <c r="BY385" s="676" t="s">
        <v>105</v>
      </c>
      <c r="BZ385" s="676" t="s">
        <v>171</v>
      </c>
      <c r="CA385" s="676" t="s">
        <v>172</v>
      </c>
      <c r="CB385" s="676" t="s">
        <v>173</v>
      </c>
      <c r="CC385" s="676" t="s">
        <v>174</v>
      </c>
      <c r="CD385" s="676" t="s">
        <v>106</v>
      </c>
      <c r="CE385" s="676" t="s">
        <v>175</v>
      </c>
      <c r="CF385" s="676" t="s">
        <v>176</v>
      </c>
      <c r="CG385" s="676" t="s">
        <v>177</v>
      </c>
      <c r="CH385" s="676" t="s">
        <v>178</v>
      </c>
      <c r="CI385" s="677" t="s">
        <v>107</v>
      </c>
    </row>
    <row r="386" spans="2:87" x14ac:dyDescent="0.35">
      <c r="B386" s="1485"/>
      <c r="C386" s="1486" t="s">
        <v>664</v>
      </c>
      <c r="D386" s="1486"/>
      <c r="E386" s="1486" t="s">
        <v>111</v>
      </c>
      <c r="F386" s="1486">
        <v>2</v>
      </c>
      <c r="G386" s="678">
        <f t="shared" ref="G386:AL386" si="206">G227-G238</f>
        <v>118.61256834556231</v>
      </c>
      <c r="H386" s="678">
        <f t="shared" si="206"/>
        <v>122.29240837612699</v>
      </c>
      <c r="I386" s="678">
        <f t="shared" si="206"/>
        <v>129.728351529104</v>
      </c>
      <c r="J386" s="678">
        <f t="shared" si="206"/>
        <v>133.88238860074907</v>
      </c>
      <c r="K386" s="678">
        <f t="shared" si="206"/>
        <v>137.78054362691847</v>
      </c>
      <c r="L386" s="678">
        <f t="shared" si="206"/>
        <v>141.11869190172658</v>
      </c>
      <c r="M386" s="678">
        <f t="shared" si="206"/>
        <v>142.74830107993756</v>
      </c>
      <c r="N386" s="678">
        <f t="shared" si="206"/>
        <v>144.45351413280807</v>
      </c>
      <c r="O386" s="678">
        <f t="shared" si="206"/>
        <v>146.24318065504352</v>
      </c>
      <c r="P386" s="678">
        <f t="shared" si="206"/>
        <v>147.93222540595534</v>
      </c>
      <c r="Q386" s="678">
        <f t="shared" si="206"/>
        <v>149.50218204390322</v>
      </c>
      <c r="R386" s="678">
        <f t="shared" si="206"/>
        <v>150.98130633243639</v>
      </c>
      <c r="S386" s="678">
        <f t="shared" si="206"/>
        <v>152.42243427858679</v>
      </c>
      <c r="T386" s="678">
        <f t="shared" si="206"/>
        <v>153.83061350151476</v>
      </c>
      <c r="U386" s="678">
        <f t="shared" si="206"/>
        <v>155.20699975299181</v>
      </c>
      <c r="V386" s="678">
        <f t="shared" si="206"/>
        <v>156.49518066825397</v>
      </c>
      <c r="W386" s="678">
        <f t="shared" si="206"/>
        <v>157.72144982890248</v>
      </c>
      <c r="X386" s="678">
        <f t="shared" si="206"/>
        <v>158.907234767929</v>
      </c>
      <c r="Y386" s="678">
        <f t="shared" si="206"/>
        <v>160.01310924663341</v>
      </c>
      <c r="Z386" s="678">
        <f t="shared" si="206"/>
        <v>161.08424909314382</v>
      </c>
      <c r="AA386" s="678">
        <f t="shared" si="206"/>
        <v>162.08125446543443</v>
      </c>
      <c r="AB386" s="678">
        <f t="shared" si="206"/>
        <v>163.01113420427626</v>
      </c>
      <c r="AC386" s="678">
        <f t="shared" si="206"/>
        <v>163.98950785021597</v>
      </c>
      <c r="AD386" s="678">
        <f t="shared" si="206"/>
        <v>164.89980370488183</v>
      </c>
      <c r="AE386" s="678">
        <f t="shared" si="206"/>
        <v>165.90879928870672</v>
      </c>
      <c r="AF386" s="678">
        <f t="shared" si="206"/>
        <v>166.89849687682602</v>
      </c>
      <c r="AG386" s="678">
        <f t="shared" si="206"/>
        <v>167.91085548629738</v>
      </c>
      <c r="AH386" s="678">
        <f t="shared" si="206"/>
        <v>169.1614201579842</v>
      </c>
      <c r="AI386" s="678">
        <f t="shared" si="206"/>
        <v>170.40071636483009</v>
      </c>
      <c r="AJ386" s="678">
        <f t="shared" si="206"/>
        <v>171.62953238530514</v>
      </c>
      <c r="AK386" s="678">
        <f t="shared" si="206"/>
        <v>172.85433295597531</v>
      </c>
      <c r="AL386" s="678">
        <f t="shared" si="206"/>
        <v>174.07001803810178</v>
      </c>
      <c r="AM386" s="678">
        <f t="shared" ref="AM386:BO386" si="207">AM227-AM238</f>
        <v>175.27718459309125</v>
      </c>
      <c r="AN386" s="678">
        <f t="shared" si="207"/>
        <v>176.47637710148038</v>
      </c>
      <c r="AO386" s="678">
        <f t="shared" si="207"/>
        <v>177.66809245256323</v>
      </c>
      <c r="AP386" s="678">
        <f t="shared" si="207"/>
        <v>178.85278435804113</v>
      </c>
      <c r="AQ386" s="678">
        <f t="shared" si="207"/>
        <v>180.03088769799552</v>
      </c>
      <c r="AR386" s="678">
        <f t="shared" si="207"/>
        <v>181.20281601271907</v>
      </c>
      <c r="AS386" s="678">
        <f t="shared" si="207"/>
        <v>182.36890680667477</v>
      </c>
      <c r="AT386" s="678">
        <f t="shared" si="207"/>
        <v>183.52946933273049</v>
      </c>
      <c r="AU386" s="678">
        <f t="shared" si="207"/>
        <v>184.68478713851857</v>
      </c>
      <c r="AV386" s="678">
        <f t="shared" si="207"/>
        <v>185.83512037498215</v>
      </c>
      <c r="AW386" s="678">
        <f t="shared" si="207"/>
        <v>186.98070789036476</v>
      </c>
      <c r="AX386" s="678">
        <f t="shared" si="207"/>
        <v>188.12176913046784</v>
      </c>
      <c r="AY386" s="678">
        <f t="shared" si="207"/>
        <v>189.25850586385351</v>
      </c>
      <c r="AZ386" s="678">
        <f t="shared" si="207"/>
        <v>190.39110374875136</v>
      </c>
      <c r="BA386" s="678">
        <f t="shared" si="207"/>
        <v>191.51973375673572</v>
      </c>
      <c r="BB386" s="678">
        <f t="shared" si="207"/>
        <v>192.64455346672131</v>
      </c>
      <c r="BC386" s="678">
        <f t="shared" si="207"/>
        <v>193.76570824147586</v>
      </c>
      <c r="BD386" s="678">
        <f t="shared" si="207"/>
        <v>194.88333229764646</v>
      </c>
      <c r="BE386" s="678">
        <f t="shared" si="207"/>
        <v>195.99754967921515</v>
      </c>
      <c r="BF386" s="678">
        <f t="shared" si="207"/>
        <v>197.10847514333673</v>
      </c>
      <c r="BG386" s="678">
        <f t="shared" si="207"/>
        <v>198.21621496664915</v>
      </c>
      <c r="BH386" s="678">
        <f t="shared" si="207"/>
        <v>199.32086767936269</v>
      </c>
      <c r="BI386" s="678">
        <f t="shared" si="207"/>
        <v>200.42252473375422</v>
      </c>
      <c r="BJ386" s="678">
        <f t="shared" si="207"/>
        <v>201.52127111304688</v>
      </c>
      <c r="BK386" s="678">
        <f t="shared" si="207"/>
        <v>202.61718588610219</v>
      </c>
      <c r="BL386" s="678">
        <f t="shared" si="207"/>
        <v>203.71034271284373</v>
      </c>
      <c r="BM386" s="678">
        <f t="shared" si="207"/>
        <v>204.80081030487142</v>
      </c>
      <c r="BN386" s="678">
        <f t="shared" si="207"/>
        <v>205.88865284530743</v>
      </c>
      <c r="BO386" s="678">
        <f t="shared" si="207"/>
        <v>207.02368498403442</v>
      </c>
      <c r="BP386" s="678"/>
      <c r="BQ386" s="678"/>
      <c r="BR386" s="678"/>
      <c r="BS386" s="678"/>
      <c r="BT386" s="678"/>
      <c r="BU386" s="678"/>
      <c r="BV386" s="678"/>
      <c r="BW386" s="678"/>
      <c r="BX386" s="678"/>
      <c r="BY386" s="678"/>
      <c r="BZ386" s="678"/>
      <c r="CA386" s="678"/>
      <c r="CB386" s="678"/>
      <c r="CC386" s="678"/>
      <c r="CD386" s="678"/>
      <c r="CE386" s="678"/>
      <c r="CF386" s="678"/>
      <c r="CG386" s="678"/>
      <c r="CH386" s="678"/>
      <c r="CI386" s="679"/>
    </row>
    <row r="387" spans="2:87" x14ac:dyDescent="0.35">
      <c r="B387" s="1485"/>
      <c r="C387" s="1486" t="s">
        <v>665</v>
      </c>
      <c r="D387" s="1486"/>
      <c r="E387" s="1486" t="s">
        <v>111</v>
      </c>
      <c r="F387" s="1486">
        <v>2</v>
      </c>
      <c r="G387" s="678">
        <f t="shared" ref="G387:AL387" si="208">G228-G239</f>
        <v>118.04288994712716</v>
      </c>
      <c r="H387" s="678">
        <f t="shared" si="208"/>
        <v>114.90388583190186</v>
      </c>
      <c r="I387" s="678">
        <f t="shared" si="208"/>
        <v>110.82370654603345</v>
      </c>
      <c r="J387" s="678">
        <f t="shared" si="208"/>
        <v>107.08537071439055</v>
      </c>
      <c r="K387" s="678">
        <f t="shared" si="208"/>
        <v>103.30410085049004</v>
      </c>
      <c r="L387" s="678">
        <f t="shared" si="208"/>
        <v>99.945087713765332</v>
      </c>
      <c r="M387" s="678">
        <f t="shared" si="208"/>
        <v>98.85508448964417</v>
      </c>
      <c r="N387" s="678">
        <f t="shared" si="208"/>
        <v>97.8627123220746</v>
      </c>
      <c r="O387" s="678">
        <f t="shared" si="208"/>
        <v>96.964549660854544</v>
      </c>
      <c r="P387" s="678">
        <f t="shared" si="208"/>
        <v>96.144699134027064</v>
      </c>
      <c r="Q387" s="678">
        <f t="shared" si="208"/>
        <v>95.389256301140279</v>
      </c>
      <c r="R387" s="678">
        <f t="shared" si="208"/>
        <v>94.69549473432285</v>
      </c>
      <c r="S387" s="678">
        <f t="shared" si="208"/>
        <v>94.058623963135872</v>
      </c>
      <c r="T387" s="678">
        <f t="shared" si="208"/>
        <v>93.472981596340375</v>
      </c>
      <c r="U387" s="678">
        <f t="shared" si="208"/>
        <v>92.934648863114532</v>
      </c>
      <c r="V387" s="678">
        <f t="shared" si="208"/>
        <v>92.432983365636858</v>
      </c>
      <c r="W387" s="678">
        <f t="shared" si="208"/>
        <v>91.96487698731886</v>
      </c>
      <c r="X387" s="678">
        <f t="shared" si="208"/>
        <v>91.530210022446937</v>
      </c>
      <c r="Y387" s="678">
        <f t="shared" si="208"/>
        <v>91.121416706631166</v>
      </c>
      <c r="Z387" s="678">
        <f t="shared" si="208"/>
        <v>90.740203394494998</v>
      </c>
      <c r="AA387" s="678">
        <f t="shared" si="208"/>
        <v>90.377869407229454</v>
      </c>
      <c r="AB387" s="678">
        <f t="shared" si="208"/>
        <v>90.034268821254884</v>
      </c>
      <c r="AC387" s="678">
        <f t="shared" si="208"/>
        <v>89.711922706462531</v>
      </c>
      <c r="AD387" s="678">
        <f t="shared" si="208"/>
        <v>89.403860884731344</v>
      </c>
      <c r="AE387" s="678">
        <f t="shared" si="208"/>
        <v>89.121042719834961</v>
      </c>
      <c r="AF387" s="678">
        <f t="shared" si="208"/>
        <v>88.852553743559653</v>
      </c>
      <c r="AG387" s="678">
        <f t="shared" si="208"/>
        <v>88.596835125166294</v>
      </c>
      <c r="AH387" s="678">
        <f t="shared" si="208"/>
        <v>88.352551721811821</v>
      </c>
      <c r="AI387" s="678">
        <f t="shared" si="208"/>
        <v>88.118487833449976</v>
      </c>
      <c r="AJ387" s="678">
        <f t="shared" si="208"/>
        <v>87.893539623372831</v>
      </c>
      <c r="AK387" s="678">
        <f t="shared" si="208"/>
        <v>87.676704389786536</v>
      </c>
      <c r="AL387" s="678">
        <f t="shared" si="208"/>
        <v>87.467070913637912</v>
      </c>
      <c r="AM387" s="678">
        <f t="shared" ref="AM387:BO387" si="209">AM228-AM239</f>
        <v>87.263810767644557</v>
      </c>
      <c r="AN387" s="678">
        <f t="shared" si="209"/>
        <v>87.066170484644232</v>
      </c>
      <c r="AO387" s="678">
        <f t="shared" si="209"/>
        <v>86.873464494971785</v>
      </c>
      <c r="AP387" s="678">
        <f t="shared" si="209"/>
        <v>86.729052436541394</v>
      </c>
      <c r="AQ387" s="678">
        <f t="shared" si="209"/>
        <v>86.678645647887521</v>
      </c>
      <c r="AR387" s="678">
        <f t="shared" si="209"/>
        <v>86.633041183829022</v>
      </c>
      <c r="AS387" s="678">
        <f t="shared" si="209"/>
        <v>86.591803412338706</v>
      </c>
      <c r="AT387" s="678">
        <f t="shared" si="209"/>
        <v>86.554535873508755</v>
      </c>
      <c r="AU387" s="678">
        <f t="shared" si="209"/>
        <v>86.520877715447384</v>
      </c>
      <c r="AV387" s="678">
        <f t="shared" si="209"/>
        <v>86.490500462968015</v>
      </c>
      <c r="AW387" s="678">
        <f t="shared" si="209"/>
        <v>86.463105086630605</v>
      </c>
      <c r="AX387" s="678">
        <f t="shared" si="209"/>
        <v>86.438419343061966</v>
      </c>
      <c r="AY387" s="678">
        <f t="shared" si="209"/>
        <v>86.416195360474688</v>
      </c>
      <c r="AZ387" s="678">
        <f t="shared" si="209"/>
        <v>86.396207445959192</v>
      </c>
      <c r="BA387" s="678">
        <f t="shared" si="209"/>
        <v>86.378250093489712</v>
      </c>
      <c r="BB387" s="678">
        <f t="shared" si="209"/>
        <v>86.362136173691709</v>
      </c>
      <c r="BC387" s="678">
        <f t="shared" si="209"/>
        <v>86.347695288301182</v>
      </c>
      <c r="BD387" s="678">
        <f t="shared" si="209"/>
        <v>86.334772273924116</v>
      </c>
      <c r="BE387" s="678">
        <f t="shared" si="209"/>
        <v>86.323225841208597</v>
      </c>
      <c r="BF387" s="678">
        <f t="shared" si="209"/>
        <v>86.312927336890354</v>
      </c>
      <c r="BG387" s="678">
        <f t="shared" si="209"/>
        <v>86.303759617377466</v>
      </c>
      <c r="BH387" s="678">
        <f t="shared" si="209"/>
        <v>86.29561602362449</v>
      </c>
      <c r="BI387" s="678">
        <f t="shared" si="209"/>
        <v>86.288399448023199</v>
      </c>
      <c r="BJ387" s="678">
        <f t="shared" si="209"/>
        <v>86.282021484910558</v>
      </c>
      <c r="BK387" s="678">
        <f t="shared" si="209"/>
        <v>86.27640165708425</v>
      </c>
      <c r="BL387" s="678">
        <f t="shared" si="209"/>
        <v>86.271466711430506</v>
      </c>
      <c r="BM387" s="678">
        <f t="shared" si="209"/>
        <v>86.26714997740747</v>
      </c>
      <c r="BN387" s="678">
        <f t="shared" si="209"/>
        <v>86.263390782709365</v>
      </c>
      <c r="BO387" s="678">
        <f t="shared" si="209"/>
        <v>86.27201867069752</v>
      </c>
      <c r="BP387" s="678"/>
      <c r="BQ387" s="678"/>
      <c r="BR387" s="678"/>
      <c r="BS387" s="678"/>
      <c r="BT387" s="678"/>
      <c r="BU387" s="678"/>
      <c r="BV387" s="678"/>
      <c r="BW387" s="678"/>
      <c r="BX387" s="678"/>
      <c r="BY387" s="678"/>
      <c r="BZ387" s="678"/>
      <c r="CA387" s="678"/>
      <c r="CB387" s="678"/>
      <c r="CC387" s="678"/>
      <c r="CD387" s="678"/>
      <c r="CE387" s="678"/>
      <c r="CF387" s="678"/>
      <c r="CG387" s="678"/>
      <c r="CH387" s="678"/>
      <c r="CI387" s="679"/>
    </row>
    <row r="388" spans="2:87" x14ac:dyDescent="0.35">
      <c r="B388" s="1485"/>
      <c r="C388" s="1486" t="s">
        <v>666</v>
      </c>
      <c r="D388" s="1486"/>
      <c r="E388" s="1486" t="s">
        <v>111</v>
      </c>
      <c r="F388" s="1486">
        <v>2</v>
      </c>
      <c r="G388" s="678">
        <f t="shared" ref="G388:AL388" si="210">G224+G226-G236-G237</f>
        <v>95.771154473974434</v>
      </c>
      <c r="H388" s="678">
        <f t="shared" si="210"/>
        <v>85.259278152457711</v>
      </c>
      <c r="I388" s="678">
        <f t="shared" si="210"/>
        <v>90.603121163200228</v>
      </c>
      <c r="J388" s="678">
        <f t="shared" si="210"/>
        <v>94.104662108007744</v>
      </c>
      <c r="K388" s="678">
        <f t="shared" si="210"/>
        <v>93.910768943793627</v>
      </c>
      <c r="L388" s="678">
        <f t="shared" si="210"/>
        <v>93.662174080876284</v>
      </c>
      <c r="M388" s="678">
        <f t="shared" si="210"/>
        <v>93.329020234504185</v>
      </c>
      <c r="N388" s="678">
        <f t="shared" si="210"/>
        <v>92.973218224441453</v>
      </c>
      <c r="O388" s="678">
        <f t="shared" si="210"/>
        <v>92.5654966928482</v>
      </c>
      <c r="P388" s="678">
        <f t="shared" si="210"/>
        <v>92.341582146784773</v>
      </c>
      <c r="Q388" s="678">
        <f t="shared" si="210"/>
        <v>92.123363751064744</v>
      </c>
      <c r="R388" s="678">
        <f t="shared" si="210"/>
        <v>91.969052499023036</v>
      </c>
      <c r="S388" s="678">
        <f t="shared" si="210"/>
        <v>91.773493843179267</v>
      </c>
      <c r="T388" s="678">
        <f t="shared" si="210"/>
        <v>91.468786527298874</v>
      </c>
      <c r="U388" s="678">
        <f t="shared" si="210"/>
        <v>91.276977359283606</v>
      </c>
      <c r="V388" s="678">
        <f t="shared" si="210"/>
        <v>91.133231183167652</v>
      </c>
      <c r="W388" s="678">
        <f t="shared" si="210"/>
        <v>91.059950112321062</v>
      </c>
      <c r="X388" s="678">
        <f t="shared" si="210"/>
        <v>90.977627945306807</v>
      </c>
      <c r="Y388" s="678">
        <f t="shared" si="210"/>
        <v>90.983091536388756</v>
      </c>
      <c r="Z388" s="678">
        <f t="shared" si="210"/>
        <v>91.083100902166919</v>
      </c>
      <c r="AA388" s="678">
        <f t="shared" si="210"/>
        <v>91.086719327024667</v>
      </c>
      <c r="AB388" s="678">
        <f t="shared" si="210"/>
        <v>91.10470029827232</v>
      </c>
      <c r="AC388" s="678">
        <f t="shared" si="210"/>
        <v>91.091124216363937</v>
      </c>
      <c r="AD388" s="678">
        <f t="shared" si="210"/>
        <v>91.070373101345339</v>
      </c>
      <c r="AE388" s="678">
        <f t="shared" si="210"/>
        <v>91.056285623860191</v>
      </c>
      <c r="AF388" s="678">
        <f t="shared" si="210"/>
        <v>91.044464174149169</v>
      </c>
      <c r="AG388" s="678">
        <f t="shared" si="210"/>
        <v>91.032047409692765</v>
      </c>
      <c r="AH388" s="678">
        <f t="shared" si="210"/>
        <v>91.020319239607986</v>
      </c>
      <c r="AI388" s="678">
        <f t="shared" si="210"/>
        <v>91.008639708377785</v>
      </c>
      <c r="AJ388" s="678">
        <f t="shared" si="210"/>
        <v>90.996378111519533</v>
      </c>
      <c r="AK388" s="678">
        <f t="shared" si="210"/>
        <v>90.98481545533933</v>
      </c>
      <c r="AL388" s="678">
        <f t="shared" si="210"/>
        <v>90.973304961015927</v>
      </c>
      <c r="AM388" s="678">
        <f t="shared" ref="AM388:BO388" si="211">AM224+AM226-AM236-AM237</f>
        <v>90.961854086257517</v>
      </c>
      <c r="AN388" s="678">
        <f t="shared" si="211"/>
        <v>90.950475152927027</v>
      </c>
      <c r="AO388" s="678">
        <f t="shared" si="211"/>
        <v>90.939155712901382</v>
      </c>
      <c r="AP388" s="678">
        <f t="shared" si="211"/>
        <v>90.928543795473246</v>
      </c>
      <c r="AQ388" s="678">
        <f t="shared" si="211"/>
        <v>90.917368399121557</v>
      </c>
      <c r="AR388" s="678">
        <f t="shared" si="211"/>
        <v>90.906278675087961</v>
      </c>
      <c r="AS388" s="678">
        <f t="shared" si="211"/>
        <v>90.895878929299045</v>
      </c>
      <c r="AT388" s="678">
        <f t="shared" si="211"/>
        <v>90.884925123341333</v>
      </c>
      <c r="AU388" s="678">
        <f t="shared" si="211"/>
        <v>90.874682256339426</v>
      </c>
      <c r="AV388" s="678">
        <f t="shared" si="211"/>
        <v>90.863891157508846</v>
      </c>
      <c r="AW388" s="678">
        <f t="shared" si="211"/>
        <v>90.853796374200826</v>
      </c>
      <c r="AX388" s="678">
        <f t="shared" si="211"/>
        <v>90.843174174155493</v>
      </c>
      <c r="AY388" s="678">
        <f t="shared" si="211"/>
        <v>90.833259438186843</v>
      </c>
      <c r="AZ388" s="678">
        <f t="shared" si="211"/>
        <v>90.82342543521311</v>
      </c>
      <c r="BA388" s="678">
        <f t="shared" si="211"/>
        <v>90.813673320262396</v>
      </c>
      <c r="BB388" s="678">
        <f t="shared" si="211"/>
        <v>90.80401061385632</v>
      </c>
      <c r="BC388" s="678">
        <f t="shared" si="211"/>
        <v>90.794432110455318</v>
      </c>
      <c r="BD388" s="678">
        <f t="shared" si="211"/>
        <v>90.784938781307801</v>
      </c>
      <c r="BE388" s="678">
        <f t="shared" si="211"/>
        <v>90.775542834476809</v>
      </c>
      <c r="BF388" s="678">
        <f t="shared" si="211"/>
        <v>90.766229447475979</v>
      </c>
      <c r="BG388" s="678">
        <f t="shared" si="211"/>
        <v>90.757020006566776</v>
      </c>
      <c r="BH388" s="678">
        <f t="shared" si="211"/>
        <v>90.74850322782747</v>
      </c>
      <c r="BI388" s="678">
        <f t="shared" si="211"/>
        <v>90.739478100971368</v>
      </c>
      <c r="BJ388" s="678">
        <f t="shared" si="211"/>
        <v>90.730547897021665</v>
      </c>
      <c r="BK388" s="678">
        <f t="shared" si="211"/>
        <v>90.722316229448722</v>
      </c>
      <c r="BL388" s="678">
        <f t="shared" si="211"/>
        <v>90.713575001694878</v>
      </c>
      <c r="BM388" s="678">
        <f t="shared" si="211"/>
        <v>90.705523946565094</v>
      </c>
      <c r="BN388" s="678">
        <f t="shared" si="211"/>
        <v>90.697575424177472</v>
      </c>
      <c r="BO388" s="678">
        <f t="shared" si="211"/>
        <v>90.689122684027893</v>
      </c>
      <c r="BP388" s="678"/>
      <c r="BQ388" s="678"/>
      <c r="BR388" s="678"/>
      <c r="BS388" s="678"/>
      <c r="BT388" s="678"/>
      <c r="BU388" s="678"/>
      <c r="BV388" s="678"/>
      <c r="BW388" s="678"/>
      <c r="BX388" s="678"/>
      <c r="BY388" s="678"/>
      <c r="BZ388" s="678"/>
      <c r="CA388" s="678"/>
      <c r="CB388" s="678"/>
      <c r="CC388" s="678"/>
      <c r="CD388" s="678"/>
      <c r="CE388" s="678"/>
      <c r="CF388" s="678"/>
      <c r="CG388" s="678"/>
      <c r="CH388" s="678"/>
      <c r="CI388" s="679"/>
    </row>
    <row r="389" spans="2:87" x14ac:dyDescent="0.35">
      <c r="B389" s="1485"/>
      <c r="C389" s="1486" t="s">
        <v>118</v>
      </c>
      <c r="D389" s="1486"/>
      <c r="E389" s="1486" t="s">
        <v>111</v>
      </c>
      <c r="F389" s="1486">
        <v>2</v>
      </c>
      <c r="G389" s="678">
        <f t="shared" ref="G389:AL389" si="212">G242</f>
        <v>67.886966485073074</v>
      </c>
      <c r="H389" s="678">
        <f t="shared" si="212"/>
        <v>65.052988257749959</v>
      </c>
      <c r="I389" s="678">
        <f t="shared" si="212"/>
        <v>63.313886882929296</v>
      </c>
      <c r="J389" s="678">
        <f t="shared" si="212"/>
        <v>71.186478624680021</v>
      </c>
      <c r="K389" s="678">
        <f t="shared" si="212"/>
        <v>63.480498962132501</v>
      </c>
      <c r="L389" s="678">
        <f t="shared" si="212"/>
        <v>63.792300372138087</v>
      </c>
      <c r="M389" s="678">
        <f t="shared" si="212"/>
        <v>63.789461981928724</v>
      </c>
      <c r="N389" s="678">
        <f t="shared" si="212"/>
        <v>63.787910006723109</v>
      </c>
      <c r="O389" s="678">
        <f t="shared" si="212"/>
        <v>63.786927089092899</v>
      </c>
      <c r="P389" s="678">
        <f t="shared" si="212"/>
        <v>63.785923478459935</v>
      </c>
      <c r="Q389" s="678">
        <f t="shared" si="212"/>
        <v>63.784909521325602</v>
      </c>
      <c r="R389" s="678">
        <f t="shared" si="212"/>
        <v>63.784081801215947</v>
      </c>
      <c r="S389" s="678">
        <f t="shared" si="212"/>
        <v>63.781557254881491</v>
      </c>
      <c r="T389" s="678">
        <f t="shared" si="212"/>
        <v>63.779725924138866</v>
      </c>
      <c r="U389" s="678">
        <f t="shared" si="212"/>
        <v>63.778080830420926</v>
      </c>
      <c r="V389" s="678">
        <f t="shared" si="212"/>
        <v>63.776435736702979</v>
      </c>
      <c r="W389" s="678">
        <f t="shared" si="212"/>
        <v>63.775608016593324</v>
      </c>
      <c r="X389" s="678">
        <f t="shared" si="212"/>
        <v>63.774780296483662</v>
      </c>
      <c r="Y389" s="678">
        <f t="shared" si="212"/>
        <v>63.773952576374001</v>
      </c>
      <c r="Z389" s="678">
        <f t="shared" si="212"/>
        <v>63.773590448826035</v>
      </c>
      <c r="AA389" s="678">
        <f t="shared" si="212"/>
        <v>63.772400601168393</v>
      </c>
      <c r="AB389" s="678">
        <f t="shared" si="212"/>
        <v>63.770693428442229</v>
      </c>
      <c r="AC389" s="678">
        <f t="shared" si="212"/>
        <v>63.770538230921673</v>
      </c>
      <c r="AD389" s="678">
        <f t="shared" si="212"/>
        <v>63.770383033401103</v>
      </c>
      <c r="AE389" s="678">
        <f t="shared" si="212"/>
        <v>63.770227835880547</v>
      </c>
      <c r="AF389" s="678">
        <f t="shared" si="212"/>
        <v>63.769979519847652</v>
      </c>
      <c r="AG389" s="678">
        <f t="shared" si="212"/>
        <v>63.769793282822974</v>
      </c>
      <c r="AH389" s="678">
        <f t="shared" si="212"/>
        <v>63.769607045798303</v>
      </c>
      <c r="AI389" s="678">
        <f t="shared" si="212"/>
        <v>63.769420808773631</v>
      </c>
      <c r="AJ389" s="678">
        <f t="shared" si="212"/>
        <v>63.769234571748953</v>
      </c>
      <c r="AK389" s="678">
        <f t="shared" si="212"/>
        <v>63.769234571748953</v>
      </c>
      <c r="AL389" s="678">
        <f t="shared" si="212"/>
        <v>63.76923457174896</v>
      </c>
      <c r="AM389" s="678">
        <f t="shared" ref="AM389:BO389" si="213">AM242</f>
        <v>63.76923457174896</v>
      </c>
      <c r="AN389" s="678">
        <f t="shared" si="213"/>
        <v>63.76923457174896</v>
      </c>
      <c r="AO389" s="678">
        <f t="shared" si="213"/>
        <v>63.76923457174896</v>
      </c>
      <c r="AP389" s="678">
        <f t="shared" si="213"/>
        <v>63.769234571748967</v>
      </c>
      <c r="AQ389" s="678">
        <f t="shared" si="213"/>
        <v>63.769234571748953</v>
      </c>
      <c r="AR389" s="678">
        <f t="shared" si="213"/>
        <v>63.76923457174896</v>
      </c>
      <c r="AS389" s="678">
        <f t="shared" si="213"/>
        <v>63.76923457174896</v>
      </c>
      <c r="AT389" s="678">
        <f t="shared" si="213"/>
        <v>63.76923457174896</v>
      </c>
      <c r="AU389" s="678">
        <f t="shared" si="213"/>
        <v>63.76923457174896</v>
      </c>
      <c r="AV389" s="678">
        <f t="shared" si="213"/>
        <v>63.769234571748953</v>
      </c>
      <c r="AW389" s="678">
        <f t="shared" si="213"/>
        <v>63.769234571748953</v>
      </c>
      <c r="AX389" s="678">
        <f t="shared" si="213"/>
        <v>63.769234571748953</v>
      </c>
      <c r="AY389" s="678">
        <f t="shared" si="213"/>
        <v>63.76923457174896</v>
      </c>
      <c r="AZ389" s="678">
        <f t="shared" si="213"/>
        <v>63.76923457174896</v>
      </c>
      <c r="BA389" s="678">
        <f t="shared" si="213"/>
        <v>63.769234571748953</v>
      </c>
      <c r="BB389" s="678">
        <f t="shared" si="213"/>
        <v>63.769234571748953</v>
      </c>
      <c r="BC389" s="678">
        <f t="shared" si="213"/>
        <v>63.76923457174896</v>
      </c>
      <c r="BD389" s="678">
        <f t="shared" si="213"/>
        <v>63.769234571748953</v>
      </c>
      <c r="BE389" s="678">
        <f t="shared" si="213"/>
        <v>63.769234571748953</v>
      </c>
      <c r="BF389" s="678">
        <f t="shared" si="213"/>
        <v>63.76923457174896</v>
      </c>
      <c r="BG389" s="678">
        <f t="shared" si="213"/>
        <v>63.76923457174896</v>
      </c>
      <c r="BH389" s="678">
        <f t="shared" si="213"/>
        <v>63.76923457174896</v>
      </c>
      <c r="BI389" s="678">
        <f t="shared" si="213"/>
        <v>63.76923457174896</v>
      </c>
      <c r="BJ389" s="678">
        <f t="shared" si="213"/>
        <v>63.76923457174896</v>
      </c>
      <c r="BK389" s="678">
        <f t="shared" si="213"/>
        <v>63.76923457174896</v>
      </c>
      <c r="BL389" s="678">
        <f t="shared" si="213"/>
        <v>63.769234571748953</v>
      </c>
      <c r="BM389" s="678">
        <f t="shared" si="213"/>
        <v>63.769234571748953</v>
      </c>
      <c r="BN389" s="678">
        <f t="shared" si="213"/>
        <v>63.76923457174896</v>
      </c>
      <c r="BO389" s="678">
        <f t="shared" si="213"/>
        <v>63.769234571748953</v>
      </c>
      <c r="BP389" s="678"/>
      <c r="BQ389" s="678"/>
      <c r="BR389" s="678"/>
      <c r="BS389" s="678"/>
      <c r="BT389" s="678"/>
      <c r="BU389" s="678"/>
      <c r="BV389" s="678"/>
      <c r="BW389" s="678"/>
      <c r="BX389" s="678"/>
      <c r="BY389" s="678"/>
      <c r="BZ389" s="678"/>
      <c r="CA389" s="678"/>
      <c r="CB389" s="678"/>
      <c r="CC389" s="678"/>
      <c r="CD389" s="678"/>
      <c r="CE389" s="678"/>
      <c r="CF389" s="678"/>
      <c r="CG389" s="678"/>
      <c r="CH389" s="678"/>
      <c r="CI389" s="679"/>
    </row>
    <row r="390" spans="2:87" x14ac:dyDescent="0.35">
      <c r="B390" s="1485"/>
      <c r="C390" s="1486" t="s">
        <v>667</v>
      </c>
      <c r="D390" s="1486"/>
      <c r="E390" s="1486" t="s">
        <v>111</v>
      </c>
      <c r="F390" s="1486">
        <v>2</v>
      </c>
      <c r="G390" s="678">
        <f t="shared" ref="G390:AL390" si="214">G266-SUM(G386:G389)</f>
        <v>8.9006333233717214</v>
      </c>
      <c r="H390" s="678">
        <f t="shared" si="214"/>
        <v>8.9006333233716646</v>
      </c>
      <c r="I390" s="678">
        <f t="shared" si="214"/>
        <v>8.9006333233716646</v>
      </c>
      <c r="J390" s="678">
        <f t="shared" si="214"/>
        <v>8.9006333233716077</v>
      </c>
      <c r="K390" s="678">
        <f t="shared" si="214"/>
        <v>8.9006333233716646</v>
      </c>
      <c r="L390" s="678">
        <f t="shared" si="214"/>
        <v>8.9006333233717214</v>
      </c>
      <c r="M390" s="678">
        <f t="shared" si="214"/>
        <v>8.9006333233716646</v>
      </c>
      <c r="N390" s="678">
        <f t="shared" si="214"/>
        <v>8.9006333233717214</v>
      </c>
      <c r="O390" s="678">
        <f t="shared" si="214"/>
        <v>8.9006333233716646</v>
      </c>
      <c r="P390" s="678">
        <f t="shared" si="214"/>
        <v>8.9006333233716646</v>
      </c>
      <c r="Q390" s="678">
        <f t="shared" si="214"/>
        <v>8.9006333233716646</v>
      </c>
      <c r="R390" s="678">
        <f t="shared" si="214"/>
        <v>8.9006333233716077</v>
      </c>
      <c r="S390" s="678">
        <f t="shared" si="214"/>
        <v>8.9006333233716646</v>
      </c>
      <c r="T390" s="678">
        <f t="shared" si="214"/>
        <v>8.9006333233716646</v>
      </c>
      <c r="U390" s="678">
        <f t="shared" si="214"/>
        <v>8.9006333233717214</v>
      </c>
      <c r="V390" s="678">
        <f t="shared" si="214"/>
        <v>8.9006333233716646</v>
      </c>
      <c r="W390" s="678">
        <f t="shared" si="214"/>
        <v>8.9006333233717214</v>
      </c>
      <c r="X390" s="678">
        <f t="shared" si="214"/>
        <v>8.9006333233716646</v>
      </c>
      <c r="Y390" s="678">
        <f t="shared" si="214"/>
        <v>8.9006333233716646</v>
      </c>
      <c r="Z390" s="678">
        <f t="shared" si="214"/>
        <v>8.9006333233716646</v>
      </c>
      <c r="AA390" s="678">
        <f t="shared" si="214"/>
        <v>8.9006333233717783</v>
      </c>
      <c r="AB390" s="678">
        <f t="shared" si="214"/>
        <v>8.9006333233717214</v>
      </c>
      <c r="AC390" s="678">
        <f t="shared" si="214"/>
        <v>8.9006333233717214</v>
      </c>
      <c r="AD390" s="678">
        <f t="shared" si="214"/>
        <v>8.9006333233716077</v>
      </c>
      <c r="AE390" s="678">
        <f t="shared" si="214"/>
        <v>8.9006333233717214</v>
      </c>
      <c r="AF390" s="678">
        <f t="shared" si="214"/>
        <v>8.9006333233716646</v>
      </c>
      <c r="AG390" s="678">
        <f t="shared" si="214"/>
        <v>8.9006333233717214</v>
      </c>
      <c r="AH390" s="678">
        <f t="shared" si="214"/>
        <v>8.9006333233716646</v>
      </c>
      <c r="AI390" s="678">
        <f t="shared" si="214"/>
        <v>8.9006333233717214</v>
      </c>
      <c r="AJ390" s="678">
        <f t="shared" si="214"/>
        <v>8.9006333233717214</v>
      </c>
      <c r="AK390" s="678">
        <f t="shared" si="214"/>
        <v>8.9006333233716646</v>
      </c>
      <c r="AL390" s="678">
        <f t="shared" si="214"/>
        <v>8.9006333233717214</v>
      </c>
      <c r="AM390" s="678">
        <f t="shared" ref="AM390:BO390" si="215">AM266-SUM(AM386:AM389)</f>
        <v>8.9006333233717214</v>
      </c>
      <c r="AN390" s="678">
        <f t="shared" si="215"/>
        <v>8.9006333233716646</v>
      </c>
      <c r="AO390" s="678">
        <f t="shared" si="215"/>
        <v>8.9006333233717214</v>
      </c>
      <c r="AP390" s="678">
        <f t="shared" si="215"/>
        <v>8.9006333233717214</v>
      </c>
      <c r="AQ390" s="678">
        <f t="shared" si="215"/>
        <v>8.9006333233716646</v>
      </c>
      <c r="AR390" s="678">
        <f t="shared" si="215"/>
        <v>8.9006333233717214</v>
      </c>
      <c r="AS390" s="678">
        <f t="shared" si="215"/>
        <v>8.9006333233717214</v>
      </c>
      <c r="AT390" s="678">
        <f t="shared" si="215"/>
        <v>8.9006333233717214</v>
      </c>
      <c r="AU390" s="678">
        <f t="shared" si="215"/>
        <v>8.9006333233717214</v>
      </c>
      <c r="AV390" s="678">
        <f t="shared" si="215"/>
        <v>8.9006333233716646</v>
      </c>
      <c r="AW390" s="678">
        <f t="shared" si="215"/>
        <v>8.9006333233716646</v>
      </c>
      <c r="AX390" s="678">
        <f t="shared" si="215"/>
        <v>8.9006333233717214</v>
      </c>
      <c r="AY390" s="678">
        <f t="shared" si="215"/>
        <v>8.9006333233717214</v>
      </c>
      <c r="AZ390" s="678">
        <f t="shared" si="215"/>
        <v>8.9006333233716646</v>
      </c>
      <c r="BA390" s="678">
        <f t="shared" si="215"/>
        <v>8.9006333233716646</v>
      </c>
      <c r="BB390" s="678">
        <f t="shared" si="215"/>
        <v>8.9006333233716646</v>
      </c>
      <c r="BC390" s="678">
        <f t="shared" si="215"/>
        <v>8.9006333233717214</v>
      </c>
      <c r="BD390" s="678">
        <f t="shared" si="215"/>
        <v>8.9006333233717214</v>
      </c>
      <c r="BE390" s="678">
        <f t="shared" si="215"/>
        <v>8.9006333233717214</v>
      </c>
      <c r="BF390" s="678">
        <f t="shared" si="215"/>
        <v>8.9006333233717214</v>
      </c>
      <c r="BG390" s="678">
        <f t="shared" si="215"/>
        <v>8.9006333233716646</v>
      </c>
      <c r="BH390" s="678">
        <f t="shared" si="215"/>
        <v>8.9006333233716646</v>
      </c>
      <c r="BI390" s="678">
        <f t="shared" si="215"/>
        <v>8.9006333233717214</v>
      </c>
      <c r="BJ390" s="678">
        <f t="shared" si="215"/>
        <v>8.9006333233716646</v>
      </c>
      <c r="BK390" s="678">
        <f t="shared" si="215"/>
        <v>8.9006333233717783</v>
      </c>
      <c r="BL390" s="678">
        <f t="shared" si="215"/>
        <v>8.9006333233716646</v>
      </c>
      <c r="BM390" s="678">
        <f t="shared" si="215"/>
        <v>8.9006333233717783</v>
      </c>
      <c r="BN390" s="678">
        <f t="shared" si="215"/>
        <v>8.9006333233717214</v>
      </c>
      <c r="BO390" s="678">
        <f t="shared" si="215"/>
        <v>8.9006333233717214</v>
      </c>
      <c r="BP390" s="678"/>
      <c r="BQ390" s="678"/>
      <c r="BR390" s="678"/>
      <c r="BS390" s="678"/>
      <c r="BT390" s="678"/>
      <c r="BU390" s="678"/>
      <c r="BV390" s="678"/>
      <c r="BW390" s="678"/>
      <c r="BX390" s="678"/>
      <c r="BY390" s="678"/>
      <c r="BZ390" s="678"/>
      <c r="CA390" s="678"/>
      <c r="CB390" s="678"/>
      <c r="CC390" s="678"/>
      <c r="CD390" s="678"/>
      <c r="CE390" s="678"/>
      <c r="CF390" s="678"/>
      <c r="CG390" s="678"/>
      <c r="CH390" s="678"/>
      <c r="CI390" s="679"/>
    </row>
    <row r="391" spans="2:87" x14ac:dyDescent="0.35">
      <c r="B391" s="1485"/>
      <c r="C391" s="1486" t="s">
        <v>668</v>
      </c>
      <c r="D391" s="1486"/>
      <c r="E391" s="1486" t="s">
        <v>111</v>
      </c>
      <c r="F391" s="1486">
        <v>2</v>
      </c>
      <c r="G391" s="678">
        <f t="shared" ref="G391:AL391" si="216">G223</f>
        <v>436.90300000000002</v>
      </c>
      <c r="H391" s="678">
        <f t="shared" si="216"/>
        <v>436.851</v>
      </c>
      <c r="I391" s="678">
        <f t="shared" si="216"/>
        <v>436.851</v>
      </c>
      <c r="J391" s="678">
        <f t="shared" si="216"/>
        <v>436.71407321350472</v>
      </c>
      <c r="K391" s="678">
        <f t="shared" si="216"/>
        <v>436.32668065059158</v>
      </c>
      <c r="L391" s="678">
        <f t="shared" si="216"/>
        <v>435.69889120456241</v>
      </c>
      <c r="M391" s="678">
        <f t="shared" si="216"/>
        <v>435.13484319535894</v>
      </c>
      <c r="N391" s="678">
        <f t="shared" si="216"/>
        <v>434.78665552028946</v>
      </c>
      <c r="O391" s="678">
        <f t="shared" si="216"/>
        <v>434.51758763780225</v>
      </c>
      <c r="P391" s="678">
        <f t="shared" si="216"/>
        <v>434.2517468624464</v>
      </c>
      <c r="Q391" s="678">
        <f t="shared" si="216"/>
        <v>433.99446581554929</v>
      </c>
      <c r="R391" s="678">
        <f t="shared" si="216"/>
        <v>426.79652146773469</v>
      </c>
      <c r="S391" s="678">
        <f t="shared" si="216"/>
        <v>426.63541319975292</v>
      </c>
      <c r="T391" s="678">
        <f t="shared" si="216"/>
        <v>426.50536989756932</v>
      </c>
      <c r="U391" s="678">
        <f t="shared" si="216"/>
        <v>426.38395732355997</v>
      </c>
      <c r="V391" s="678">
        <f t="shared" si="216"/>
        <v>426.26268672774376</v>
      </c>
      <c r="W391" s="678">
        <f t="shared" si="216"/>
        <v>359.9877279816327</v>
      </c>
      <c r="X391" s="678">
        <f t="shared" si="216"/>
        <v>359.90775855696563</v>
      </c>
      <c r="Y391" s="678">
        <f t="shared" si="216"/>
        <v>359.81764533226948</v>
      </c>
      <c r="Z391" s="678">
        <f t="shared" si="216"/>
        <v>359.74777941479311</v>
      </c>
      <c r="AA391" s="678">
        <f t="shared" si="216"/>
        <v>359.67856180392175</v>
      </c>
      <c r="AB391" s="678">
        <f t="shared" si="216"/>
        <v>356.38408042833879</v>
      </c>
      <c r="AC391" s="678">
        <f t="shared" si="216"/>
        <v>356.37197176271309</v>
      </c>
      <c r="AD391" s="678">
        <f t="shared" si="216"/>
        <v>353.65189536425385</v>
      </c>
      <c r="AE391" s="678">
        <f t="shared" si="216"/>
        <v>353.63949571258161</v>
      </c>
      <c r="AF391" s="678">
        <f t="shared" si="216"/>
        <v>353.62727348526914</v>
      </c>
      <c r="AG391" s="678">
        <f t="shared" si="216"/>
        <v>353.61519439288946</v>
      </c>
      <c r="AH391" s="678">
        <f t="shared" si="216"/>
        <v>353.6029672865925</v>
      </c>
      <c r="AI391" s="678">
        <f t="shared" si="216"/>
        <v>353.59073970575764</v>
      </c>
      <c r="AJ391" s="678">
        <f t="shared" si="216"/>
        <v>353.57837291046661</v>
      </c>
      <c r="AK391" s="678">
        <f t="shared" si="216"/>
        <v>353.58336071679418</v>
      </c>
      <c r="AL391" s="678">
        <f t="shared" si="216"/>
        <v>353.57783030841227</v>
      </c>
      <c r="AM391" s="678">
        <f t="shared" ref="AM391:BO391" si="217">AM223</f>
        <v>353.57229228828152</v>
      </c>
      <c r="AN391" s="678">
        <f t="shared" si="217"/>
        <v>353.56674758523974</v>
      </c>
      <c r="AO391" s="678">
        <f t="shared" si="217"/>
        <v>353.56119719822391</v>
      </c>
      <c r="AP391" s="678">
        <f t="shared" si="217"/>
        <v>353.55563830203755</v>
      </c>
      <c r="AQ391" s="678">
        <f t="shared" si="217"/>
        <v>353.56007893059734</v>
      </c>
      <c r="AR391" s="678">
        <f t="shared" si="217"/>
        <v>353.55451613464197</v>
      </c>
      <c r="AS391" s="678">
        <f t="shared" si="217"/>
        <v>353.54894716743451</v>
      </c>
      <c r="AT391" s="678">
        <f t="shared" si="217"/>
        <v>353.54337975115357</v>
      </c>
      <c r="AU391" s="678">
        <f t="shared" si="217"/>
        <v>353.5378072848938</v>
      </c>
      <c r="AV391" s="678">
        <f t="shared" si="217"/>
        <v>353.53223748896801</v>
      </c>
      <c r="AW391" s="678">
        <f t="shared" si="217"/>
        <v>353.53666379693749</v>
      </c>
      <c r="AX391" s="678">
        <f t="shared" si="217"/>
        <v>353.53109365114932</v>
      </c>
      <c r="AY391" s="678">
        <f t="shared" si="217"/>
        <v>353.52552046905703</v>
      </c>
      <c r="AZ391" s="678">
        <f t="shared" si="217"/>
        <v>353.51994822950286</v>
      </c>
      <c r="BA391" s="678">
        <f t="shared" si="217"/>
        <v>353.51437730852894</v>
      </c>
      <c r="BB391" s="678">
        <f t="shared" si="217"/>
        <v>353.50880801809063</v>
      </c>
      <c r="BC391" s="678">
        <f t="shared" si="217"/>
        <v>353.51324071654244</v>
      </c>
      <c r="BD391" s="678">
        <f t="shared" si="217"/>
        <v>353.50767570278771</v>
      </c>
      <c r="BE391" s="678">
        <f t="shared" si="217"/>
        <v>353.50211318907952</v>
      </c>
      <c r="BF391" s="678">
        <f t="shared" si="217"/>
        <v>353.4965535202615</v>
      </c>
      <c r="BG391" s="678">
        <f t="shared" si="217"/>
        <v>353.49099681528838</v>
      </c>
      <c r="BH391" s="678">
        <f t="shared" si="217"/>
        <v>353.48543994619951</v>
      </c>
      <c r="BI391" s="678">
        <f t="shared" si="217"/>
        <v>353.48988995199642</v>
      </c>
      <c r="BJ391" s="678">
        <f t="shared" si="217"/>
        <v>353.4843435882824</v>
      </c>
      <c r="BK391" s="678">
        <f t="shared" si="217"/>
        <v>353.47879759350405</v>
      </c>
      <c r="BL391" s="678">
        <f t="shared" si="217"/>
        <v>353.47325900129272</v>
      </c>
      <c r="BM391" s="678">
        <f t="shared" si="217"/>
        <v>353.46772113034564</v>
      </c>
      <c r="BN391" s="678">
        <f t="shared" si="217"/>
        <v>353.46218745780652</v>
      </c>
      <c r="BO391" s="678">
        <f t="shared" si="217"/>
        <v>353.45666155787126</v>
      </c>
      <c r="BP391" s="678"/>
      <c r="BQ391" s="678"/>
      <c r="BR391" s="678"/>
      <c r="BS391" s="678"/>
      <c r="BT391" s="678"/>
      <c r="BU391" s="678"/>
      <c r="BV391" s="678"/>
      <c r="BW391" s="678"/>
      <c r="BX391" s="678"/>
      <c r="BY391" s="678"/>
      <c r="BZ391" s="678"/>
      <c r="CA391" s="678"/>
      <c r="CB391" s="678"/>
      <c r="CC391" s="678"/>
      <c r="CD391" s="678"/>
      <c r="CE391" s="678"/>
      <c r="CF391" s="678"/>
      <c r="CG391" s="678"/>
      <c r="CH391" s="678"/>
      <c r="CI391" s="679"/>
    </row>
    <row r="392" spans="2:87" x14ac:dyDescent="0.35">
      <c r="B392" s="1485"/>
      <c r="C392" s="1486" t="s">
        <v>669</v>
      </c>
      <c r="D392" s="1486"/>
      <c r="E392" s="1486" t="s">
        <v>111</v>
      </c>
      <c r="F392" s="1486">
        <v>2</v>
      </c>
      <c r="G392" s="678">
        <f t="shared" ref="G392:AL392" si="218">SUM(G386:G390)+G269</f>
        <v>437.82421257510867</v>
      </c>
      <c r="H392" s="678">
        <f t="shared" si="218"/>
        <v>424.12634169505878</v>
      </c>
      <c r="I392" s="678">
        <f t="shared" si="218"/>
        <v>431.57106786989397</v>
      </c>
      <c r="J392" s="678">
        <f t="shared" si="218"/>
        <v>443.68239679087702</v>
      </c>
      <c r="K392" s="678">
        <f t="shared" si="218"/>
        <v>435.85715906768621</v>
      </c>
      <c r="L392" s="678">
        <f t="shared" si="218"/>
        <v>435.90246095559201</v>
      </c>
      <c r="M392" s="678">
        <f t="shared" si="218"/>
        <v>436.12030976744842</v>
      </c>
      <c r="N392" s="678">
        <f t="shared" si="218"/>
        <v>436.50064955864877</v>
      </c>
      <c r="O392" s="678">
        <f t="shared" si="218"/>
        <v>437.01720256652538</v>
      </c>
      <c r="P392" s="678">
        <f t="shared" si="218"/>
        <v>437.70652142728562</v>
      </c>
      <c r="Q392" s="678">
        <f t="shared" si="218"/>
        <v>438.34342034878449</v>
      </c>
      <c r="R392" s="678">
        <f t="shared" si="218"/>
        <v>439.0177044624798</v>
      </c>
      <c r="S392" s="678">
        <f t="shared" si="218"/>
        <v>439.66625742524445</v>
      </c>
      <c r="T392" s="678">
        <f t="shared" si="218"/>
        <v>440.2183302336843</v>
      </c>
      <c r="U392" s="678">
        <f t="shared" si="218"/>
        <v>440.9079948784559</v>
      </c>
      <c r="V392" s="678">
        <f t="shared" si="218"/>
        <v>441.59394146198008</v>
      </c>
      <c r="W392" s="678">
        <f t="shared" si="218"/>
        <v>442.32581921113251</v>
      </c>
      <c r="X392" s="678">
        <f t="shared" si="218"/>
        <v>443.04048645407846</v>
      </c>
      <c r="Y392" s="678">
        <f t="shared" si="218"/>
        <v>443.79126210886602</v>
      </c>
      <c r="Z392" s="678">
        <f t="shared" si="218"/>
        <v>444.63603676520933</v>
      </c>
      <c r="AA392" s="678">
        <f t="shared" si="218"/>
        <v>445.31767782310556</v>
      </c>
      <c r="AB392" s="678">
        <f t="shared" si="218"/>
        <v>445.96235661069881</v>
      </c>
      <c r="AC392" s="678">
        <f t="shared" si="218"/>
        <v>446.64955724240957</v>
      </c>
      <c r="AD392" s="678">
        <f t="shared" si="218"/>
        <v>447.27152689522626</v>
      </c>
      <c r="AE392" s="678">
        <f t="shared" si="218"/>
        <v>448.03323460323747</v>
      </c>
      <c r="AF392" s="678">
        <f t="shared" si="218"/>
        <v>448.79195094590159</v>
      </c>
      <c r="AG392" s="678">
        <f t="shared" si="218"/>
        <v>449.58800524000537</v>
      </c>
      <c r="AH392" s="678">
        <f t="shared" si="218"/>
        <v>450.6518905318103</v>
      </c>
      <c r="AI392" s="678">
        <f t="shared" si="218"/>
        <v>451.71470557862324</v>
      </c>
      <c r="AJ392" s="678">
        <f t="shared" si="218"/>
        <v>452.77543796236205</v>
      </c>
      <c r="AK392" s="678">
        <f t="shared" si="218"/>
        <v>453.84150140259447</v>
      </c>
      <c r="AL392" s="678">
        <f t="shared" si="218"/>
        <v>454.90557312707176</v>
      </c>
      <c r="AM392" s="678">
        <f t="shared" ref="AM392:BO392" si="219">SUM(AM386:AM390)+AM269</f>
        <v>455.96741346670996</v>
      </c>
      <c r="AN392" s="678">
        <f t="shared" si="219"/>
        <v>457.02681200746918</v>
      </c>
      <c r="AO392" s="678">
        <f t="shared" si="219"/>
        <v>458.08355355950863</v>
      </c>
      <c r="AP392" s="678">
        <f t="shared" si="219"/>
        <v>459.18520789704166</v>
      </c>
      <c r="AQ392" s="678">
        <f t="shared" si="219"/>
        <v>460.37978756482966</v>
      </c>
      <c r="AR392" s="678">
        <f t="shared" si="219"/>
        <v>461.57299022524717</v>
      </c>
      <c r="AS392" s="678">
        <f t="shared" si="219"/>
        <v>462.76535744472773</v>
      </c>
      <c r="AT392" s="678">
        <f t="shared" si="219"/>
        <v>463.95546490744482</v>
      </c>
      <c r="AU392" s="678">
        <f t="shared" si="219"/>
        <v>465.14458334269136</v>
      </c>
      <c r="AV392" s="678">
        <f t="shared" si="219"/>
        <v>466.33129244726683</v>
      </c>
      <c r="AW392" s="678">
        <f t="shared" si="219"/>
        <v>467.51685938903609</v>
      </c>
      <c r="AX392" s="678">
        <f t="shared" si="219"/>
        <v>468.69991839308705</v>
      </c>
      <c r="AY392" s="678">
        <f t="shared" si="219"/>
        <v>469.88174134713148</v>
      </c>
      <c r="AZ392" s="678">
        <f t="shared" si="219"/>
        <v>471.06161487030886</v>
      </c>
      <c r="BA392" s="678">
        <f t="shared" si="219"/>
        <v>472.2395032495653</v>
      </c>
      <c r="BB392" s="678">
        <f t="shared" si="219"/>
        <v>473.41538291479981</v>
      </c>
      <c r="BC392" s="678">
        <f t="shared" si="219"/>
        <v>474.58922151075757</v>
      </c>
      <c r="BD392" s="678">
        <f t="shared" si="219"/>
        <v>475.76099766540784</v>
      </c>
      <c r="BE392" s="678">
        <f t="shared" si="219"/>
        <v>476.93070598927437</v>
      </c>
      <c r="BF392" s="678">
        <f t="shared" si="219"/>
        <v>478.09831575597934</v>
      </c>
      <c r="BG392" s="678">
        <f t="shared" si="219"/>
        <v>479.26383822025889</v>
      </c>
      <c r="BH392" s="678">
        <f t="shared" si="219"/>
        <v>480.42789455952015</v>
      </c>
      <c r="BI392" s="678">
        <f t="shared" si="219"/>
        <v>481.58919374742942</v>
      </c>
      <c r="BJ392" s="678">
        <f t="shared" si="219"/>
        <v>482.74837756933766</v>
      </c>
      <c r="BK392" s="678">
        <f t="shared" si="219"/>
        <v>483.90609033189372</v>
      </c>
      <c r="BL392" s="678">
        <f t="shared" si="219"/>
        <v>485.06103991303473</v>
      </c>
      <c r="BM392" s="678">
        <f t="shared" si="219"/>
        <v>486.21451210534605</v>
      </c>
      <c r="BN392" s="678">
        <f t="shared" si="219"/>
        <v>487.365881941981</v>
      </c>
      <c r="BO392" s="678">
        <f t="shared" si="219"/>
        <v>488.58045413100342</v>
      </c>
      <c r="BP392" s="678"/>
      <c r="BQ392" s="678"/>
      <c r="BR392" s="678"/>
      <c r="BS392" s="678"/>
      <c r="BT392" s="678"/>
      <c r="BU392" s="678"/>
      <c r="BV392" s="678"/>
      <c r="BW392" s="678"/>
      <c r="BX392" s="678"/>
      <c r="BY392" s="678"/>
      <c r="BZ392" s="678"/>
      <c r="CA392" s="678"/>
      <c r="CB392" s="678"/>
      <c r="CC392" s="678"/>
      <c r="CD392" s="678"/>
      <c r="CE392" s="678"/>
      <c r="CF392" s="678"/>
      <c r="CG392" s="678"/>
      <c r="CH392" s="678"/>
      <c r="CI392" s="679"/>
    </row>
    <row r="393" spans="2:87" x14ac:dyDescent="0.35">
      <c r="B393" s="1485"/>
      <c r="C393" s="1486"/>
      <c r="D393" s="1486"/>
      <c r="E393" s="1486"/>
      <c r="F393" s="1486"/>
      <c r="G393" s="1486"/>
      <c r="H393" s="1486"/>
      <c r="I393" s="1486"/>
      <c r="J393" s="1486"/>
      <c r="K393" s="1486"/>
      <c r="L393" s="1486"/>
      <c r="M393" s="1486"/>
      <c r="N393" s="1486"/>
      <c r="O393" s="1486"/>
      <c r="P393" s="1486"/>
      <c r="Q393" s="1486"/>
      <c r="R393" s="1486"/>
      <c r="S393" s="1486"/>
      <c r="T393" s="1486"/>
      <c r="U393" s="1486"/>
      <c r="V393" s="1486"/>
      <c r="W393" s="1486"/>
      <c r="X393" s="1486"/>
      <c r="Y393" s="1486"/>
      <c r="Z393" s="1486"/>
      <c r="AA393" s="1486"/>
      <c r="AB393" s="1486"/>
      <c r="AC393" s="1486"/>
      <c r="AD393" s="1486"/>
      <c r="AE393" s="1486"/>
      <c r="AF393" s="1486"/>
      <c r="AG393" s="1486"/>
      <c r="AH393" s="1486"/>
      <c r="AI393" s="1486"/>
      <c r="AJ393" s="1486"/>
      <c r="AK393" s="1486"/>
      <c r="AL393" s="1486"/>
      <c r="AM393" s="1486"/>
      <c r="AN393" s="1486"/>
      <c r="AO393" s="1486"/>
      <c r="AP393" s="1486"/>
      <c r="AQ393" s="1486"/>
      <c r="AR393" s="1486"/>
      <c r="AS393" s="1486"/>
      <c r="AT393" s="1486"/>
      <c r="AU393" s="1486"/>
      <c r="AV393" s="1486"/>
      <c r="AW393" s="1486"/>
      <c r="AX393" s="1486"/>
      <c r="AY393" s="1486"/>
      <c r="AZ393" s="1486"/>
      <c r="BA393" s="1486"/>
      <c r="BB393" s="1486"/>
      <c r="BC393" s="1486"/>
      <c r="BD393" s="1486"/>
      <c r="BE393" s="1486"/>
      <c r="BF393" s="1486"/>
      <c r="BG393" s="1486"/>
      <c r="BH393" s="1486"/>
      <c r="BI393" s="1486"/>
      <c r="BJ393" s="1486"/>
      <c r="BK393" s="1486"/>
      <c r="BL393" s="1486"/>
      <c r="BM393" s="1486"/>
      <c r="BN393" s="1486"/>
      <c r="BO393" s="1486"/>
      <c r="BP393" s="1486"/>
      <c r="BQ393" s="1486"/>
      <c r="BR393" s="1486"/>
      <c r="BS393" s="1486"/>
      <c r="BT393" s="1486"/>
      <c r="BU393" s="1486"/>
      <c r="BV393" s="1486"/>
      <c r="BW393" s="1486"/>
      <c r="BX393" s="1486"/>
      <c r="BY393" s="1486"/>
      <c r="BZ393" s="1486"/>
      <c r="CA393" s="1486"/>
      <c r="CB393" s="1486"/>
      <c r="CC393" s="1486"/>
      <c r="CD393" s="1486"/>
      <c r="CE393" s="1486"/>
      <c r="CF393" s="1486"/>
      <c r="CG393" s="1486"/>
      <c r="CH393" s="1486"/>
      <c r="CI393" s="1487"/>
    </row>
    <row r="394" spans="2:87" x14ac:dyDescent="0.35">
      <c r="B394" s="1485" t="s">
        <v>672</v>
      </c>
      <c r="C394" s="1486"/>
      <c r="D394" s="1486"/>
      <c r="E394" s="1486"/>
      <c r="F394" s="1486"/>
      <c r="G394" s="676" t="s">
        <v>19</v>
      </c>
      <c r="H394" s="676" t="s">
        <v>84</v>
      </c>
      <c r="I394" s="676" t="s">
        <v>85</v>
      </c>
      <c r="J394" s="676" t="s">
        <v>86</v>
      </c>
      <c r="K394" s="676" t="s">
        <v>87</v>
      </c>
      <c r="L394" s="676" t="s">
        <v>88</v>
      </c>
      <c r="M394" s="676" t="s">
        <v>89</v>
      </c>
      <c r="N394" s="676" t="s">
        <v>90</v>
      </c>
      <c r="O394" s="676" t="s">
        <v>91</v>
      </c>
      <c r="P394" s="676" t="s">
        <v>92</v>
      </c>
      <c r="Q394" s="676" t="s">
        <v>93</v>
      </c>
      <c r="R394" s="676" t="s">
        <v>123</v>
      </c>
      <c r="S394" s="676" t="s">
        <v>124</v>
      </c>
      <c r="T394" s="676" t="s">
        <v>125</v>
      </c>
      <c r="U394" s="676" t="s">
        <v>126</v>
      </c>
      <c r="V394" s="676" t="s">
        <v>94</v>
      </c>
      <c r="W394" s="676" t="s">
        <v>127</v>
      </c>
      <c r="X394" s="676" t="s">
        <v>128</v>
      </c>
      <c r="Y394" s="676" t="s">
        <v>129</v>
      </c>
      <c r="Z394" s="676" t="s">
        <v>130</v>
      </c>
      <c r="AA394" s="676" t="s">
        <v>95</v>
      </c>
      <c r="AB394" s="676" t="s">
        <v>131</v>
      </c>
      <c r="AC394" s="676" t="s">
        <v>132</v>
      </c>
      <c r="AD394" s="676" t="s">
        <v>133</v>
      </c>
      <c r="AE394" s="676" t="s">
        <v>134</v>
      </c>
      <c r="AF394" s="676" t="s">
        <v>96</v>
      </c>
      <c r="AG394" s="676" t="s">
        <v>135</v>
      </c>
      <c r="AH394" s="676" t="s">
        <v>136</v>
      </c>
      <c r="AI394" s="676" t="s">
        <v>137</v>
      </c>
      <c r="AJ394" s="676" t="s">
        <v>138</v>
      </c>
      <c r="AK394" s="676" t="s">
        <v>97</v>
      </c>
      <c r="AL394" s="676" t="s">
        <v>139</v>
      </c>
      <c r="AM394" s="676" t="s">
        <v>140</v>
      </c>
      <c r="AN394" s="676" t="s">
        <v>141</v>
      </c>
      <c r="AO394" s="676" t="s">
        <v>142</v>
      </c>
      <c r="AP394" s="676" t="s">
        <v>98</v>
      </c>
      <c r="AQ394" s="676" t="s">
        <v>143</v>
      </c>
      <c r="AR394" s="676" t="s">
        <v>144</v>
      </c>
      <c r="AS394" s="676" t="s">
        <v>145</v>
      </c>
      <c r="AT394" s="676" t="s">
        <v>146</v>
      </c>
      <c r="AU394" s="676" t="s">
        <v>99</v>
      </c>
      <c r="AV394" s="676" t="s">
        <v>147</v>
      </c>
      <c r="AW394" s="676" t="s">
        <v>148</v>
      </c>
      <c r="AX394" s="676" t="s">
        <v>149</v>
      </c>
      <c r="AY394" s="676" t="s">
        <v>150</v>
      </c>
      <c r="AZ394" s="676" t="s">
        <v>100</v>
      </c>
      <c r="BA394" s="676" t="s">
        <v>151</v>
      </c>
      <c r="BB394" s="676" t="s">
        <v>152</v>
      </c>
      <c r="BC394" s="676" t="s">
        <v>153</v>
      </c>
      <c r="BD394" s="676" t="s">
        <v>154</v>
      </c>
      <c r="BE394" s="676" t="s">
        <v>101</v>
      </c>
      <c r="BF394" s="676" t="s">
        <v>155</v>
      </c>
      <c r="BG394" s="676" t="s">
        <v>156</v>
      </c>
      <c r="BH394" s="676" t="s">
        <v>157</v>
      </c>
      <c r="BI394" s="676" t="s">
        <v>158</v>
      </c>
      <c r="BJ394" s="676" t="s">
        <v>102</v>
      </c>
      <c r="BK394" s="676" t="s">
        <v>159</v>
      </c>
      <c r="BL394" s="676" t="s">
        <v>160</v>
      </c>
      <c r="BM394" s="676" t="s">
        <v>161</v>
      </c>
      <c r="BN394" s="676" t="s">
        <v>162</v>
      </c>
      <c r="BO394" s="676" t="s">
        <v>103</v>
      </c>
      <c r="BP394" s="676" t="s">
        <v>163</v>
      </c>
      <c r="BQ394" s="676" t="s">
        <v>164</v>
      </c>
      <c r="BR394" s="676" t="s">
        <v>165</v>
      </c>
      <c r="BS394" s="676" t="s">
        <v>166</v>
      </c>
      <c r="BT394" s="676" t="s">
        <v>104</v>
      </c>
      <c r="BU394" s="676" t="s">
        <v>167</v>
      </c>
      <c r="BV394" s="676" t="s">
        <v>168</v>
      </c>
      <c r="BW394" s="676" t="s">
        <v>169</v>
      </c>
      <c r="BX394" s="676" t="s">
        <v>170</v>
      </c>
      <c r="BY394" s="676" t="s">
        <v>105</v>
      </c>
      <c r="BZ394" s="676" t="s">
        <v>171</v>
      </c>
      <c r="CA394" s="676" t="s">
        <v>172</v>
      </c>
      <c r="CB394" s="676" t="s">
        <v>173</v>
      </c>
      <c r="CC394" s="676" t="s">
        <v>174</v>
      </c>
      <c r="CD394" s="676" t="s">
        <v>106</v>
      </c>
      <c r="CE394" s="676" t="s">
        <v>175</v>
      </c>
      <c r="CF394" s="676" t="s">
        <v>176</v>
      </c>
      <c r="CG394" s="676" t="s">
        <v>177</v>
      </c>
      <c r="CH394" s="676" t="s">
        <v>178</v>
      </c>
      <c r="CI394" s="677" t="s">
        <v>107</v>
      </c>
    </row>
    <row r="395" spans="2:87" x14ac:dyDescent="0.35">
      <c r="B395" s="1485"/>
      <c r="C395" s="1486" t="s">
        <v>664</v>
      </c>
      <c r="D395" s="1486"/>
      <c r="E395" s="1486" t="s">
        <v>111</v>
      </c>
      <c r="F395" s="1486">
        <v>2</v>
      </c>
      <c r="G395" s="678">
        <f t="shared" ref="G395:AL395" si="220">G317-G328</f>
        <v>118.61256834556231</v>
      </c>
      <c r="H395" s="678">
        <f t="shared" si="220"/>
        <v>122.29240837612699</v>
      </c>
      <c r="I395" s="678">
        <f t="shared" si="220"/>
        <v>129.728351529104</v>
      </c>
      <c r="J395" s="678">
        <f t="shared" si="220"/>
        <v>133.88238860074907</v>
      </c>
      <c r="K395" s="678">
        <f t="shared" si="220"/>
        <v>137.78054362691847</v>
      </c>
      <c r="L395" s="678">
        <f t="shared" si="220"/>
        <v>141.11869190172658</v>
      </c>
      <c r="M395" s="678">
        <f t="shared" si="220"/>
        <v>141.50101238101547</v>
      </c>
      <c r="N395" s="678">
        <f t="shared" si="220"/>
        <v>140.7899494740355</v>
      </c>
      <c r="O395" s="678">
        <f t="shared" si="220"/>
        <v>140.30931211159583</v>
      </c>
      <c r="P395" s="678">
        <f t="shared" si="220"/>
        <v>139.86091054741891</v>
      </c>
      <c r="Q395" s="678">
        <f t="shared" si="220"/>
        <v>139.41837349904569</v>
      </c>
      <c r="R395" s="678">
        <f t="shared" si="220"/>
        <v>138.32279174615374</v>
      </c>
      <c r="S395" s="678">
        <f t="shared" si="220"/>
        <v>136.67740564058849</v>
      </c>
      <c r="T395" s="678">
        <f t="shared" si="220"/>
        <v>135.20870719905167</v>
      </c>
      <c r="U395" s="678">
        <f t="shared" si="220"/>
        <v>133.90140674929654</v>
      </c>
      <c r="V395" s="678">
        <f t="shared" si="220"/>
        <v>132.68280990103906</v>
      </c>
      <c r="W395" s="678">
        <f t="shared" si="220"/>
        <v>131.34704788119549</v>
      </c>
      <c r="X395" s="678">
        <f t="shared" si="220"/>
        <v>129.88186842591605</v>
      </c>
      <c r="Y395" s="678">
        <f t="shared" si="220"/>
        <v>128.4370174234208</v>
      </c>
      <c r="Z395" s="678">
        <f t="shared" si="220"/>
        <v>127.64478817736445</v>
      </c>
      <c r="AA395" s="678">
        <f t="shared" si="220"/>
        <v>127.41280758177967</v>
      </c>
      <c r="AB395" s="678">
        <f t="shared" si="220"/>
        <v>127.10504781468315</v>
      </c>
      <c r="AC395" s="678">
        <f t="shared" si="220"/>
        <v>126.83220126082239</v>
      </c>
      <c r="AD395" s="678">
        <f t="shared" si="220"/>
        <v>126.47978275944349</v>
      </c>
      <c r="AE395" s="678">
        <f t="shared" si="220"/>
        <v>126.21344296837195</v>
      </c>
      <c r="AF395" s="678">
        <f t="shared" si="220"/>
        <v>125.91849233195605</v>
      </c>
      <c r="AG395" s="678">
        <f t="shared" si="220"/>
        <v>125.64509255076436</v>
      </c>
      <c r="AH395" s="678">
        <f t="shared" si="220"/>
        <v>125.60432332206582</v>
      </c>
      <c r="AI395" s="678">
        <f t="shared" si="220"/>
        <v>125.54664552105721</v>
      </c>
      <c r="AJ395" s="678">
        <f t="shared" si="220"/>
        <v>125.47266068455238</v>
      </c>
      <c r="AK395" s="678">
        <f t="shared" si="220"/>
        <v>125.38866154705013</v>
      </c>
      <c r="AL395" s="678">
        <f t="shared" si="220"/>
        <v>126.20026076513835</v>
      </c>
      <c r="AM395" s="678">
        <f t="shared" ref="AM395:BO395" si="221">AM317-AM328</f>
        <v>127.83654863778118</v>
      </c>
      <c r="AN395" s="678">
        <f t="shared" si="221"/>
        <v>129.32106155408792</v>
      </c>
      <c r="AO395" s="678">
        <f t="shared" si="221"/>
        <v>130.66505259399193</v>
      </c>
      <c r="AP395" s="678">
        <f t="shared" si="221"/>
        <v>131.87886736512263</v>
      </c>
      <c r="AQ395" s="678">
        <f t="shared" si="221"/>
        <v>132.9720386441625</v>
      </c>
      <c r="AR395" s="678">
        <f t="shared" si="221"/>
        <v>133.95334863830641</v>
      </c>
      <c r="AS395" s="678">
        <f t="shared" si="221"/>
        <v>134.8308342132795</v>
      </c>
      <c r="AT395" s="678">
        <f t="shared" si="221"/>
        <v>135.61188951261386</v>
      </c>
      <c r="AU395" s="678">
        <f t="shared" si="221"/>
        <v>136.30331855822783</v>
      </c>
      <c r="AV395" s="678">
        <f t="shared" si="221"/>
        <v>136.91138363302463</v>
      </c>
      <c r="AW395" s="678">
        <f t="shared" si="221"/>
        <v>137.4418495859766</v>
      </c>
      <c r="AX395" s="678">
        <f t="shared" si="221"/>
        <v>137.9000243898538</v>
      </c>
      <c r="AY395" s="678">
        <f t="shared" si="221"/>
        <v>138.29079626428745</v>
      </c>
      <c r="AZ395" s="678">
        <f t="shared" si="221"/>
        <v>138.61866765764771</v>
      </c>
      <c r="BA395" s="678">
        <f t="shared" si="221"/>
        <v>138.88778636093815</v>
      </c>
      <c r="BB395" s="678">
        <f t="shared" si="221"/>
        <v>139.10197400614874</v>
      </c>
      <c r="BC395" s="678">
        <f t="shared" si="221"/>
        <v>139.26475218088962</v>
      </c>
      <c r="BD395" s="678">
        <f t="shared" si="221"/>
        <v>139.37936637110897</v>
      </c>
      <c r="BE395" s="678">
        <f t="shared" si="221"/>
        <v>139.44880792463923</v>
      </c>
      <c r="BF395" s="678">
        <f t="shared" si="221"/>
        <v>139.4758342104677</v>
      </c>
      <c r="BG395" s="678">
        <f t="shared" si="221"/>
        <v>139.46298713212724</v>
      </c>
      <c r="BH395" s="678">
        <f t="shared" si="221"/>
        <v>139.41261013850175</v>
      </c>
      <c r="BI395" s="678">
        <f t="shared" si="221"/>
        <v>139.32686386165159</v>
      </c>
      <c r="BJ395" s="678">
        <f t="shared" si="221"/>
        <v>139.20774049889272</v>
      </c>
      <c r="BK395" s="678">
        <f t="shared" si="221"/>
        <v>139.05707704527171</v>
      </c>
      <c r="BL395" s="678">
        <f t="shared" si="221"/>
        <v>138.87656747263671</v>
      </c>
      <c r="BM395" s="678">
        <f t="shared" si="221"/>
        <v>138.66777394260725</v>
      </c>
      <c r="BN395" s="678">
        <f t="shared" si="221"/>
        <v>138.43213713279135</v>
      </c>
      <c r="BO395" s="678">
        <f t="shared" si="221"/>
        <v>138.27981975563671</v>
      </c>
      <c r="BP395" s="678"/>
      <c r="BQ395" s="678"/>
      <c r="BR395" s="678"/>
      <c r="BS395" s="678"/>
      <c r="BT395" s="678"/>
      <c r="BU395" s="678"/>
      <c r="BV395" s="678"/>
      <c r="BW395" s="678"/>
      <c r="BX395" s="678"/>
      <c r="BY395" s="678"/>
      <c r="BZ395" s="678"/>
      <c r="CA395" s="678"/>
      <c r="CB395" s="678"/>
      <c r="CC395" s="678"/>
      <c r="CD395" s="678"/>
      <c r="CE395" s="678"/>
      <c r="CF395" s="678"/>
      <c r="CG395" s="678"/>
      <c r="CH395" s="678"/>
      <c r="CI395" s="679"/>
    </row>
    <row r="396" spans="2:87" x14ac:dyDescent="0.35">
      <c r="B396" s="1485"/>
      <c r="C396" s="1486" t="s">
        <v>665</v>
      </c>
      <c r="D396" s="1486"/>
      <c r="E396" s="1486" t="s">
        <v>111</v>
      </c>
      <c r="F396" s="1486">
        <v>2</v>
      </c>
      <c r="G396" s="678">
        <f t="shared" ref="G396:AL396" si="222">G318-G329</f>
        <v>118.04288994712716</v>
      </c>
      <c r="H396" s="678">
        <f t="shared" si="222"/>
        <v>114.90388583190186</v>
      </c>
      <c r="I396" s="678">
        <f t="shared" si="222"/>
        <v>110.82370654603345</v>
      </c>
      <c r="J396" s="678">
        <f t="shared" si="222"/>
        <v>107.08537071439055</v>
      </c>
      <c r="K396" s="678">
        <f t="shared" si="222"/>
        <v>103.30410085049004</v>
      </c>
      <c r="L396" s="678">
        <f t="shared" si="222"/>
        <v>99.945087713765332</v>
      </c>
      <c r="M396" s="678">
        <f t="shared" si="222"/>
        <v>98.786811873271205</v>
      </c>
      <c r="N396" s="678">
        <f t="shared" si="222"/>
        <v>97.596120858023994</v>
      </c>
      <c r="O396" s="678">
        <f t="shared" si="222"/>
        <v>96.410832783282061</v>
      </c>
      <c r="P396" s="678">
        <f t="shared" si="222"/>
        <v>95.254769448157205</v>
      </c>
      <c r="Q396" s="678">
        <f t="shared" si="222"/>
        <v>94.123552989723024</v>
      </c>
      <c r="R396" s="678">
        <f t="shared" si="222"/>
        <v>92.992763341512912</v>
      </c>
      <c r="S396" s="678">
        <f t="shared" si="222"/>
        <v>91.836660537454975</v>
      </c>
      <c r="T396" s="678">
        <f t="shared" si="222"/>
        <v>90.66393800568504</v>
      </c>
      <c r="U396" s="678">
        <f t="shared" si="222"/>
        <v>89.487698004010298</v>
      </c>
      <c r="V396" s="678">
        <f t="shared" si="222"/>
        <v>88.324741649812779</v>
      </c>
      <c r="W396" s="678">
        <f t="shared" si="222"/>
        <v>87.236818014187989</v>
      </c>
      <c r="X396" s="678">
        <f t="shared" si="222"/>
        <v>86.285436542434923</v>
      </c>
      <c r="Y396" s="678">
        <f t="shared" si="222"/>
        <v>85.46862418933695</v>
      </c>
      <c r="Z396" s="678">
        <f t="shared" si="222"/>
        <v>84.769555241020214</v>
      </c>
      <c r="AA396" s="678">
        <f t="shared" si="222"/>
        <v>84.161239349035796</v>
      </c>
      <c r="AB396" s="678">
        <f t="shared" si="222"/>
        <v>83.625225275164809</v>
      </c>
      <c r="AC396" s="678">
        <f t="shared" si="222"/>
        <v>83.202014576858346</v>
      </c>
      <c r="AD396" s="678">
        <f t="shared" si="222"/>
        <v>82.864832262337245</v>
      </c>
      <c r="AE396" s="678">
        <f t="shared" si="222"/>
        <v>82.573773428736899</v>
      </c>
      <c r="AF396" s="678">
        <f t="shared" si="222"/>
        <v>82.311149858175199</v>
      </c>
      <c r="AG396" s="678">
        <f t="shared" si="222"/>
        <v>82.057910554884842</v>
      </c>
      <c r="AH396" s="678">
        <f t="shared" si="222"/>
        <v>81.815491923032226</v>
      </c>
      <c r="AI396" s="678">
        <f t="shared" si="222"/>
        <v>81.582738342744591</v>
      </c>
      <c r="AJ396" s="678">
        <f t="shared" si="222"/>
        <v>81.358600153933352</v>
      </c>
      <c r="AK396" s="678">
        <f t="shared" si="222"/>
        <v>81.142124086559804</v>
      </c>
      <c r="AL396" s="678">
        <f t="shared" si="222"/>
        <v>80.936575978046037</v>
      </c>
      <c r="AM396" s="678">
        <f t="shared" ref="AM396:BO396" si="223">AM318-AM329</f>
        <v>80.740699852003885</v>
      </c>
      <c r="AN396" s="678">
        <f t="shared" si="223"/>
        <v>80.549311251365936</v>
      </c>
      <c r="AO396" s="678">
        <f t="shared" si="223"/>
        <v>80.361794340156493</v>
      </c>
      <c r="AP396" s="678">
        <f t="shared" si="223"/>
        <v>80.221579619294417</v>
      </c>
      <c r="AQ396" s="678">
        <f t="shared" si="223"/>
        <v>80.174449666781939</v>
      </c>
      <c r="AR396" s="678">
        <f t="shared" si="223"/>
        <v>80.13127238504417</v>
      </c>
      <c r="AS396" s="678">
        <f t="shared" si="223"/>
        <v>80.091681861854255</v>
      </c>
      <c r="AT396" s="678">
        <f t="shared" si="223"/>
        <v>80.05534955799979</v>
      </c>
      <c r="AU396" s="678">
        <f t="shared" si="223"/>
        <v>80.021980160075813</v>
      </c>
      <c r="AV396" s="678">
        <f t="shared" si="223"/>
        <v>79.991307869812545</v>
      </c>
      <c r="AW396" s="678">
        <f t="shared" si="223"/>
        <v>79.963093101393355</v>
      </c>
      <c r="AX396" s="678">
        <f t="shared" si="223"/>
        <v>79.937119555658199</v>
      </c>
      <c r="AY396" s="678">
        <f t="shared" si="223"/>
        <v>79.91319163808113</v>
      </c>
      <c r="AZ396" s="678">
        <f t="shared" si="223"/>
        <v>79.891132186759123</v>
      </c>
      <c r="BA396" s="678">
        <f t="shared" si="223"/>
        <v>79.870780477162356</v>
      </c>
      <c r="BB396" s="678">
        <f t="shared" si="223"/>
        <v>79.851990471818425</v>
      </c>
      <c r="BC396" s="678">
        <f t="shared" si="223"/>
        <v>79.834629285177627</v>
      </c>
      <c r="BD396" s="678">
        <f t="shared" si="223"/>
        <v>79.818575836389371</v>
      </c>
      <c r="BE396" s="678">
        <f t="shared" si="223"/>
        <v>79.803719665411137</v>
      </c>
      <c r="BF396" s="678">
        <f t="shared" si="223"/>
        <v>79.789959890608813</v>
      </c>
      <c r="BG396" s="678">
        <f t="shared" si="223"/>
        <v>79.77720428866327</v>
      </c>
      <c r="BH396" s="678">
        <f t="shared" si="223"/>
        <v>79.765368480096129</v>
      </c>
      <c r="BI396" s="678">
        <f t="shared" si="223"/>
        <v>79.754375206019517</v>
      </c>
      <c r="BJ396" s="678">
        <f t="shared" si="223"/>
        <v>79.744153683763486</v>
      </c>
      <c r="BK396" s="678">
        <f t="shared" si="223"/>
        <v>79.734639030844505</v>
      </c>
      <c r="BL396" s="678">
        <f t="shared" si="223"/>
        <v>79.725771748315964</v>
      </c>
      <c r="BM396" s="678">
        <f t="shared" si="223"/>
        <v>79.717497255891899</v>
      </c>
      <c r="BN396" s="678">
        <f t="shared" si="223"/>
        <v>79.709765472389421</v>
      </c>
      <c r="BO396" s="678">
        <f t="shared" si="223"/>
        <v>79.720046038417493</v>
      </c>
      <c r="BP396" s="678"/>
      <c r="BQ396" s="678"/>
      <c r="BR396" s="678"/>
      <c r="BS396" s="678"/>
      <c r="BT396" s="678"/>
      <c r="BU396" s="678"/>
      <c r="BV396" s="678"/>
      <c r="BW396" s="678"/>
      <c r="BX396" s="678"/>
      <c r="BY396" s="678"/>
      <c r="BZ396" s="678"/>
      <c r="CA396" s="678"/>
      <c r="CB396" s="678"/>
      <c r="CC396" s="678"/>
      <c r="CD396" s="678"/>
      <c r="CE396" s="678"/>
      <c r="CF396" s="678"/>
      <c r="CG396" s="678"/>
      <c r="CH396" s="678"/>
      <c r="CI396" s="679"/>
    </row>
    <row r="397" spans="2:87" x14ac:dyDescent="0.35">
      <c r="B397" s="1485"/>
      <c r="C397" s="1486" t="s">
        <v>666</v>
      </c>
      <c r="D397" s="1486"/>
      <c r="E397" s="1486" t="s">
        <v>111</v>
      </c>
      <c r="F397" s="1486">
        <v>2</v>
      </c>
      <c r="G397" s="678">
        <f>G314+G316-G326-G327</f>
        <v>95.771154473974434</v>
      </c>
      <c r="H397" s="678">
        <f t="shared" ref="H397:BO397" si="224">H314+H316-H326-H327</f>
        <v>85.259278152457711</v>
      </c>
      <c r="I397" s="678">
        <f t="shared" si="224"/>
        <v>90.603121163200228</v>
      </c>
      <c r="J397" s="678">
        <f t="shared" si="224"/>
        <v>94.104662108007744</v>
      </c>
      <c r="K397" s="678">
        <f t="shared" si="224"/>
        <v>93.910768943793627</v>
      </c>
      <c r="L397" s="678">
        <f t="shared" si="224"/>
        <v>93.662174080876284</v>
      </c>
      <c r="M397" s="678">
        <f t="shared" si="224"/>
        <v>92.731686098259829</v>
      </c>
      <c r="N397" s="678">
        <f t="shared" si="224"/>
        <v>91.20403192528687</v>
      </c>
      <c r="O397" s="678">
        <f t="shared" si="224"/>
        <v>89.667461466499603</v>
      </c>
      <c r="P397" s="678">
        <f t="shared" si="224"/>
        <v>88.353751738487759</v>
      </c>
      <c r="Q397" s="678">
        <f t="shared" si="224"/>
        <v>87.082409881266898</v>
      </c>
      <c r="R397" s="678">
        <f t="shared" si="224"/>
        <v>86.100590631203531</v>
      </c>
      <c r="S397" s="678">
        <f t="shared" si="224"/>
        <v>85.281577882205994</v>
      </c>
      <c r="T397" s="678">
        <f t="shared" si="224"/>
        <v>84.350402561666812</v>
      </c>
      <c r="U397" s="678">
        <f t="shared" si="224"/>
        <v>83.529477258251362</v>
      </c>
      <c r="V397" s="678">
        <f t="shared" si="224"/>
        <v>82.753257774084673</v>
      </c>
      <c r="W397" s="678">
        <f t="shared" si="224"/>
        <v>82.353765457363309</v>
      </c>
      <c r="X397" s="678">
        <f t="shared" si="224"/>
        <v>82.254365511676596</v>
      </c>
      <c r="Y397" s="678">
        <f t="shared" si="224"/>
        <v>82.242918917500518</v>
      </c>
      <c r="Z397" s="678">
        <f t="shared" si="224"/>
        <v>82.331970773651932</v>
      </c>
      <c r="AA397" s="678">
        <f t="shared" si="224"/>
        <v>82.329325567073838</v>
      </c>
      <c r="AB397" s="678">
        <f t="shared" si="224"/>
        <v>82.339888351972945</v>
      </c>
      <c r="AC397" s="678">
        <f t="shared" si="224"/>
        <v>82.316841158943831</v>
      </c>
      <c r="AD397" s="678">
        <f t="shared" si="224"/>
        <v>82.285177998533243</v>
      </c>
      <c r="AE397" s="678">
        <f t="shared" si="224"/>
        <v>82.259064549257189</v>
      </c>
      <c r="AF397" s="678">
        <f t="shared" si="224"/>
        <v>82.235289880489574</v>
      </c>
      <c r="AG397" s="678">
        <f t="shared" si="224"/>
        <v>82.212360902318594</v>
      </c>
      <c r="AH397" s="678">
        <f t="shared" si="224"/>
        <v>82.190483727979768</v>
      </c>
      <c r="AI397" s="678">
        <f t="shared" si="224"/>
        <v>82.168996006159446</v>
      </c>
      <c r="AJ397" s="678">
        <f t="shared" si="224"/>
        <v>82.147245700224914</v>
      </c>
      <c r="AK397" s="678">
        <f t="shared" si="224"/>
        <v>82.126494316732874</v>
      </c>
      <c r="AL397" s="678">
        <f t="shared" si="224"/>
        <v>82.187902644236345</v>
      </c>
      <c r="AM397" s="678">
        <f t="shared" si="224"/>
        <v>82.327622322694396</v>
      </c>
      <c r="AN397" s="678">
        <f t="shared" si="224"/>
        <v>82.460353306753802</v>
      </c>
      <c r="AO397" s="678">
        <f t="shared" si="224"/>
        <v>82.586411586140414</v>
      </c>
      <c r="AP397" s="678">
        <f t="shared" si="224"/>
        <v>82.706764777023508</v>
      </c>
      <c r="AQ397" s="678">
        <f t="shared" si="224"/>
        <v>82.82045148889523</v>
      </c>
      <c r="AR397" s="678">
        <f t="shared" si="224"/>
        <v>82.928419554606208</v>
      </c>
      <c r="AS397" s="678">
        <f t="shared" si="224"/>
        <v>83.031560280345033</v>
      </c>
      <c r="AT397" s="678">
        <f t="shared" si="224"/>
        <v>83.128904404771788</v>
      </c>
      <c r="AU397" s="678">
        <f t="shared" si="224"/>
        <v>83.221979147054384</v>
      </c>
      <c r="AV397" s="678">
        <f t="shared" si="224"/>
        <v>83.309774863248109</v>
      </c>
      <c r="AW397" s="678">
        <f t="shared" si="224"/>
        <v>83.393772974252826</v>
      </c>
      <c r="AX397" s="678">
        <f t="shared" si="224"/>
        <v>83.472974159091322</v>
      </c>
      <c r="AY397" s="678">
        <f t="shared" si="224"/>
        <v>83.54882556279307</v>
      </c>
      <c r="AZ397" s="678">
        <f t="shared" si="224"/>
        <v>83.620900983918517</v>
      </c>
      <c r="BA397" s="678">
        <f t="shared" si="224"/>
        <v>83.689390857013123</v>
      </c>
      <c r="BB397" s="678">
        <f t="shared" si="224"/>
        <v>83.754481265558368</v>
      </c>
      <c r="BC397" s="678">
        <f t="shared" si="224"/>
        <v>83.81633541330919</v>
      </c>
      <c r="BD397" s="678">
        <f t="shared" si="224"/>
        <v>83.87511310280432</v>
      </c>
      <c r="BE397" s="678">
        <f t="shared" si="224"/>
        <v>83.930976370452029</v>
      </c>
      <c r="BF397" s="678">
        <f t="shared" si="224"/>
        <v>83.984051783217964</v>
      </c>
      <c r="BG397" s="678">
        <f t="shared" si="224"/>
        <v>84.034494223204817</v>
      </c>
      <c r="BH397" s="678">
        <f t="shared" si="224"/>
        <v>84.08301852974931</v>
      </c>
      <c r="BI397" s="678">
        <f t="shared" si="224"/>
        <v>84.12854293642701</v>
      </c>
      <c r="BJ397" s="678">
        <f t="shared" si="224"/>
        <v>84.171783542023803</v>
      </c>
      <c r="BK397" s="678">
        <f t="shared" si="224"/>
        <v>84.213450804241432</v>
      </c>
      <c r="BL397" s="678">
        <f t="shared" si="224"/>
        <v>84.252437889146123</v>
      </c>
      <c r="BM397" s="678">
        <f t="shared" si="224"/>
        <v>84.290040582600867</v>
      </c>
      <c r="BN397" s="678">
        <f t="shared" si="224"/>
        <v>84.325762431614919</v>
      </c>
      <c r="BO397" s="678">
        <f t="shared" si="224"/>
        <v>86.861269261251451</v>
      </c>
      <c r="BP397" s="678"/>
      <c r="BQ397" s="678"/>
      <c r="BR397" s="678"/>
      <c r="BS397" s="678"/>
      <c r="BT397" s="678"/>
      <c r="BU397" s="678"/>
      <c r="BV397" s="678"/>
      <c r="BW397" s="678"/>
      <c r="BX397" s="678"/>
      <c r="BY397" s="678"/>
      <c r="BZ397" s="678"/>
      <c r="CA397" s="678"/>
      <c r="CB397" s="678"/>
      <c r="CC397" s="678"/>
      <c r="CD397" s="678"/>
      <c r="CE397" s="678"/>
      <c r="CF397" s="678"/>
      <c r="CG397" s="678"/>
      <c r="CH397" s="678"/>
      <c r="CI397" s="679"/>
    </row>
    <row r="398" spans="2:87" x14ac:dyDescent="0.35">
      <c r="B398" s="1485"/>
      <c r="C398" s="1486" t="s">
        <v>118</v>
      </c>
      <c r="D398" s="1486"/>
      <c r="E398" s="1486" t="s">
        <v>111</v>
      </c>
      <c r="F398" s="1486">
        <v>2</v>
      </c>
      <c r="G398" s="678">
        <f>G332</f>
        <v>67.886966485073074</v>
      </c>
      <c r="H398" s="678">
        <f t="shared" ref="H398:BO398" si="225">H332</f>
        <v>65.052988257749959</v>
      </c>
      <c r="I398" s="678">
        <f t="shared" si="225"/>
        <v>63.313886882929296</v>
      </c>
      <c r="J398" s="678">
        <f t="shared" si="225"/>
        <v>71.186478624680021</v>
      </c>
      <c r="K398" s="678">
        <f t="shared" si="225"/>
        <v>63.480498962132501</v>
      </c>
      <c r="L398" s="678">
        <f t="shared" si="225"/>
        <v>63.792300372138087</v>
      </c>
      <c r="M398" s="678">
        <f t="shared" si="225"/>
        <v>63.33106198192872</v>
      </c>
      <c r="N398" s="678">
        <f t="shared" si="225"/>
        <v>62.751110006723117</v>
      </c>
      <c r="O398" s="678">
        <f t="shared" si="225"/>
        <v>62.041727089092895</v>
      </c>
      <c r="P398" s="678">
        <f t="shared" si="225"/>
        <v>61.222323478459927</v>
      </c>
      <c r="Q398" s="678">
        <f t="shared" si="225"/>
        <v>60.282909521325607</v>
      </c>
      <c r="R398" s="678">
        <f t="shared" si="225"/>
        <v>58.568481801215952</v>
      </c>
      <c r="S398" s="678">
        <f t="shared" si="225"/>
        <v>56.85235725488149</v>
      </c>
      <c r="T398" s="678">
        <f t="shared" si="225"/>
        <v>55.136925924138872</v>
      </c>
      <c r="U398" s="678">
        <f t="shared" si="225"/>
        <v>53.421680830420925</v>
      </c>
      <c r="V398" s="678">
        <f t="shared" si="225"/>
        <v>51.706435736702986</v>
      </c>
      <c r="W398" s="678">
        <f t="shared" si="225"/>
        <v>50.823608016593319</v>
      </c>
      <c r="X398" s="678">
        <f t="shared" si="225"/>
        <v>49.940780296483666</v>
      </c>
      <c r="Y398" s="678">
        <f t="shared" si="225"/>
        <v>49.057952576374007</v>
      </c>
      <c r="Z398" s="678">
        <f t="shared" si="225"/>
        <v>48.175590448826036</v>
      </c>
      <c r="AA398" s="678">
        <f t="shared" si="225"/>
        <v>47.292400601168396</v>
      </c>
      <c r="AB398" s="678">
        <f t="shared" si="225"/>
        <v>46.408693428442227</v>
      </c>
      <c r="AC398" s="678">
        <f t="shared" si="225"/>
        <v>45.526538230921666</v>
      </c>
      <c r="AD398" s="678">
        <f t="shared" si="225"/>
        <v>44.644383033401105</v>
      </c>
      <c r="AE398" s="678">
        <f t="shared" si="225"/>
        <v>43.762227835880545</v>
      </c>
      <c r="AF398" s="678">
        <f t="shared" si="225"/>
        <v>42.879979519847637</v>
      </c>
      <c r="AG398" s="678">
        <f t="shared" si="225"/>
        <v>41.997793282822968</v>
      </c>
      <c r="AH398" s="678">
        <f t="shared" si="225"/>
        <v>41.115607045798285</v>
      </c>
      <c r="AI398" s="678">
        <f t="shared" si="225"/>
        <v>40.233420808773616</v>
      </c>
      <c r="AJ398" s="678">
        <f t="shared" si="225"/>
        <v>39.351234571748947</v>
      </c>
      <c r="AK398" s="678">
        <f t="shared" si="225"/>
        <v>38.469234571748956</v>
      </c>
      <c r="AL398" s="678">
        <f t="shared" si="225"/>
        <v>38.469234571748963</v>
      </c>
      <c r="AM398" s="678">
        <f t="shared" si="225"/>
        <v>38.469234571748963</v>
      </c>
      <c r="AN398" s="678">
        <f t="shared" si="225"/>
        <v>38.469234571748956</v>
      </c>
      <c r="AO398" s="678">
        <f t="shared" si="225"/>
        <v>38.469234571748956</v>
      </c>
      <c r="AP398" s="678">
        <f t="shared" si="225"/>
        <v>38.469234571748963</v>
      </c>
      <c r="AQ398" s="678">
        <f t="shared" si="225"/>
        <v>38.469234571748956</v>
      </c>
      <c r="AR398" s="678">
        <f t="shared" si="225"/>
        <v>38.469234571748963</v>
      </c>
      <c r="AS398" s="678">
        <f t="shared" si="225"/>
        <v>38.469234571748956</v>
      </c>
      <c r="AT398" s="678">
        <f t="shared" si="225"/>
        <v>38.469234571748963</v>
      </c>
      <c r="AU398" s="678">
        <f t="shared" si="225"/>
        <v>38.469234571748956</v>
      </c>
      <c r="AV398" s="678">
        <f t="shared" si="225"/>
        <v>38.469234571748956</v>
      </c>
      <c r="AW398" s="678">
        <f t="shared" si="225"/>
        <v>38.469234571748956</v>
      </c>
      <c r="AX398" s="678">
        <f t="shared" si="225"/>
        <v>38.469234571748956</v>
      </c>
      <c r="AY398" s="678">
        <f t="shared" si="225"/>
        <v>38.469234571748963</v>
      </c>
      <c r="AZ398" s="678">
        <f t="shared" si="225"/>
        <v>38.469234571748956</v>
      </c>
      <c r="BA398" s="678">
        <f t="shared" si="225"/>
        <v>38.469234571748956</v>
      </c>
      <c r="BB398" s="678">
        <f t="shared" si="225"/>
        <v>38.469234571748956</v>
      </c>
      <c r="BC398" s="678">
        <f t="shared" si="225"/>
        <v>38.469234571748963</v>
      </c>
      <c r="BD398" s="678">
        <f t="shared" si="225"/>
        <v>38.469234571748956</v>
      </c>
      <c r="BE398" s="678">
        <f t="shared" si="225"/>
        <v>38.469234571748956</v>
      </c>
      <c r="BF398" s="678">
        <f t="shared" si="225"/>
        <v>38.469234571748963</v>
      </c>
      <c r="BG398" s="678">
        <f t="shared" si="225"/>
        <v>38.469234571748956</v>
      </c>
      <c r="BH398" s="678">
        <f t="shared" si="225"/>
        <v>38.469234571748956</v>
      </c>
      <c r="BI398" s="678">
        <f t="shared" si="225"/>
        <v>38.469234571748956</v>
      </c>
      <c r="BJ398" s="678">
        <f t="shared" si="225"/>
        <v>38.469234571748956</v>
      </c>
      <c r="BK398" s="678">
        <f t="shared" si="225"/>
        <v>38.469234571748963</v>
      </c>
      <c r="BL398" s="678">
        <f t="shared" si="225"/>
        <v>38.469234571748956</v>
      </c>
      <c r="BM398" s="678">
        <f t="shared" si="225"/>
        <v>38.469234571748956</v>
      </c>
      <c r="BN398" s="678">
        <f t="shared" si="225"/>
        <v>38.469234571748956</v>
      </c>
      <c r="BO398" s="678">
        <f t="shared" si="225"/>
        <v>38.469234571748956</v>
      </c>
      <c r="BP398" s="678"/>
      <c r="BQ398" s="678"/>
      <c r="BR398" s="678"/>
      <c r="BS398" s="678"/>
      <c r="BT398" s="678"/>
      <c r="BU398" s="678"/>
      <c r="BV398" s="678"/>
      <c r="BW398" s="678"/>
      <c r="BX398" s="678"/>
      <c r="BY398" s="678"/>
      <c r="BZ398" s="678"/>
      <c r="CA398" s="678"/>
      <c r="CB398" s="678"/>
      <c r="CC398" s="678"/>
      <c r="CD398" s="678"/>
      <c r="CE398" s="678"/>
      <c r="CF398" s="678"/>
      <c r="CG398" s="678"/>
      <c r="CH398" s="678"/>
      <c r="CI398" s="679"/>
    </row>
    <row r="399" spans="2:87" x14ac:dyDescent="0.35">
      <c r="B399" s="1485"/>
      <c r="C399" s="1486" t="s">
        <v>667</v>
      </c>
      <c r="D399" s="1486"/>
      <c r="E399" s="1486" t="s">
        <v>111</v>
      </c>
      <c r="F399" s="1486">
        <v>2</v>
      </c>
      <c r="G399" s="678">
        <f>G356-SUM(G395:G398)</f>
        <v>8.9006333233717214</v>
      </c>
      <c r="H399" s="678">
        <f t="shared" ref="H399:BO399" si="226">H356-SUM(H395:H398)</f>
        <v>8.9006333233716646</v>
      </c>
      <c r="I399" s="678">
        <f t="shared" si="226"/>
        <v>8.9006333233716646</v>
      </c>
      <c r="J399" s="678">
        <f t="shared" si="226"/>
        <v>8.9006333233716077</v>
      </c>
      <c r="K399" s="678">
        <f t="shared" si="226"/>
        <v>8.9006333233716646</v>
      </c>
      <c r="L399" s="678">
        <f t="shared" si="226"/>
        <v>8.9006333233717214</v>
      </c>
      <c r="M399" s="678">
        <f t="shared" si="226"/>
        <v>8.9006333233716646</v>
      </c>
      <c r="N399" s="678">
        <f t="shared" si="226"/>
        <v>8.9006333233716646</v>
      </c>
      <c r="O399" s="678">
        <f t="shared" si="226"/>
        <v>8.9006333233717214</v>
      </c>
      <c r="P399" s="678">
        <f t="shared" si="226"/>
        <v>8.9006333233717783</v>
      </c>
      <c r="Q399" s="678">
        <f t="shared" si="226"/>
        <v>8.9006333233716646</v>
      </c>
      <c r="R399" s="678">
        <f t="shared" si="226"/>
        <v>8.9006333233716646</v>
      </c>
      <c r="S399" s="678">
        <f t="shared" si="226"/>
        <v>8.9006333233717214</v>
      </c>
      <c r="T399" s="678">
        <f t="shared" si="226"/>
        <v>8.9006333233716646</v>
      </c>
      <c r="U399" s="678">
        <f t="shared" si="226"/>
        <v>8.9006333233716646</v>
      </c>
      <c r="V399" s="678">
        <f t="shared" si="226"/>
        <v>8.9006333233716646</v>
      </c>
      <c r="W399" s="678">
        <f t="shared" si="226"/>
        <v>8.9006333233716646</v>
      </c>
      <c r="X399" s="678">
        <f t="shared" si="226"/>
        <v>8.9006333233717214</v>
      </c>
      <c r="Y399" s="678">
        <f t="shared" si="226"/>
        <v>8.9006333233716646</v>
      </c>
      <c r="Z399" s="678">
        <f t="shared" si="226"/>
        <v>8.9006333233716646</v>
      </c>
      <c r="AA399" s="678">
        <f t="shared" si="226"/>
        <v>8.9006333233716646</v>
      </c>
      <c r="AB399" s="678">
        <f t="shared" si="226"/>
        <v>8.9006333233716646</v>
      </c>
      <c r="AC399" s="678">
        <f t="shared" si="226"/>
        <v>8.9006333233716646</v>
      </c>
      <c r="AD399" s="678">
        <f t="shared" si="226"/>
        <v>8.9006333233717214</v>
      </c>
      <c r="AE399" s="678">
        <f t="shared" si="226"/>
        <v>8.9006333233717214</v>
      </c>
      <c r="AF399" s="678">
        <f t="shared" si="226"/>
        <v>8.9006333233717214</v>
      </c>
      <c r="AG399" s="678">
        <f t="shared" si="226"/>
        <v>8.9006333233716646</v>
      </c>
      <c r="AH399" s="678">
        <f t="shared" si="226"/>
        <v>8.9006333233716646</v>
      </c>
      <c r="AI399" s="678">
        <f t="shared" si="226"/>
        <v>8.9006333233717214</v>
      </c>
      <c r="AJ399" s="678">
        <f t="shared" si="226"/>
        <v>8.9006333233717214</v>
      </c>
      <c r="AK399" s="678">
        <f t="shared" si="226"/>
        <v>8.9006333233717214</v>
      </c>
      <c r="AL399" s="678">
        <f t="shared" si="226"/>
        <v>8.9006333233716646</v>
      </c>
      <c r="AM399" s="678">
        <f t="shared" si="226"/>
        <v>8.9006333233717214</v>
      </c>
      <c r="AN399" s="678">
        <f t="shared" si="226"/>
        <v>8.9006333233716646</v>
      </c>
      <c r="AO399" s="678">
        <f t="shared" si="226"/>
        <v>8.9006333233717214</v>
      </c>
      <c r="AP399" s="678">
        <f t="shared" si="226"/>
        <v>8.9006333233716646</v>
      </c>
      <c r="AQ399" s="678">
        <f t="shared" si="226"/>
        <v>8.9006333233716646</v>
      </c>
      <c r="AR399" s="678">
        <f t="shared" si="226"/>
        <v>8.9006333233717214</v>
      </c>
      <c r="AS399" s="678">
        <f t="shared" si="226"/>
        <v>8.9006333233717214</v>
      </c>
      <c r="AT399" s="678">
        <f t="shared" si="226"/>
        <v>8.9006333233716646</v>
      </c>
      <c r="AU399" s="678">
        <f t="shared" si="226"/>
        <v>8.9006333233716646</v>
      </c>
      <c r="AV399" s="678">
        <f t="shared" si="226"/>
        <v>8.9006333233717214</v>
      </c>
      <c r="AW399" s="678">
        <f t="shared" si="226"/>
        <v>8.9006333233717214</v>
      </c>
      <c r="AX399" s="678">
        <f t="shared" si="226"/>
        <v>8.9006333233717214</v>
      </c>
      <c r="AY399" s="678">
        <f t="shared" si="226"/>
        <v>8.9006333233717214</v>
      </c>
      <c r="AZ399" s="678">
        <f t="shared" si="226"/>
        <v>8.9006333233717214</v>
      </c>
      <c r="BA399" s="678">
        <f t="shared" si="226"/>
        <v>8.9006333233717214</v>
      </c>
      <c r="BB399" s="678">
        <f t="shared" si="226"/>
        <v>8.9006333233716646</v>
      </c>
      <c r="BC399" s="678">
        <f t="shared" si="226"/>
        <v>8.9006333233717214</v>
      </c>
      <c r="BD399" s="678">
        <f t="shared" si="226"/>
        <v>8.9006333233716646</v>
      </c>
      <c r="BE399" s="678">
        <f t="shared" si="226"/>
        <v>8.9006333233717783</v>
      </c>
      <c r="BF399" s="678">
        <f t="shared" si="226"/>
        <v>8.9006333233716646</v>
      </c>
      <c r="BG399" s="678">
        <f t="shared" si="226"/>
        <v>8.9006333233716646</v>
      </c>
      <c r="BH399" s="678">
        <f t="shared" si="226"/>
        <v>8.9006333233716646</v>
      </c>
      <c r="BI399" s="678">
        <f t="shared" si="226"/>
        <v>8.9006333233717214</v>
      </c>
      <c r="BJ399" s="678">
        <f t="shared" si="226"/>
        <v>8.9006333233717214</v>
      </c>
      <c r="BK399" s="678">
        <f t="shared" si="226"/>
        <v>8.9006333233717214</v>
      </c>
      <c r="BL399" s="678">
        <f t="shared" si="226"/>
        <v>8.9006333233717214</v>
      </c>
      <c r="BM399" s="678">
        <f t="shared" si="226"/>
        <v>8.9006333233717783</v>
      </c>
      <c r="BN399" s="678">
        <f t="shared" si="226"/>
        <v>8.9006333233716646</v>
      </c>
      <c r="BO399" s="678">
        <f t="shared" si="226"/>
        <v>8.9006333233717783</v>
      </c>
      <c r="BP399" s="678"/>
      <c r="BQ399" s="678"/>
      <c r="BR399" s="678"/>
      <c r="BS399" s="678"/>
      <c r="BT399" s="678"/>
      <c r="BU399" s="678"/>
      <c r="BV399" s="678"/>
      <c r="BW399" s="678"/>
      <c r="BX399" s="678"/>
      <c r="BY399" s="678"/>
      <c r="BZ399" s="678"/>
      <c r="CA399" s="678"/>
      <c r="CB399" s="678"/>
      <c r="CC399" s="678"/>
      <c r="CD399" s="678"/>
      <c r="CE399" s="678"/>
      <c r="CF399" s="678"/>
      <c r="CG399" s="678"/>
      <c r="CH399" s="678"/>
      <c r="CI399" s="679"/>
    </row>
    <row r="400" spans="2:87" x14ac:dyDescent="0.35">
      <c r="B400" s="1485"/>
      <c r="C400" s="1486" t="s">
        <v>668</v>
      </c>
      <c r="D400" s="1486"/>
      <c r="E400" s="1486" t="s">
        <v>111</v>
      </c>
      <c r="F400" s="1486">
        <v>2</v>
      </c>
      <c r="G400" s="678">
        <f>G313</f>
        <v>436.90300000000002</v>
      </c>
      <c r="H400" s="678">
        <f t="shared" ref="H400:BO400" si="227">H313</f>
        <v>436.851</v>
      </c>
      <c r="I400" s="678">
        <f t="shared" si="227"/>
        <v>436.851</v>
      </c>
      <c r="J400" s="678">
        <f t="shared" si="227"/>
        <v>436.71407321350472</v>
      </c>
      <c r="K400" s="678">
        <f t="shared" si="227"/>
        <v>436.32668065059158</v>
      </c>
      <c r="L400" s="678">
        <f t="shared" si="227"/>
        <v>435.69889120456241</v>
      </c>
      <c r="M400" s="678">
        <f t="shared" si="227"/>
        <v>465.67484319535896</v>
      </c>
      <c r="N400" s="678">
        <f t="shared" si="227"/>
        <v>465.32665552028948</v>
      </c>
      <c r="O400" s="678">
        <f t="shared" si="227"/>
        <v>465.05758763780227</v>
      </c>
      <c r="P400" s="678">
        <f t="shared" si="227"/>
        <v>464.79174686244642</v>
      </c>
      <c r="Q400" s="678">
        <f t="shared" si="227"/>
        <v>464.53446581554931</v>
      </c>
      <c r="R400" s="678">
        <f t="shared" si="227"/>
        <v>462.33652146773466</v>
      </c>
      <c r="S400" s="678">
        <f t="shared" si="227"/>
        <v>462.17541319975294</v>
      </c>
      <c r="T400" s="678">
        <f t="shared" si="227"/>
        <v>462.04536989756934</v>
      </c>
      <c r="U400" s="678">
        <f t="shared" si="227"/>
        <v>468.92395732355999</v>
      </c>
      <c r="V400" s="678">
        <f t="shared" si="227"/>
        <v>468.80268672774378</v>
      </c>
      <c r="W400" s="678">
        <f t="shared" si="227"/>
        <v>409.02772798163272</v>
      </c>
      <c r="X400" s="678">
        <f t="shared" si="227"/>
        <v>408.94775855696565</v>
      </c>
      <c r="Y400" s="678">
        <f t="shared" si="227"/>
        <v>408.8576453322695</v>
      </c>
      <c r="Z400" s="678">
        <f t="shared" si="227"/>
        <v>408.78777941479314</v>
      </c>
      <c r="AA400" s="678">
        <f t="shared" si="227"/>
        <v>408.71856180392177</v>
      </c>
      <c r="AB400" s="678">
        <f t="shared" si="227"/>
        <v>398.91408042833882</v>
      </c>
      <c r="AC400" s="678">
        <f t="shared" si="227"/>
        <v>398.90197176271312</v>
      </c>
      <c r="AD400" s="678">
        <f t="shared" si="227"/>
        <v>396.18189536425388</v>
      </c>
      <c r="AE400" s="678">
        <f t="shared" si="227"/>
        <v>396.16949571258164</v>
      </c>
      <c r="AF400" s="678">
        <f t="shared" si="227"/>
        <v>396.15727348526917</v>
      </c>
      <c r="AG400" s="678">
        <f t="shared" si="227"/>
        <v>396.14519439288949</v>
      </c>
      <c r="AH400" s="678">
        <f t="shared" si="227"/>
        <v>396.13296728659253</v>
      </c>
      <c r="AI400" s="678">
        <f t="shared" si="227"/>
        <v>396.12073970575767</v>
      </c>
      <c r="AJ400" s="678">
        <f t="shared" si="227"/>
        <v>396.10837291046664</v>
      </c>
      <c r="AK400" s="678">
        <f t="shared" si="227"/>
        <v>396.1133607167942</v>
      </c>
      <c r="AL400" s="678">
        <f t="shared" si="227"/>
        <v>396.1078303084123</v>
      </c>
      <c r="AM400" s="678">
        <f t="shared" si="227"/>
        <v>395.00229228828152</v>
      </c>
      <c r="AN400" s="678">
        <f t="shared" si="227"/>
        <v>394.99674758523975</v>
      </c>
      <c r="AO400" s="678">
        <f t="shared" si="227"/>
        <v>394.99119719822392</v>
      </c>
      <c r="AP400" s="678">
        <f t="shared" si="227"/>
        <v>394.98563830203756</v>
      </c>
      <c r="AQ400" s="678">
        <f t="shared" si="227"/>
        <v>394.99007893059735</v>
      </c>
      <c r="AR400" s="678">
        <f t="shared" si="227"/>
        <v>394.98451613464192</v>
      </c>
      <c r="AS400" s="678">
        <f t="shared" si="227"/>
        <v>394.97894716743451</v>
      </c>
      <c r="AT400" s="678">
        <f t="shared" si="227"/>
        <v>394.97337975115357</v>
      </c>
      <c r="AU400" s="678">
        <f t="shared" si="227"/>
        <v>394.96780728489381</v>
      </c>
      <c r="AV400" s="678">
        <f t="shared" si="227"/>
        <v>394.96223748896801</v>
      </c>
      <c r="AW400" s="678">
        <f t="shared" si="227"/>
        <v>394.9666637969375</v>
      </c>
      <c r="AX400" s="678">
        <f t="shared" si="227"/>
        <v>394.96109365114933</v>
      </c>
      <c r="AY400" s="678">
        <f t="shared" si="227"/>
        <v>401.58552046905703</v>
      </c>
      <c r="AZ400" s="678">
        <f t="shared" si="227"/>
        <v>401.57994822950286</v>
      </c>
      <c r="BA400" s="678">
        <f t="shared" si="227"/>
        <v>401.57437730852894</v>
      </c>
      <c r="BB400" s="678">
        <f t="shared" si="227"/>
        <v>401.56880801809064</v>
      </c>
      <c r="BC400" s="678">
        <f t="shared" si="227"/>
        <v>401.57324071654244</v>
      </c>
      <c r="BD400" s="678">
        <f t="shared" si="227"/>
        <v>401.56767570278771</v>
      </c>
      <c r="BE400" s="678">
        <f t="shared" si="227"/>
        <v>401.56211318907953</v>
      </c>
      <c r="BF400" s="678">
        <f t="shared" si="227"/>
        <v>401.5565535202615</v>
      </c>
      <c r="BG400" s="678">
        <f t="shared" si="227"/>
        <v>401.55099681528839</v>
      </c>
      <c r="BH400" s="678">
        <f t="shared" si="227"/>
        <v>401.54543994619951</v>
      </c>
      <c r="BI400" s="678">
        <f t="shared" si="227"/>
        <v>401.54988995199642</v>
      </c>
      <c r="BJ400" s="678">
        <f t="shared" si="227"/>
        <v>401.5443435882824</v>
      </c>
      <c r="BK400" s="678">
        <f t="shared" si="227"/>
        <v>401.53879759350406</v>
      </c>
      <c r="BL400" s="678">
        <f t="shared" si="227"/>
        <v>401.53325900129272</v>
      </c>
      <c r="BM400" s="678">
        <f t="shared" si="227"/>
        <v>401.52772113034564</v>
      </c>
      <c r="BN400" s="678">
        <f t="shared" si="227"/>
        <v>401.52218745780652</v>
      </c>
      <c r="BO400" s="678">
        <f t="shared" si="227"/>
        <v>401.51666155787126</v>
      </c>
      <c r="BP400" s="678"/>
      <c r="BQ400" s="678"/>
      <c r="BR400" s="678"/>
      <c r="BS400" s="678"/>
      <c r="BT400" s="678"/>
      <c r="BU400" s="678"/>
      <c r="BV400" s="678"/>
      <c r="BW400" s="678"/>
      <c r="BX400" s="678"/>
      <c r="BY400" s="678"/>
      <c r="BZ400" s="678"/>
      <c r="CA400" s="678"/>
      <c r="CB400" s="678"/>
      <c r="CC400" s="678"/>
      <c r="CD400" s="678"/>
      <c r="CE400" s="678"/>
      <c r="CF400" s="678"/>
      <c r="CG400" s="678"/>
      <c r="CH400" s="678"/>
      <c r="CI400" s="679"/>
    </row>
    <row r="401" spans="2:87" x14ac:dyDescent="0.35">
      <c r="B401" s="1485"/>
      <c r="C401" s="1486" t="s">
        <v>669</v>
      </c>
      <c r="D401" s="1486"/>
      <c r="E401" s="1486" t="s">
        <v>111</v>
      </c>
      <c r="F401" s="1486">
        <v>2</v>
      </c>
      <c r="G401" s="678">
        <f>SUM(G395:G399)+G359</f>
        <v>437.82421257510867</v>
      </c>
      <c r="H401" s="678">
        <f t="shared" ref="H401:BO401" si="228">SUM(H395:H399)+H359</f>
        <v>424.12634169505878</v>
      </c>
      <c r="I401" s="678">
        <f t="shared" si="228"/>
        <v>431.57106786989397</v>
      </c>
      <c r="J401" s="678">
        <f t="shared" si="228"/>
        <v>443.68239679087702</v>
      </c>
      <c r="K401" s="678">
        <f t="shared" si="228"/>
        <v>435.85715906768621</v>
      </c>
      <c r="L401" s="678">
        <f t="shared" si="228"/>
        <v>435.90246095559201</v>
      </c>
      <c r="M401" s="678">
        <f t="shared" si="228"/>
        <v>433.74901431590899</v>
      </c>
      <c r="N401" s="678">
        <f t="shared" si="228"/>
        <v>429.764507136671</v>
      </c>
      <c r="O401" s="678">
        <f t="shared" si="228"/>
        <v>425.88638191915663</v>
      </c>
      <c r="P401" s="678">
        <f t="shared" si="228"/>
        <v>422.19384647458241</v>
      </c>
      <c r="Q401" s="678">
        <f t="shared" si="228"/>
        <v>418.45095462271183</v>
      </c>
      <c r="R401" s="678">
        <f t="shared" si="228"/>
        <v>413.57239661556775</v>
      </c>
      <c r="S401" s="678">
        <f t="shared" si="228"/>
        <v>408.27814940059204</v>
      </c>
      <c r="T401" s="678">
        <f t="shared" si="228"/>
        <v>403.02619637493382</v>
      </c>
      <c r="U401" s="678">
        <f t="shared" si="228"/>
        <v>398.0515509146241</v>
      </c>
      <c r="V401" s="678">
        <f t="shared" si="228"/>
        <v>393.22335556985814</v>
      </c>
      <c r="W401" s="678">
        <f t="shared" si="228"/>
        <v>389.56517363533686</v>
      </c>
      <c r="X401" s="678">
        <f t="shared" si="228"/>
        <v>386.2130841984233</v>
      </c>
      <c r="Y401" s="678">
        <f t="shared" si="228"/>
        <v>383.1062051494709</v>
      </c>
      <c r="Z401" s="678">
        <f t="shared" si="228"/>
        <v>380.87679756744018</v>
      </c>
      <c r="AA401" s="678">
        <f t="shared" si="228"/>
        <v>379.19520712130628</v>
      </c>
      <c r="AB401" s="678">
        <f t="shared" si="228"/>
        <v>377.52041472871622</v>
      </c>
      <c r="AC401" s="678">
        <f t="shared" si="228"/>
        <v>375.96405946599168</v>
      </c>
      <c r="AD401" s="678">
        <f t="shared" si="228"/>
        <v>374.40128222458179</v>
      </c>
      <c r="AE401" s="678">
        <f t="shared" si="228"/>
        <v>372.98538791720171</v>
      </c>
      <c r="AF401" s="678">
        <f t="shared" si="228"/>
        <v>371.57136822198754</v>
      </c>
      <c r="AG401" s="678">
        <f t="shared" si="228"/>
        <v>370.1916312268167</v>
      </c>
      <c r="AH401" s="678">
        <f t="shared" si="228"/>
        <v>369.07389838548409</v>
      </c>
      <c r="AI401" s="678">
        <f t="shared" si="228"/>
        <v>367.9492415419266</v>
      </c>
      <c r="AJ401" s="678">
        <f t="shared" si="228"/>
        <v>366.81649438087521</v>
      </c>
      <c r="AK401" s="678">
        <f t="shared" si="228"/>
        <v>365.68292855183614</v>
      </c>
      <c r="AL401" s="678">
        <f t="shared" si="228"/>
        <v>366.41991860173692</v>
      </c>
      <c r="AM401" s="678">
        <f t="shared" si="228"/>
        <v>368.06943483219612</v>
      </c>
      <c r="AN401" s="678">
        <f t="shared" si="228"/>
        <v>369.56451538062527</v>
      </c>
      <c r="AO401" s="678">
        <f t="shared" si="228"/>
        <v>370.9160994193611</v>
      </c>
      <c r="AP401" s="678">
        <f t="shared" si="228"/>
        <v>372.18203906842643</v>
      </c>
      <c r="AQ401" s="678">
        <f t="shared" si="228"/>
        <v>373.41982561966478</v>
      </c>
      <c r="AR401" s="678">
        <f t="shared" si="228"/>
        <v>374.54389493156793</v>
      </c>
      <c r="AS401" s="678">
        <f t="shared" si="228"/>
        <v>375.56284465189395</v>
      </c>
      <c r="AT401" s="678">
        <f t="shared" si="228"/>
        <v>376.48267805324969</v>
      </c>
      <c r="AU401" s="678">
        <f t="shared" si="228"/>
        <v>377.31151409774401</v>
      </c>
      <c r="AV401" s="678">
        <f t="shared" si="228"/>
        <v>378.05424681789316</v>
      </c>
      <c r="AW401" s="678">
        <f t="shared" si="228"/>
        <v>378.71796569946275</v>
      </c>
      <c r="AX401" s="678">
        <f t="shared" si="228"/>
        <v>379.30667385000504</v>
      </c>
      <c r="AY401" s="678">
        <f t="shared" si="228"/>
        <v>379.82659414977809</v>
      </c>
      <c r="AZ401" s="678">
        <f t="shared" si="228"/>
        <v>380.28157906871058</v>
      </c>
      <c r="BA401" s="678">
        <f t="shared" si="228"/>
        <v>380.67580377419114</v>
      </c>
      <c r="BB401" s="678">
        <f t="shared" si="228"/>
        <v>381.01312840405603</v>
      </c>
      <c r="BC401" s="678">
        <f t="shared" si="228"/>
        <v>381.29710274990168</v>
      </c>
      <c r="BD401" s="678">
        <f t="shared" si="228"/>
        <v>381.53100962283207</v>
      </c>
      <c r="BE401" s="678">
        <f t="shared" si="228"/>
        <v>381.71789159487622</v>
      </c>
      <c r="BF401" s="678">
        <f t="shared" si="228"/>
        <v>381.86052971257072</v>
      </c>
      <c r="BG401" s="678">
        <f t="shared" si="228"/>
        <v>381.96152927366086</v>
      </c>
      <c r="BH401" s="678">
        <f t="shared" si="228"/>
        <v>382.02390477705273</v>
      </c>
      <c r="BI401" s="678">
        <f t="shared" si="228"/>
        <v>382.04857346877878</v>
      </c>
      <c r="BJ401" s="678">
        <f t="shared" si="228"/>
        <v>382.0382147990386</v>
      </c>
      <c r="BK401" s="678">
        <f t="shared" si="228"/>
        <v>381.99535343961622</v>
      </c>
      <c r="BL401" s="678">
        <f t="shared" si="228"/>
        <v>381.92043259716451</v>
      </c>
      <c r="BM401" s="678">
        <f t="shared" si="228"/>
        <v>381.81633965760204</v>
      </c>
      <c r="BN401" s="678">
        <f t="shared" si="228"/>
        <v>381.68392792658238</v>
      </c>
      <c r="BO401" s="678">
        <f t="shared" si="228"/>
        <v>384.15676284754926</v>
      </c>
      <c r="BP401" s="678"/>
      <c r="BQ401" s="678"/>
      <c r="BR401" s="678"/>
      <c r="BS401" s="678"/>
      <c r="BT401" s="678"/>
      <c r="BU401" s="678"/>
      <c r="BV401" s="678"/>
      <c r="BW401" s="678"/>
      <c r="BX401" s="678"/>
      <c r="BY401" s="678"/>
      <c r="BZ401" s="678"/>
      <c r="CA401" s="678"/>
      <c r="CB401" s="678"/>
      <c r="CC401" s="678"/>
      <c r="CD401" s="678"/>
      <c r="CE401" s="678"/>
      <c r="CF401" s="678"/>
      <c r="CG401" s="678"/>
      <c r="CH401" s="678"/>
      <c r="CI401" s="679"/>
    </row>
    <row r="402" spans="2:87" ht="14.5" thickBot="1" x14ac:dyDescent="0.4">
      <c r="B402" s="1488"/>
      <c r="C402" s="1489"/>
      <c r="D402" s="1489"/>
      <c r="E402" s="1489"/>
      <c r="F402" s="1489"/>
      <c r="G402" s="1489"/>
      <c r="H402" s="1489"/>
      <c r="I402" s="1489"/>
      <c r="J402" s="1489"/>
      <c r="K402" s="1489"/>
      <c r="L402" s="1489"/>
      <c r="M402" s="1489"/>
      <c r="N402" s="1489"/>
      <c r="O402" s="1489"/>
      <c r="P402" s="1489"/>
      <c r="Q402" s="1489"/>
      <c r="R402" s="1489"/>
      <c r="S402" s="1489"/>
      <c r="T402" s="1489"/>
      <c r="U402" s="1489"/>
      <c r="V402" s="1489"/>
      <c r="W402" s="1489"/>
      <c r="X402" s="1489"/>
      <c r="Y402" s="1489"/>
      <c r="Z402" s="1489"/>
      <c r="AA402" s="1489"/>
      <c r="AB402" s="1489"/>
      <c r="AC402" s="1489"/>
      <c r="AD402" s="1489"/>
      <c r="AE402" s="1489"/>
      <c r="AF402" s="1489"/>
      <c r="AG402" s="1489"/>
      <c r="AH402" s="1489"/>
      <c r="AI402" s="1489"/>
      <c r="AJ402" s="1489"/>
      <c r="AK402" s="1489"/>
      <c r="AL402" s="1489"/>
      <c r="AM402" s="1489"/>
      <c r="AN402" s="1489"/>
      <c r="AO402" s="1489"/>
      <c r="AP402" s="1489"/>
      <c r="AQ402" s="1489"/>
      <c r="AR402" s="1489"/>
      <c r="AS402" s="1489"/>
      <c r="AT402" s="1489"/>
      <c r="AU402" s="1489"/>
      <c r="AV402" s="1489"/>
      <c r="AW402" s="1489"/>
      <c r="AX402" s="1489"/>
      <c r="AY402" s="1489"/>
      <c r="AZ402" s="1489"/>
      <c r="BA402" s="1489"/>
      <c r="BB402" s="1489"/>
      <c r="BC402" s="1489"/>
      <c r="BD402" s="1489"/>
      <c r="BE402" s="1489"/>
      <c r="BF402" s="1489"/>
      <c r="BG402" s="1489"/>
      <c r="BH402" s="1489"/>
      <c r="BI402" s="1489"/>
      <c r="BJ402" s="1489"/>
      <c r="BK402" s="1489"/>
      <c r="BL402" s="1489"/>
      <c r="BM402" s="1489"/>
      <c r="BN402" s="1489"/>
      <c r="BO402" s="1489"/>
      <c r="BP402" s="1489"/>
      <c r="BQ402" s="1489"/>
      <c r="BR402" s="1489"/>
      <c r="BS402" s="1489"/>
      <c r="BT402" s="1489"/>
      <c r="BU402" s="1489"/>
      <c r="BV402" s="1489"/>
      <c r="BW402" s="1489"/>
      <c r="BX402" s="1489"/>
      <c r="BY402" s="1489"/>
      <c r="BZ402" s="1489"/>
      <c r="CA402" s="1489"/>
      <c r="CB402" s="1489"/>
      <c r="CC402" s="1489"/>
      <c r="CD402" s="1489"/>
      <c r="CE402" s="1489"/>
      <c r="CF402" s="1489"/>
      <c r="CG402" s="1489"/>
      <c r="CH402" s="1489"/>
      <c r="CI402" s="1490"/>
    </row>
  </sheetData>
  <conditionalFormatting sqref="C33:C38 B118:E119 B112:E112 B278:E279 B276:E276 B97:E98 B95:E95">
    <cfRule type="expression" dxfId="173" priority="226">
      <formula>"error.type(c3)=5"</formula>
    </cfRule>
    <cfRule type="expression" dxfId="172" priority="227">
      <formula>ERROR.TYPE(B33)=2</formula>
    </cfRule>
    <cfRule type="expression" dxfId="171" priority="228">
      <formula>ISNA(B33)</formula>
    </cfRule>
  </conditionalFormatting>
  <conditionalFormatting sqref="C39">
    <cfRule type="expression" dxfId="170" priority="223">
      <formula>"error.type(c3)=5"</formula>
    </cfRule>
    <cfRule type="expression" dxfId="169" priority="224">
      <formula>ERROR.TYPE(C39)=2</formula>
    </cfRule>
    <cfRule type="expression" dxfId="168" priority="225">
      <formula>ISNA(C39)</formula>
    </cfRule>
  </conditionalFormatting>
  <conditionalFormatting sqref="C45:C49">
    <cfRule type="expression" dxfId="167" priority="220">
      <formula>"error.type(c3)=5"</formula>
    </cfRule>
    <cfRule type="expression" dxfId="166" priority="221">
      <formula>ERROR.TYPE(C45)=2</formula>
    </cfRule>
    <cfRule type="expression" dxfId="165" priority="222">
      <formula>ISNA(C45)</formula>
    </cfRule>
  </conditionalFormatting>
  <conditionalFormatting sqref="C56:C58">
    <cfRule type="expression" dxfId="164" priority="217">
      <formula>"error.type(c3)=5"</formula>
    </cfRule>
    <cfRule type="expression" dxfId="163" priority="218">
      <formula>ERROR.TYPE(C56)=2</formula>
    </cfRule>
    <cfRule type="expression" dxfId="162" priority="219">
      <formula>ISNA(C56)</formula>
    </cfRule>
  </conditionalFormatting>
  <conditionalFormatting sqref="C59">
    <cfRule type="expression" dxfId="161" priority="214">
      <formula>"error.type(c3)=5"</formula>
    </cfRule>
    <cfRule type="expression" dxfId="160" priority="215">
      <formula>ERROR.TYPE(C59)=2</formula>
    </cfRule>
    <cfRule type="expression" dxfId="159" priority="216">
      <formula>ISNA(C59)</formula>
    </cfRule>
  </conditionalFormatting>
  <conditionalFormatting sqref="C64">
    <cfRule type="expression" dxfId="158" priority="211">
      <formula>"error.type(c3)=5"</formula>
    </cfRule>
    <cfRule type="expression" dxfId="157" priority="212">
      <formula>ERROR.TYPE(C64)=2</formula>
    </cfRule>
    <cfRule type="expression" dxfId="156" priority="213">
      <formula>ISNA(C64)</formula>
    </cfRule>
  </conditionalFormatting>
  <conditionalFormatting sqref="C78">
    <cfRule type="expression" dxfId="155" priority="208">
      <formula>"error.type(c3)=5"</formula>
    </cfRule>
    <cfRule type="expression" dxfId="154" priority="209">
      <formula>ERROR.TYPE(C78)=2</formula>
    </cfRule>
    <cfRule type="expression" dxfId="153" priority="210">
      <formula>ISNA(C78)</formula>
    </cfRule>
  </conditionalFormatting>
  <conditionalFormatting sqref="C130">
    <cfRule type="expression" dxfId="152" priority="181">
      <formula>"error.type(c3)=5"</formula>
    </cfRule>
    <cfRule type="expression" dxfId="151" priority="182">
      <formula>ERROR.TYPE(C130)=2</formula>
    </cfRule>
    <cfRule type="expression" dxfId="150" priority="183">
      <formula>ISNA(C130)</formula>
    </cfRule>
  </conditionalFormatting>
  <conditionalFormatting sqref="B96:E96 B99:E99 B104:E105">
    <cfRule type="expression" dxfId="149" priority="175">
      <formula>"error.type(c3)=5"</formula>
    </cfRule>
    <cfRule type="expression" dxfId="148" priority="176">
      <formula>ERROR.TYPE(B96)=2</formula>
    </cfRule>
    <cfRule type="expression" dxfId="147" priority="177">
      <formula>ISNA(B96)</formula>
    </cfRule>
  </conditionalFormatting>
  <conditionalFormatting sqref="B106:E106">
    <cfRule type="expression" dxfId="146" priority="169">
      <formula>"error.type(c3)=5"</formula>
    </cfRule>
    <cfRule type="expression" dxfId="145" priority="170">
      <formula>ERROR.TYPE(B106)=2</formula>
    </cfRule>
    <cfRule type="expression" dxfId="144" priority="171">
      <formula>ISNA(B106)</formula>
    </cfRule>
  </conditionalFormatting>
  <conditionalFormatting sqref="B101:E102">
    <cfRule type="expression" dxfId="143" priority="172">
      <formula>"error.type(c3)=5"</formula>
    </cfRule>
    <cfRule type="expression" dxfId="142" priority="173">
      <formula>ERROR.TYPE(B101)=2</formula>
    </cfRule>
    <cfRule type="expression" dxfId="141" priority="174">
      <formula>ISNA(B101)</formula>
    </cfRule>
  </conditionalFormatting>
  <conditionalFormatting sqref="C149">
    <cfRule type="expression" dxfId="140" priority="190">
      <formula>"error.type(c3)=5"</formula>
    </cfRule>
    <cfRule type="expression" dxfId="139" priority="191">
      <formula>ERROR.TYPE(C149)=2</formula>
    </cfRule>
    <cfRule type="expression" dxfId="138" priority="192">
      <formula>ISNA(C149)</formula>
    </cfRule>
  </conditionalFormatting>
  <conditionalFormatting sqref="C168">
    <cfRule type="expression" dxfId="137" priority="184">
      <formula>"error.type(c3)=5"</formula>
    </cfRule>
    <cfRule type="expression" dxfId="136" priority="185">
      <formula>ERROR.TYPE(C168)=2</formula>
    </cfRule>
    <cfRule type="expression" dxfId="135" priority="186">
      <formula>ISNA(C168)</formula>
    </cfRule>
  </conditionalFormatting>
  <conditionalFormatting sqref="C154">
    <cfRule type="expression" dxfId="134" priority="187">
      <formula>"error.type(c3)=5"</formula>
    </cfRule>
    <cfRule type="expression" dxfId="133" priority="188">
      <formula>ERROR.TYPE(C154)=2</formula>
    </cfRule>
    <cfRule type="expression" dxfId="132" priority="189">
      <formula>ISNA(C154)</formula>
    </cfRule>
  </conditionalFormatting>
  <conditionalFormatting sqref="C40">
    <cfRule type="expression" dxfId="131" priority="205">
      <formula>"error.type(c3)=5"</formula>
    </cfRule>
    <cfRule type="expression" dxfId="130" priority="206">
      <formula>ERROR.TYPE(C40)=2</formula>
    </cfRule>
    <cfRule type="expression" dxfId="129" priority="207">
      <formula>ISNA(C40)</formula>
    </cfRule>
  </conditionalFormatting>
  <conditionalFormatting sqref="C129">
    <cfRule type="expression" dxfId="128" priority="199">
      <formula>"error.type(c3)=5"</formula>
    </cfRule>
    <cfRule type="expression" dxfId="127" priority="200">
      <formula>ERROR.TYPE(C129)=2</formula>
    </cfRule>
    <cfRule type="expression" dxfId="126" priority="201">
      <formula>ISNA(C129)</formula>
    </cfRule>
  </conditionalFormatting>
  <conditionalFormatting sqref="C146:C148">
    <cfRule type="expression" dxfId="125" priority="193">
      <formula>"error.type(c3)=5"</formula>
    </cfRule>
    <cfRule type="expression" dxfId="124" priority="194">
      <formula>ERROR.TYPE(C146)=2</formula>
    </cfRule>
    <cfRule type="expression" dxfId="123" priority="195">
      <formula>ISNA(C146)</formula>
    </cfRule>
  </conditionalFormatting>
  <conditionalFormatting sqref="C135:C139">
    <cfRule type="expression" dxfId="122" priority="196">
      <formula>"error.type(c3)=5"</formula>
    </cfRule>
    <cfRule type="expression" dxfId="121" priority="197">
      <formula>ERROR.TYPE(C135)=2</formula>
    </cfRule>
    <cfRule type="expression" dxfId="120" priority="198">
      <formula>ISNA(C135)</formula>
    </cfRule>
  </conditionalFormatting>
  <conditionalFormatting sqref="C214:C215 B300:E300 B293 D293:E293 B299 D299:E299 C217:C219">
    <cfRule type="expression" dxfId="119" priority="166">
      <formula>"error.type(c3)=5"</formula>
    </cfRule>
    <cfRule type="expression" dxfId="118" priority="167">
      <formula>ERROR.TYPE(B214)=2</formula>
    </cfRule>
    <cfRule type="expression" dxfId="117" priority="168">
      <formula>ISNA(B214)</formula>
    </cfRule>
  </conditionalFormatting>
  <conditionalFormatting sqref="C220">
    <cfRule type="expression" dxfId="116" priority="163">
      <formula>"error.type(c3)=5"</formula>
    </cfRule>
    <cfRule type="expression" dxfId="115" priority="164">
      <formula>ERROR.TYPE(C220)=2</formula>
    </cfRule>
    <cfRule type="expression" dxfId="114" priority="165">
      <formula>ISNA(C220)</formula>
    </cfRule>
  </conditionalFormatting>
  <conditionalFormatting sqref="C226:C230">
    <cfRule type="expression" dxfId="113" priority="160">
      <formula>"error.type(c3)=5"</formula>
    </cfRule>
    <cfRule type="expression" dxfId="112" priority="161">
      <formula>ERROR.TYPE(C226)=2</formula>
    </cfRule>
    <cfRule type="expression" dxfId="111" priority="162">
      <formula>ISNA(C226)</formula>
    </cfRule>
  </conditionalFormatting>
  <conditionalFormatting sqref="C237:C239">
    <cfRule type="expression" dxfId="110" priority="157">
      <formula>"error.type(c3)=5"</formula>
    </cfRule>
    <cfRule type="expression" dxfId="109" priority="158">
      <formula>ERROR.TYPE(C237)=2</formula>
    </cfRule>
    <cfRule type="expression" dxfId="108" priority="159">
      <formula>ISNA(C237)</formula>
    </cfRule>
  </conditionalFormatting>
  <conditionalFormatting sqref="C240">
    <cfRule type="expression" dxfId="107" priority="154">
      <formula>"error.type(c3)=5"</formula>
    </cfRule>
    <cfRule type="expression" dxfId="106" priority="155">
      <formula>ERROR.TYPE(C240)=2</formula>
    </cfRule>
    <cfRule type="expression" dxfId="105" priority="156">
      <formula>ISNA(C240)</formula>
    </cfRule>
  </conditionalFormatting>
  <conditionalFormatting sqref="C245">
    <cfRule type="expression" dxfId="104" priority="151">
      <formula>"error.type(c3)=5"</formula>
    </cfRule>
    <cfRule type="expression" dxfId="103" priority="152">
      <formula>ERROR.TYPE(C245)=2</formula>
    </cfRule>
    <cfRule type="expression" dxfId="102" priority="153">
      <formula>ISNA(C245)</formula>
    </cfRule>
  </conditionalFormatting>
  <conditionalFormatting sqref="C259">
    <cfRule type="expression" dxfId="101" priority="148">
      <formula>"error.type(c3)=5"</formula>
    </cfRule>
    <cfRule type="expression" dxfId="100" priority="149">
      <formula>ERROR.TYPE(C259)=2</formula>
    </cfRule>
    <cfRule type="expression" dxfId="99" priority="150">
      <formula>ISNA(C259)</formula>
    </cfRule>
  </conditionalFormatting>
  <conditionalFormatting sqref="C311">
    <cfRule type="expression" dxfId="98" priority="121">
      <formula>"error.type(c3)=5"</formula>
    </cfRule>
    <cfRule type="expression" dxfId="97" priority="122">
      <formula>ERROR.TYPE(C311)=2</formula>
    </cfRule>
    <cfRule type="expression" dxfId="96" priority="123">
      <formula>ISNA(C311)</formula>
    </cfRule>
  </conditionalFormatting>
  <conditionalFormatting sqref="B277 B280 B285:B286 D285:E286 D280:E280 D277:E277">
    <cfRule type="expression" dxfId="95" priority="115">
      <formula>"error.type(c3)=5"</formula>
    </cfRule>
    <cfRule type="expression" dxfId="94" priority="116">
      <formula>ERROR.TYPE(B277)=2</formula>
    </cfRule>
    <cfRule type="expression" dxfId="93" priority="117">
      <formula>ISNA(B277)</formula>
    </cfRule>
  </conditionalFormatting>
  <conditionalFormatting sqref="B282:B283 D282:E283">
    <cfRule type="expression" dxfId="92" priority="112">
      <formula>"error.type(c3)=5"</formula>
    </cfRule>
    <cfRule type="expression" dxfId="91" priority="113">
      <formula>ERROR.TYPE(B282)=2</formula>
    </cfRule>
    <cfRule type="expression" dxfId="90" priority="114">
      <formula>ISNA(B282)</formula>
    </cfRule>
  </conditionalFormatting>
  <conditionalFormatting sqref="B287 D287:E287">
    <cfRule type="expression" dxfId="89" priority="109">
      <formula>"error.type(c3)=5"</formula>
    </cfRule>
    <cfRule type="expression" dxfId="88" priority="110">
      <formula>ERROR.TYPE(B287)=2</formula>
    </cfRule>
    <cfRule type="expression" dxfId="87" priority="111">
      <formula>ISNA(B287)</formula>
    </cfRule>
  </conditionalFormatting>
  <conditionalFormatting sqref="C330">
    <cfRule type="expression" dxfId="86" priority="130">
      <formula>"error.type(c3)=5"</formula>
    </cfRule>
    <cfRule type="expression" dxfId="85" priority="131">
      <formula>ERROR.TYPE(C330)=2</formula>
    </cfRule>
    <cfRule type="expression" dxfId="84" priority="132">
      <formula>ISNA(C330)</formula>
    </cfRule>
  </conditionalFormatting>
  <conditionalFormatting sqref="C349">
    <cfRule type="expression" dxfId="83" priority="124">
      <formula>"error.type(c3)=5"</formula>
    </cfRule>
    <cfRule type="expression" dxfId="82" priority="125">
      <formula>ERROR.TYPE(C349)=2</formula>
    </cfRule>
    <cfRule type="expression" dxfId="81" priority="126">
      <formula>ISNA(C349)</formula>
    </cfRule>
  </conditionalFormatting>
  <conditionalFormatting sqref="C335">
    <cfRule type="expression" dxfId="80" priority="127">
      <formula>"error.type(c3)=5"</formula>
    </cfRule>
    <cfRule type="expression" dxfId="79" priority="128">
      <formula>ERROR.TYPE(C335)=2</formula>
    </cfRule>
    <cfRule type="expression" dxfId="78" priority="129">
      <formula>ISNA(C335)</formula>
    </cfRule>
  </conditionalFormatting>
  <conditionalFormatting sqref="C221">
    <cfRule type="expression" dxfId="77" priority="145">
      <formula>"error.type(c3)=5"</formula>
    </cfRule>
    <cfRule type="expression" dxfId="76" priority="146">
      <formula>ERROR.TYPE(C221)=2</formula>
    </cfRule>
    <cfRule type="expression" dxfId="75" priority="147">
      <formula>ISNA(C221)</formula>
    </cfRule>
  </conditionalFormatting>
  <conditionalFormatting sqref="C310">
    <cfRule type="expression" dxfId="74" priority="139">
      <formula>"error.type(c3)=5"</formula>
    </cfRule>
    <cfRule type="expression" dxfId="73" priority="140">
      <formula>ERROR.TYPE(C310)=2</formula>
    </cfRule>
    <cfRule type="expression" dxfId="72" priority="141">
      <formula>ISNA(C310)</formula>
    </cfRule>
  </conditionalFormatting>
  <conditionalFormatting sqref="C316:C320">
    <cfRule type="expression" dxfId="71" priority="136">
      <formula>"error.type(c3)=5"</formula>
    </cfRule>
    <cfRule type="expression" dxfId="70" priority="137">
      <formula>ERROR.TYPE(C316)=2</formula>
    </cfRule>
    <cfRule type="expression" dxfId="69" priority="138">
      <formula>ISNA(C316)</formula>
    </cfRule>
  </conditionalFormatting>
  <conditionalFormatting sqref="C327:C329">
    <cfRule type="expression" dxfId="68" priority="133">
      <formula>"error.type(c3)=5"</formula>
    </cfRule>
    <cfRule type="expression" dxfId="67" priority="134">
      <formula>ERROR.TYPE(C327)=2</formula>
    </cfRule>
    <cfRule type="expression" dxfId="66" priority="135">
      <formula>ISNA(C327)</formula>
    </cfRule>
  </conditionalFormatting>
  <conditionalFormatting sqref="C299 C293">
    <cfRule type="expression" dxfId="65" priority="106">
      <formula>"error.type(c3)=5"</formula>
    </cfRule>
    <cfRule type="expression" dxfId="64" priority="107">
      <formula>ERROR.TYPE(C293)=2</formula>
    </cfRule>
    <cfRule type="expression" dxfId="63" priority="108">
      <formula>ISNA(C293)</formula>
    </cfRule>
  </conditionalFormatting>
  <conditionalFormatting sqref="C277 C280 C285:C286">
    <cfRule type="expression" dxfId="62" priority="103">
      <formula>"error.type(c3)=5"</formula>
    </cfRule>
    <cfRule type="expression" dxfId="61" priority="104">
      <formula>ERROR.TYPE(C277)=2</formula>
    </cfRule>
    <cfRule type="expression" dxfId="60" priority="105">
      <formula>ISNA(C277)</formula>
    </cfRule>
  </conditionalFormatting>
  <conditionalFormatting sqref="C282:C283">
    <cfRule type="expression" dxfId="59" priority="100">
      <formula>"error.type(c3)=5"</formula>
    </cfRule>
    <cfRule type="expression" dxfId="58" priority="101">
      <formula>ERROR.TYPE(C282)=2</formula>
    </cfRule>
    <cfRule type="expression" dxfId="57" priority="102">
      <formula>ISNA(C282)</formula>
    </cfRule>
  </conditionalFormatting>
  <conditionalFormatting sqref="C287">
    <cfRule type="expression" dxfId="56" priority="97">
      <formula>"error.type(c3)=5"</formula>
    </cfRule>
    <cfRule type="expression" dxfId="55" priority="98">
      <formula>ERROR.TYPE(C287)=2</formula>
    </cfRule>
    <cfRule type="expression" dxfId="54" priority="99">
      <formula>ISNA(C287)</formula>
    </cfRule>
  </conditionalFormatting>
  <conditionalFormatting sqref="C216">
    <cfRule type="expression" dxfId="53" priority="91">
      <formula>"error.type(c3)=5"</formula>
    </cfRule>
    <cfRule type="expression" dxfId="52" priority="92">
      <formula>ERROR.TYPE(C216)=2</formula>
    </cfRule>
    <cfRule type="expression" dxfId="51" priority="93">
      <formula>ISNA(C216)</formula>
    </cfRule>
  </conditionalFormatting>
  <conditionalFormatting sqref="C31">
    <cfRule type="expression" dxfId="50" priority="85">
      <formula>"error.type(c3)=5"</formula>
    </cfRule>
    <cfRule type="expression" dxfId="49" priority="86">
      <formula>ERROR.TYPE(C31)=2</formula>
    </cfRule>
    <cfRule type="expression" dxfId="48" priority="87">
      <formula>ISNA(C31)</formula>
    </cfRule>
  </conditionalFormatting>
  <conditionalFormatting sqref="C128">
    <cfRule type="expression" dxfId="47" priority="82">
      <formula>"error.type(c3)=5"</formula>
    </cfRule>
    <cfRule type="expression" dxfId="46" priority="83">
      <formula>ERROR.TYPE(C128)=2</formula>
    </cfRule>
    <cfRule type="expression" dxfId="45" priority="84">
      <formula>ISNA(C128)</formula>
    </cfRule>
  </conditionalFormatting>
  <conditionalFormatting sqref="C212">
    <cfRule type="expression" dxfId="44" priority="79">
      <formula>"error.type(c3)=5"</formula>
    </cfRule>
    <cfRule type="expression" dxfId="43" priority="80">
      <formula>ERROR.TYPE(C212)=2</formula>
    </cfRule>
    <cfRule type="expression" dxfId="42" priority="81">
      <formula>ISNA(C212)</formula>
    </cfRule>
  </conditionalFormatting>
  <conditionalFormatting sqref="C309">
    <cfRule type="expression" dxfId="41" priority="76">
      <formula>"error.type(c3)=5"</formula>
    </cfRule>
    <cfRule type="expression" dxfId="40" priority="77">
      <formula>ERROR.TYPE(C309)=2</formula>
    </cfRule>
    <cfRule type="expression" dxfId="39" priority="78">
      <formula>ISNA(C309)</formula>
    </cfRule>
  </conditionalFormatting>
  <conditionalFormatting sqref="C134">
    <cfRule type="expression" dxfId="38" priority="73">
      <formula>"error.type(c3)=5"</formula>
    </cfRule>
    <cfRule type="expression" dxfId="37" priority="74">
      <formula>ERROR.TYPE(C134)=2</formula>
    </cfRule>
    <cfRule type="expression" dxfId="36" priority="75">
      <formula>ISNA(C134)</formula>
    </cfRule>
  </conditionalFormatting>
  <conditionalFormatting sqref="C225">
    <cfRule type="expression" dxfId="35" priority="70">
      <formula>"error.type(c3)=5"</formula>
    </cfRule>
    <cfRule type="expression" dxfId="34" priority="71">
      <formula>ERROR.TYPE(C225)=2</formula>
    </cfRule>
    <cfRule type="expression" dxfId="33" priority="72">
      <formula>ISNA(C225)</formula>
    </cfRule>
  </conditionalFormatting>
  <conditionalFormatting sqref="C315">
    <cfRule type="expression" dxfId="32" priority="67">
      <formula>"error.type(c3)=5"</formula>
    </cfRule>
    <cfRule type="expression" dxfId="31" priority="68">
      <formula>ERROR.TYPE(C315)=2</formula>
    </cfRule>
    <cfRule type="expression" dxfId="30" priority="69">
      <formula>ISNA(C315)</formula>
    </cfRule>
  </conditionalFormatting>
  <conditionalFormatting sqref="B103:E103">
    <cfRule type="expression" dxfId="29" priority="62">
      <formula>"error.type(c3)=5"</formula>
    </cfRule>
    <cfRule type="expression" dxfId="28" priority="63">
      <formula>ERROR.TYPE(B103)=2</formula>
    </cfRule>
    <cfRule type="expression" dxfId="27" priority="64">
      <formula>ISNA(B103)</formula>
    </cfRule>
  </conditionalFormatting>
  <conditionalFormatting sqref="B284 D284:E284">
    <cfRule type="expression" dxfId="26" priority="59">
      <formula>"error.type(c3)=5"</formula>
    </cfRule>
    <cfRule type="expression" dxfId="25" priority="60">
      <formula>ERROR.TYPE(B284)=2</formula>
    </cfRule>
    <cfRule type="expression" dxfId="24" priority="61">
      <formula>ISNA(B284)</formula>
    </cfRule>
  </conditionalFormatting>
  <conditionalFormatting sqref="C284">
    <cfRule type="expression" dxfId="23" priority="56">
      <formula>"error.type(c3)=5"</formula>
    </cfRule>
    <cfRule type="expression" dxfId="22" priority="57">
      <formula>ERROR.TYPE(C284)=2</formula>
    </cfRule>
    <cfRule type="expression" dxfId="21" priority="58">
      <formula>ISNA(C284)</formula>
    </cfRule>
  </conditionalFormatting>
  <conditionalFormatting sqref="BP29:CI29">
    <cfRule type="cellIs" dxfId="20" priority="55" operator="greaterThan">
      <formula>0</formula>
    </cfRule>
  </conditionalFormatting>
  <conditionalFormatting sqref="BP28:CI28">
    <cfRule type="cellIs" dxfId="19" priority="54" operator="greaterThan">
      <formula>0</formula>
    </cfRule>
  </conditionalFormatting>
  <conditionalFormatting sqref="BP72:CI72">
    <cfRule type="cellIs" dxfId="18" priority="42" operator="equal">
      <formula>FALSE</formula>
    </cfRule>
  </conditionalFormatting>
  <conditionalFormatting sqref="G206:BO211">
    <cfRule type="cellIs" dxfId="17" priority="28" operator="equal">
      <formula>FALSE</formula>
    </cfRule>
  </conditionalFormatting>
  <conditionalFormatting sqref="G214:BO214 G217:BO221">
    <cfRule type="cellIs" dxfId="16" priority="27" operator="equal">
      <formula>FALSE</formula>
    </cfRule>
  </conditionalFormatting>
  <conditionalFormatting sqref="G234:BO241">
    <cfRule type="cellIs" dxfId="15" priority="25" operator="equal">
      <formula>FALSE</formula>
    </cfRule>
  </conditionalFormatting>
  <conditionalFormatting sqref="G267:BO267">
    <cfRule type="cellIs" dxfId="14" priority="21" operator="equal">
      <formula>FALSE</formula>
    </cfRule>
  </conditionalFormatting>
  <conditionalFormatting sqref="G48:BG48">
    <cfRule type="cellIs" dxfId="13" priority="18" operator="equal">
      <formula>FALSE</formula>
    </cfRule>
  </conditionalFormatting>
  <conditionalFormatting sqref="G53:BO54">
    <cfRule type="cellIs" dxfId="12" priority="17" operator="equal">
      <formula>FALSE</formula>
    </cfRule>
  </conditionalFormatting>
  <conditionalFormatting sqref="G86:BO86">
    <cfRule type="cellIs" dxfId="11" priority="13" operator="equal">
      <formula>FALSE</formula>
    </cfRule>
  </conditionalFormatting>
  <conditionalFormatting sqref="G229:BO229">
    <cfRule type="cellIs" dxfId="10" priority="12" operator="equal">
      <formula>FALSE</formula>
    </cfRule>
  </conditionalFormatting>
  <conditionalFormatting sqref="G24:BO30">
    <cfRule type="cellIs" dxfId="9" priority="10" operator="equal">
      <formula>FALSE</formula>
    </cfRule>
  </conditionalFormatting>
  <conditionalFormatting sqref="G33:BO40">
    <cfRule type="cellIs" dxfId="8" priority="9" operator="equal">
      <formula>FALSE</formula>
    </cfRule>
  </conditionalFormatting>
  <conditionalFormatting sqref="G43:BO47">
    <cfRule type="cellIs" dxfId="7" priority="8" operator="equal">
      <formula>FALSE</formula>
    </cfRule>
  </conditionalFormatting>
  <conditionalFormatting sqref="G55:BO60">
    <cfRule type="cellIs" dxfId="6" priority="7" operator="equal">
      <formula>FALSE</formula>
    </cfRule>
  </conditionalFormatting>
  <conditionalFormatting sqref="G87:BO87">
    <cfRule type="cellIs" dxfId="5" priority="6" operator="equal">
      <formula>FALSE</formula>
    </cfRule>
  </conditionalFormatting>
  <conditionalFormatting sqref="G205:BO205">
    <cfRule type="cellIs" dxfId="4" priority="5" operator="equal">
      <formula>FALSE</formula>
    </cfRule>
  </conditionalFormatting>
  <conditionalFormatting sqref="G215:BO216">
    <cfRule type="cellIs" dxfId="3" priority="4" operator="equal">
      <formula>FALSE</formula>
    </cfRule>
  </conditionalFormatting>
  <conditionalFormatting sqref="G224:BO228">
    <cfRule type="cellIs" dxfId="2" priority="3" operator="equal">
      <formula>FALSE</formula>
    </cfRule>
  </conditionalFormatting>
  <conditionalFormatting sqref="G268:BO268">
    <cfRule type="cellIs" dxfId="1" priority="2" operator="equal">
      <formula>FALSE</formula>
    </cfRule>
  </conditionalFormatting>
  <conditionalFormatting sqref="G177:BO177">
    <cfRule type="cellIs" dxfId="0" priority="1" operator="equal">
      <formula>FALSE</formula>
    </cfRule>
  </conditionalFormatting>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00000000-0003-0000-0300-000000000000}">
          <x14:colorSeries rgb="FF376092"/>
          <x14:colorNegative rgb="FFD00000"/>
          <x14:colorAxis rgb="FF000000"/>
          <x14:colorMarkers rgb="FFD00000"/>
          <x14:colorFirst rgb="FFD00000"/>
          <x14:colorLast rgb="FFD00000"/>
          <x14:colorHigh rgb="FFD00000"/>
          <x14:colorLow rgb="FFD00000"/>
          <x14:sparklines>
            <x14:sparkline>
              <xm:f>WXWWSX!G66:CI66</xm:f>
              <xm:sqref>F66</xm:sqref>
            </x14:sparkline>
            <x14:sparkline>
              <xm:f>WXWWSX!G67:CI67</xm:f>
              <xm:sqref>F67</xm:sqref>
            </x14:sparkline>
            <x14:sparkline>
              <xm:f>WXWWSX!G68:CI68</xm:f>
              <xm:sqref>F68</xm:sqref>
            </x14:sparkline>
            <x14:sparkline>
              <xm:f>WXWWSX!G69:CI69</xm:f>
              <xm:sqref>F69</xm:sqref>
            </x14:sparkline>
            <x14:sparkline>
              <xm:f>WXWWSX!G70:CI70</xm:f>
              <xm:sqref>F70</xm:sqref>
            </x14:sparkline>
            <x14:sparkline>
              <xm:f>WXWWSX!G71:CI71</xm:f>
              <xm:sqref>F71</xm:sqref>
            </x14:sparkline>
            <x14:sparkline>
              <xm:f>WXWWSX!G72:CI72</xm:f>
              <xm:sqref>F72</xm:sqref>
            </x14:sparkline>
          </x14:sparklines>
        </x14:sparklineGroup>
        <x14:sparklineGroup displayEmptyCellsAs="gap" high="1" low="1" negative="1" xr2:uid="{00000000-0003-0000-0300-000002000000}">
          <x14:colorSeries rgb="FF376092"/>
          <x14:colorNegative rgb="FFD00000"/>
          <x14:colorAxis rgb="FF000000"/>
          <x14:colorMarkers rgb="FFD00000"/>
          <x14:colorFirst rgb="FFD00000"/>
          <x14:colorLast rgb="FFD00000"/>
          <x14:colorHigh rgb="FFD00000"/>
          <x14:colorLow rgb="FFD00000"/>
          <x14:sparklines>
            <x14:sparkline>
              <xm:f>WXWWSX!G337:CI337</xm:f>
              <xm:sqref>F337</xm:sqref>
            </x14:sparkline>
            <x14:sparkline>
              <xm:f>WXWWSX!G338:CI338</xm:f>
              <xm:sqref>F338</xm:sqref>
            </x14:sparkline>
            <x14:sparkline>
              <xm:f>WXWWSX!G339:CI339</xm:f>
              <xm:sqref>F339</xm:sqref>
            </x14:sparkline>
            <x14:sparkline>
              <xm:f>WXWWSX!G340:CI340</xm:f>
              <xm:sqref>F340</xm:sqref>
            </x14:sparkline>
            <x14:sparkline>
              <xm:f>WXWWSX!G341:CI341</xm:f>
              <xm:sqref>F341</xm:sqref>
            </x14:sparkline>
            <x14:sparkline>
              <xm:f>WXWWSX!G342:CI342</xm:f>
              <xm:sqref>F342</xm:sqref>
            </x14:sparkline>
            <x14:sparkline>
              <xm:f>WXWWSX!G343:CI343</xm:f>
              <xm:sqref>F343</xm:sqref>
            </x14:sparkline>
          </x14:sparklines>
        </x14:sparklineGroup>
        <x14:sparklineGroup displayEmptyCellsAs="gap" high="1" low="1" negative="1" xr2:uid="{00000000-0003-0000-0300-000001000000}">
          <x14:colorSeries rgb="FF376092"/>
          <x14:colorNegative rgb="FFD00000"/>
          <x14:colorAxis rgb="FF000000"/>
          <x14:colorMarkers rgb="FFD00000"/>
          <x14:colorFirst rgb="FFD00000"/>
          <x14:colorLast rgb="FFD00000"/>
          <x14:colorHigh rgb="FFD00000"/>
          <x14:colorLow rgb="FFD00000"/>
          <x14:sparklines>
            <x14:sparkline>
              <xm:f>WXWWSX!G156:CI156</xm:f>
              <xm:sqref>F156</xm:sqref>
            </x14:sparkline>
            <x14:sparkline>
              <xm:f>WXWWSX!G157:CI157</xm:f>
              <xm:sqref>F157</xm:sqref>
            </x14:sparkline>
            <x14:sparkline>
              <xm:f>WXWWSX!G158:CI158</xm:f>
              <xm:sqref>F158</xm:sqref>
            </x14:sparkline>
            <x14:sparkline>
              <xm:f>WXWWSX!G159:CI159</xm:f>
              <xm:sqref>F159</xm:sqref>
            </x14:sparkline>
            <x14:sparkline>
              <xm:f>WXWWSX!G160:CI160</xm:f>
              <xm:sqref>F160</xm:sqref>
            </x14:sparkline>
            <x14:sparkline>
              <xm:f>WXWWSX!G161:CI161</xm:f>
              <xm:sqref>F161</xm:sqref>
            </x14:sparkline>
            <x14:sparkline>
              <xm:f>WXWWSX!G162:CI162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EEB3-8B7D-401C-AA9D-CB087D3EA0F8}">
  <dimension ref="A1:BZ462"/>
  <sheetViews>
    <sheetView tabSelected="1" topLeftCell="A137" zoomScale="60" zoomScaleNormal="60" workbookViewId="0">
      <pane xSplit="4" topLeftCell="E1" activePane="topRight" state="frozen"/>
      <selection activeCell="A5" sqref="A5"/>
      <selection pane="topRight" activeCell="D17" sqref="D17"/>
    </sheetView>
  </sheetViews>
  <sheetFormatPr defaultColWidth="8.69140625" defaultRowHeight="15.5" x14ac:dyDescent="0.35"/>
  <cols>
    <col min="1" max="1" width="2.07421875" style="797" customWidth="1"/>
    <col min="2" max="2" width="12.84375" style="797" customWidth="1"/>
    <col min="3" max="3" width="13.07421875" style="797" customWidth="1"/>
    <col min="4" max="4" width="44.23046875" style="1282" customWidth="1"/>
    <col min="5" max="5" width="27.53515625" style="797" customWidth="1"/>
    <col min="6" max="6" width="18.69140625" style="797" customWidth="1"/>
    <col min="7" max="7" width="17.07421875" style="797" customWidth="1"/>
    <col min="8" max="8" width="13.07421875" style="797" customWidth="1"/>
    <col min="9" max="9" width="11.69140625" style="846" customWidth="1"/>
    <col min="10" max="10" width="20" style="797" customWidth="1"/>
    <col min="11" max="11" width="14.4609375" style="797" customWidth="1"/>
    <col min="12" max="13" width="12.69140625" style="797" customWidth="1"/>
    <col min="14" max="14" width="18.84375" style="797" customWidth="1"/>
    <col min="15" max="15" width="13.69140625" style="866" customWidth="1"/>
    <col min="16" max="16" width="13.69140625" style="797" customWidth="1"/>
    <col min="17" max="17" width="20.4609375" style="797" customWidth="1"/>
    <col min="18" max="20" width="8.69140625" customWidth="1"/>
    <col min="22" max="22" width="12.69140625" style="797" customWidth="1"/>
    <col min="23" max="23" width="14.69140625" style="797" customWidth="1"/>
    <col min="24" max="24" width="16.69140625" style="797" bestFit="1" customWidth="1"/>
    <col min="25" max="25" width="16.69140625" style="797" customWidth="1"/>
    <col min="26" max="26" width="16.69140625" style="863" customWidth="1"/>
    <col min="27" max="30" width="16.69140625" style="797" customWidth="1"/>
    <col min="31" max="31" width="16.84375" style="797" customWidth="1"/>
    <col min="32" max="38" width="16.69140625" style="854" customWidth="1"/>
    <col min="39" max="39" width="21.4609375" style="863" customWidth="1"/>
    <col min="40" max="40" width="11.07421875" style="863" customWidth="1"/>
    <col min="41" max="41" width="11.53515625" style="797" customWidth="1"/>
    <col min="42" max="42" width="11.53515625" style="863" customWidth="1"/>
    <col min="43" max="43" width="10.4609375" style="797" customWidth="1"/>
    <col min="44" max="44" width="10.69140625" style="863" customWidth="1"/>
    <col min="45" max="45" width="10.53515625" style="797" customWidth="1"/>
    <col min="46" max="51" width="11.07421875" style="797" customWidth="1"/>
    <col min="52" max="52" width="19.07421875" style="863" customWidth="1"/>
    <col min="53" max="53" width="18.69140625" style="863" customWidth="1"/>
    <col min="54" max="56" width="17.69140625" style="863" customWidth="1"/>
    <col min="57" max="57" width="18.07421875" style="863" customWidth="1"/>
    <col min="58" max="60" width="15.07421875" style="797" customWidth="1"/>
    <col min="61" max="61" width="32" style="797" customWidth="1"/>
    <col min="62" max="62" width="18.07421875" style="797" customWidth="1"/>
    <col min="63" max="16384" width="8.69140625" style="797"/>
  </cols>
  <sheetData>
    <row r="1" spans="1:59" ht="14.5" thickBot="1" x14ac:dyDescent="0.35">
      <c r="A1" s="21"/>
      <c r="B1" s="22"/>
      <c r="C1" s="21"/>
      <c r="D1" s="21"/>
      <c r="E1" s="21"/>
      <c r="F1" s="21"/>
      <c r="G1" s="21"/>
      <c r="H1" s="21"/>
      <c r="I1" s="841"/>
      <c r="J1" s="21"/>
      <c r="K1" s="21"/>
      <c r="L1" s="21"/>
      <c r="M1" s="21"/>
      <c r="N1" s="21"/>
      <c r="O1" s="865"/>
      <c r="P1" s="21"/>
      <c r="Q1" s="21"/>
      <c r="R1" s="1367"/>
      <c r="S1" s="1367"/>
      <c r="T1" s="21"/>
      <c r="U1" s="21"/>
      <c r="V1" s="21"/>
      <c r="W1" s="21"/>
      <c r="X1" s="21"/>
      <c r="Y1" s="21"/>
      <c r="Z1" s="21"/>
      <c r="AA1" s="21"/>
      <c r="AB1" s="852"/>
      <c r="AC1" s="852"/>
      <c r="AD1" s="852"/>
      <c r="AE1" s="852"/>
      <c r="AF1" s="852"/>
      <c r="AG1" s="852"/>
      <c r="AH1" s="852"/>
      <c r="AI1" s="21"/>
      <c r="AJ1" s="21"/>
      <c r="AK1" s="21"/>
      <c r="AL1" s="21"/>
      <c r="AM1" s="21"/>
      <c r="AN1" s="21"/>
      <c r="AO1" s="21"/>
      <c r="AP1" s="21"/>
      <c r="AQ1" s="21"/>
      <c r="AR1" s="21"/>
      <c r="AS1" s="21"/>
      <c r="AT1" s="21"/>
      <c r="AU1" s="21"/>
      <c r="AV1" s="21"/>
      <c r="AW1" s="21"/>
      <c r="AX1" s="1367"/>
      <c r="AY1" s="1367"/>
      <c r="AZ1" s="1367"/>
      <c r="BA1" s="1367"/>
      <c r="BB1" s="21"/>
      <c r="BC1" s="21"/>
      <c r="BD1" s="21"/>
      <c r="BE1" s="21"/>
      <c r="BF1" s="1367"/>
      <c r="BG1" s="1367"/>
    </row>
    <row r="2" spans="1:59" ht="14.5" thickBot="1" x14ac:dyDescent="0.35">
      <c r="A2" s="21"/>
      <c r="B2" s="1491" t="s">
        <v>62</v>
      </c>
      <c r="C2" s="1492" t="s">
        <v>17</v>
      </c>
      <c r="D2" s="1491" t="s">
        <v>2</v>
      </c>
      <c r="E2" s="1493">
        <v>1</v>
      </c>
      <c r="F2" s="21"/>
      <c r="G2" s="774" t="s">
        <v>61</v>
      </c>
      <c r="H2" s="21"/>
      <c r="I2" s="841"/>
      <c r="J2" s="21"/>
      <c r="K2" s="21"/>
      <c r="L2" s="21"/>
      <c r="M2" s="21"/>
      <c r="N2" s="21"/>
      <c r="O2" s="865"/>
      <c r="P2" s="21"/>
      <c r="Q2" s="21"/>
      <c r="R2" s="1367"/>
      <c r="S2" s="1367"/>
      <c r="T2" s="21"/>
      <c r="U2" s="21"/>
      <c r="V2" s="21"/>
      <c r="W2" s="21"/>
      <c r="X2" s="21"/>
      <c r="Y2" s="21"/>
      <c r="Z2" s="21"/>
      <c r="AA2" s="21"/>
      <c r="AB2" s="852"/>
      <c r="AC2" s="852"/>
      <c r="AD2" s="852"/>
      <c r="AE2" s="852"/>
      <c r="AF2" s="852"/>
      <c r="AG2" s="852"/>
      <c r="AH2" s="852"/>
      <c r="AI2" s="21"/>
      <c r="AJ2" s="21"/>
      <c r="AK2" s="21"/>
      <c r="AL2" s="21"/>
      <c r="AM2" s="21"/>
      <c r="AN2" s="21"/>
      <c r="AO2" s="21"/>
      <c r="AP2" s="21"/>
      <c r="AQ2" s="21"/>
      <c r="AR2" s="21"/>
      <c r="AS2" s="21"/>
      <c r="AT2" s="21"/>
      <c r="AU2" s="21"/>
      <c r="AV2" s="21"/>
      <c r="AW2" s="21"/>
      <c r="AX2" s="1367"/>
      <c r="AY2" s="1367"/>
      <c r="AZ2" s="1367"/>
      <c r="BA2" s="1367"/>
      <c r="BB2" s="21"/>
      <c r="BC2" s="21"/>
      <c r="BD2" s="21"/>
      <c r="BE2" s="21"/>
      <c r="BF2" s="1367"/>
      <c r="BG2" s="1367"/>
    </row>
    <row r="3" spans="1:59" ht="14.5" thickBot="1" x14ac:dyDescent="0.35">
      <c r="A3" s="21"/>
      <c r="B3" s="22"/>
      <c r="C3" s="21"/>
      <c r="D3" s="21"/>
      <c r="E3" s="21"/>
      <c r="F3" s="21"/>
      <c r="G3" s="21"/>
      <c r="H3" s="21"/>
      <c r="I3" s="841"/>
      <c r="J3" s="21"/>
      <c r="K3" s="21"/>
      <c r="L3" s="21"/>
      <c r="M3" s="21"/>
      <c r="N3" s="21"/>
      <c r="O3" s="21"/>
      <c r="P3" s="21"/>
      <c r="Q3" s="21"/>
      <c r="R3" s="1367"/>
      <c r="S3" s="1367"/>
      <c r="T3" s="21"/>
      <c r="U3" s="21"/>
      <c r="V3" s="21"/>
      <c r="W3" s="21"/>
      <c r="X3" s="21"/>
      <c r="Y3" s="21"/>
      <c r="Z3" s="21"/>
      <c r="AA3" s="21"/>
      <c r="AB3" s="852"/>
      <c r="AC3" s="1494"/>
      <c r="AD3" s="1494"/>
      <c r="AE3" s="1494"/>
      <c r="AF3" s="1494"/>
      <c r="AG3" s="21"/>
      <c r="AH3" s="21"/>
      <c r="AI3" s="1250"/>
      <c r="AJ3" s="1250"/>
      <c r="AK3" s="1250"/>
      <c r="AL3" s="1250"/>
      <c r="AM3" s="1250"/>
      <c r="AN3" s="1250"/>
      <c r="AO3" s="1250"/>
      <c r="AP3" s="1250"/>
      <c r="AQ3" s="1250"/>
      <c r="AR3" s="1250"/>
      <c r="AS3" s="1250"/>
      <c r="AT3" s="1250"/>
      <c r="AU3" s="1250"/>
      <c r="AV3" s="21"/>
      <c r="AW3" s="21"/>
      <c r="AX3" s="1367"/>
      <c r="AY3" s="1367"/>
      <c r="AZ3" s="1367"/>
      <c r="BA3" s="1367"/>
      <c r="BB3" s="21"/>
      <c r="BC3" s="21"/>
      <c r="BD3" s="21"/>
      <c r="BE3" s="21"/>
      <c r="BF3" s="1367"/>
      <c r="BG3" s="1367"/>
    </row>
    <row r="4" spans="1:59" ht="56.5" thickBot="1" x14ac:dyDescent="0.4">
      <c r="A4" s="21"/>
      <c r="B4" s="122" t="s">
        <v>673</v>
      </c>
      <c r="C4" s="21"/>
      <c r="D4" s="21"/>
      <c r="E4" s="21"/>
      <c r="F4" s="21"/>
      <c r="G4" s="21"/>
      <c r="H4" s="1120"/>
      <c r="I4" s="1246"/>
      <c r="J4" s="21"/>
      <c r="K4" s="21"/>
      <c r="L4" s="1250"/>
      <c r="M4" s="1250"/>
      <c r="N4" s="1250"/>
      <c r="O4" s="1250"/>
      <c r="P4" s="1250"/>
      <c r="Q4" s="1250"/>
      <c r="R4" s="1120"/>
      <c r="S4" s="1367"/>
      <c r="T4" s="21"/>
      <c r="U4" s="1120"/>
      <c r="V4" s="1120"/>
      <c r="W4" s="1119"/>
      <c r="X4" s="1120"/>
      <c r="Y4" s="1119"/>
      <c r="Z4" s="1119"/>
      <c r="AA4" s="1119"/>
      <c r="AB4" s="1119"/>
      <c r="AC4" s="1119"/>
      <c r="AD4" s="1119"/>
      <c r="AE4" s="1119"/>
      <c r="AF4" s="1119"/>
      <c r="AG4" s="1119"/>
      <c r="AH4" s="1119"/>
      <c r="AI4" s="867" t="s">
        <v>674</v>
      </c>
      <c r="AJ4" s="1598" t="s">
        <v>675</v>
      </c>
      <c r="AK4" s="1599"/>
      <c r="AL4" s="1598" t="s">
        <v>676</v>
      </c>
      <c r="AM4" s="1599"/>
      <c r="AN4" s="1598" t="s">
        <v>677</v>
      </c>
      <c r="AO4" s="1599"/>
      <c r="AP4" s="1598" t="s">
        <v>678</v>
      </c>
      <c r="AQ4" s="1599"/>
      <c r="AR4" s="1598" t="s">
        <v>679</v>
      </c>
      <c r="AS4" s="1599"/>
      <c r="AT4" s="1598" t="s">
        <v>71</v>
      </c>
      <c r="AU4" s="1599"/>
      <c r="AV4" s="1120"/>
      <c r="AW4" s="1120"/>
      <c r="AX4" s="1120"/>
      <c r="AY4" s="1120"/>
      <c r="AZ4" s="1120"/>
      <c r="BA4" s="1120"/>
      <c r="BB4" s="1250"/>
      <c r="BC4" s="1250"/>
      <c r="BD4" s="1250"/>
      <c r="BE4" s="1250"/>
      <c r="BF4" s="1367"/>
      <c r="BG4" s="1367"/>
    </row>
    <row r="5" spans="1:59" ht="168.5" thickBot="1" x14ac:dyDescent="0.4">
      <c r="A5" s="21"/>
      <c r="B5" s="783" t="s">
        <v>65</v>
      </c>
      <c r="C5" s="784" t="s">
        <v>680</v>
      </c>
      <c r="D5" s="784" t="s">
        <v>681</v>
      </c>
      <c r="E5" s="784" t="s">
        <v>682</v>
      </c>
      <c r="F5" s="830" t="s">
        <v>683</v>
      </c>
      <c r="G5" s="784" t="s">
        <v>684</v>
      </c>
      <c r="H5" s="784" t="s">
        <v>685</v>
      </c>
      <c r="I5" s="842" t="s">
        <v>686</v>
      </c>
      <c r="J5" s="784" t="s">
        <v>687</v>
      </c>
      <c r="K5" s="784" t="s">
        <v>688</v>
      </c>
      <c r="L5" s="784" t="s">
        <v>689</v>
      </c>
      <c r="M5" s="784" t="s">
        <v>690</v>
      </c>
      <c r="N5" s="784" t="s">
        <v>691</v>
      </c>
      <c r="O5" s="1247" t="s">
        <v>692</v>
      </c>
      <c r="P5" s="784" t="s">
        <v>693</v>
      </c>
      <c r="Q5" s="784" t="s">
        <v>694</v>
      </c>
      <c r="R5" s="784" t="s">
        <v>695</v>
      </c>
      <c r="S5" s="784" t="s">
        <v>696</v>
      </c>
      <c r="T5" s="784" t="s">
        <v>697</v>
      </c>
      <c r="U5" s="784" t="s">
        <v>698</v>
      </c>
      <c r="V5" s="784" t="s">
        <v>699</v>
      </c>
      <c r="W5" s="856" t="s">
        <v>700</v>
      </c>
      <c r="X5" s="861" t="s">
        <v>701</v>
      </c>
      <c r="Y5" s="861" t="s">
        <v>702</v>
      </c>
      <c r="Z5" s="784" t="s">
        <v>703</v>
      </c>
      <c r="AA5" s="784" t="s">
        <v>704</v>
      </c>
      <c r="AB5" s="853" t="s">
        <v>705</v>
      </c>
      <c r="AC5" s="853" t="s">
        <v>706</v>
      </c>
      <c r="AD5" s="853" t="s">
        <v>707</v>
      </c>
      <c r="AE5" s="853" t="s">
        <v>708</v>
      </c>
      <c r="AF5" s="853" t="s">
        <v>709</v>
      </c>
      <c r="AG5" s="855" t="s">
        <v>710</v>
      </c>
      <c r="AH5" s="855" t="s">
        <v>711</v>
      </c>
      <c r="AI5" s="868" t="s">
        <v>712</v>
      </c>
      <c r="AJ5" s="869" t="s">
        <v>713</v>
      </c>
      <c r="AK5" s="870" t="s">
        <v>714</v>
      </c>
      <c r="AL5" s="869" t="s">
        <v>715</v>
      </c>
      <c r="AM5" s="870" t="s">
        <v>716</v>
      </c>
      <c r="AN5" s="869" t="s">
        <v>717</v>
      </c>
      <c r="AO5" s="870" t="s">
        <v>718</v>
      </c>
      <c r="AP5" s="869" t="s">
        <v>719</v>
      </c>
      <c r="AQ5" s="870" t="s">
        <v>720</v>
      </c>
      <c r="AR5" s="869" t="s">
        <v>721</v>
      </c>
      <c r="AS5" s="870" t="s">
        <v>722</v>
      </c>
      <c r="AT5" s="869" t="s">
        <v>723</v>
      </c>
      <c r="AU5" s="870" t="s">
        <v>724</v>
      </c>
      <c r="AV5" s="784" t="s">
        <v>725</v>
      </c>
      <c r="AW5" s="784" t="s">
        <v>726</v>
      </c>
      <c r="AX5" s="871" t="s">
        <v>727</v>
      </c>
      <c r="AY5" s="871" t="s">
        <v>728</v>
      </c>
      <c r="AZ5" s="871" t="s">
        <v>729</v>
      </c>
      <c r="BA5" s="872" t="s">
        <v>730</v>
      </c>
      <c r="BB5" s="784" t="s">
        <v>731</v>
      </c>
      <c r="BC5" s="784" t="s">
        <v>732</v>
      </c>
      <c r="BD5" s="784" t="s">
        <v>733</v>
      </c>
      <c r="BE5" s="784" t="s">
        <v>734</v>
      </c>
      <c r="BF5" s="1367"/>
      <c r="BG5" s="1367"/>
    </row>
    <row r="6" spans="1:59" ht="30.65" customHeight="1" x14ac:dyDescent="0.35">
      <c r="A6" s="21"/>
      <c r="B6"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 s="23">
        <v>1.01</v>
      </c>
      <c r="D6" s="23" t="s">
        <v>735</v>
      </c>
      <c r="E6" s="829" t="s">
        <v>736</v>
      </c>
      <c r="F6" s="1495" t="str">
        <f>VLOOKUP(TBL4_OptApp[[#This Row],[Option type
Defined List]],'Option Typs_Grps'!B$2:C$47, 2, FALSE)</f>
        <v>Customer Options</v>
      </c>
      <c r="G6" s="24" t="s">
        <v>68</v>
      </c>
      <c r="H6" s="23" t="s">
        <v>737</v>
      </c>
      <c r="I6" s="843" t="s">
        <v>738</v>
      </c>
      <c r="J6" s="1060"/>
      <c r="K6" s="1060"/>
      <c r="L6" s="1251" t="s">
        <v>739</v>
      </c>
      <c r="M6" s="1251" t="s">
        <v>739</v>
      </c>
      <c r="N6" s="1251" t="s">
        <v>739</v>
      </c>
      <c r="O6" s="1251" t="s">
        <v>739</v>
      </c>
      <c r="P6" s="1251" t="s">
        <v>739</v>
      </c>
      <c r="Q6" s="1251" t="s">
        <v>739</v>
      </c>
      <c r="R6" s="23" t="s">
        <v>740</v>
      </c>
      <c r="S6" s="1332" t="s">
        <v>71</v>
      </c>
      <c r="T6" s="1332" t="s">
        <v>71</v>
      </c>
      <c r="U6" s="848">
        <v>10.5</v>
      </c>
      <c r="V6" s="802"/>
      <c r="W6" s="857"/>
      <c r="X6" s="851"/>
      <c r="Y6" s="851"/>
      <c r="Z6" s="849"/>
      <c r="AA6" s="849"/>
      <c r="AB6" s="849"/>
      <c r="AC6" s="849"/>
      <c r="AD6" s="849"/>
      <c r="AE6" s="849"/>
      <c r="AF6" s="849"/>
      <c r="AG6" s="849"/>
      <c r="AH6" s="849"/>
      <c r="AI6" s="873"/>
      <c r="AJ6" s="873"/>
      <c r="AK6" s="873"/>
      <c r="AL6" s="873"/>
      <c r="AM6" s="873"/>
      <c r="AN6" s="873"/>
      <c r="AO6" s="873"/>
      <c r="AP6" s="873"/>
      <c r="AQ6" s="873"/>
      <c r="AR6" s="873"/>
      <c r="AS6" s="873"/>
      <c r="AT6" s="873"/>
      <c r="AU6" s="873"/>
      <c r="AV6" s="873"/>
      <c r="AW6" s="873"/>
      <c r="AX6" s="874"/>
      <c r="AY6" s="874"/>
      <c r="AZ6" s="874"/>
      <c r="BA6" s="875"/>
      <c r="BB6" s="1251" t="s">
        <v>739</v>
      </c>
      <c r="BC6" s="1251" t="s">
        <v>739</v>
      </c>
      <c r="BD6" s="1251" t="s">
        <v>739</v>
      </c>
      <c r="BE6" s="1251" t="s">
        <v>739</v>
      </c>
      <c r="BF6" s="1367"/>
      <c r="BG6" s="1367"/>
    </row>
    <row r="7" spans="1:59" ht="30.65" customHeight="1" x14ac:dyDescent="0.35">
      <c r="A7" s="21"/>
      <c r="B7"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 s="23">
        <v>1.02</v>
      </c>
      <c r="D7" s="23" t="s">
        <v>741</v>
      </c>
      <c r="E7" s="829" t="s">
        <v>736</v>
      </c>
      <c r="F7" s="1495" t="str">
        <f>VLOOKUP(TBL4_OptApp[[#This Row],[Option type
Defined List]],'Option Typs_Grps'!B$2:C$47, 2, FALSE)</f>
        <v>Customer Options</v>
      </c>
      <c r="G7" s="24" t="s">
        <v>68</v>
      </c>
      <c r="H7" s="23" t="s">
        <v>737</v>
      </c>
      <c r="I7" s="843" t="s">
        <v>738</v>
      </c>
      <c r="J7" s="1060"/>
      <c r="K7" s="1060"/>
      <c r="L7" s="1251" t="s">
        <v>739</v>
      </c>
      <c r="M7" s="1251" t="s">
        <v>739</v>
      </c>
      <c r="N7" s="1251" t="s">
        <v>739</v>
      </c>
      <c r="O7" s="1251" t="s">
        <v>739</v>
      </c>
      <c r="P7" s="1251" t="s">
        <v>739</v>
      </c>
      <c r="Q7" s="1251" t="s">
        <v>739</v>
      </c>
      <c r="R7" s="23" t="s">
        <v>740</v>
      </c>
      <c r="S7" s="1332" t="s">
        <v>71</v>
      </c>
      <c r="T7" s="1332" t="s">
        <v>71</v>
      </c>
      <c r="U7" s="848">
        <v>10.5</v>
      </c>
      <c r="V7" s="802"/>
      <c r="W7" s="857"/>
      <c r="X7" s="851"/>
      <c r="Y7" s="851"/>
      <c r="Z7" s="849"/>
      <c r="AA7" s="849"/>
      <c r="AB7" s="849"/>
      <c r="AC7" s="849"/>
      <c r="AD7" s="849"/>
      <c r="AE7" s="849"/>
      <c r="AF7" s="849"/>
      <c r="AG7" s="849"/>
      <c r="AH7" s="849"/>
      <c r="AI7" s="873"/>
      <c r="AJ7" s="873"/>
      <c r="AK7" s="873"/>
      <c r="AL7" s="873"/>
      <c r="AM7" s="873"/>
      <c r="AN7" s="873"/>
      <c r="AO7" s="873"/>
      <c r="AP7" s="873"/>
      <c r="AQ7" s="873"/>
      <c r="AR7" s="873"/>
      <c r="AS7" s="873"/>
      <c r="AT7" s="873"/>
      <c r="AU7" s="873"/>
      <c r="AV7" s="873"/>
      <c r="AW7" s="873"/>
      <c r="AX7" s="874"/>
      <c r="AY7" s="874"/>
      <c r="AZ7" s="874"/>
      <c r="BA7" s="875"/>
      <c r="BB7" s="1251" t="s">
        <v>739</v>
      </c>
      <c r="BC7" s="1251" t="s">
        <v>739</v>
      </c>
      <c r="BD7" s="1251" t="s">
        <v>739</v>
      </c>
      <c r="BE7" s="1251" t="s">
        <v>739</v>
      </c>
      <c r="BF7" s="1367"/>
      <c r="BG7" s="1367"/>
    </row>
    <row r="8" spans="1:59" ht="30.65" customHeight="1" x14ac:dyDescent="0.35">
      <c r="A8" s="21"/>
      <c r="B8"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 s="23">
        <v>1.03</v>
      </c>
      <c r="D8" s="23" t="s">
        <v>742</v>
      </c>
      <c r="E8" s="829" t="s">
        <v>736</v>
      </c>
      <c r="F8" s="1495" t="str">
        <f>VLOOKUP(TBL4_OptApp[[#This Row],[Option type
Defined List]],'Option Typs_Grps'!B$2:C$47, 2, FALSE)</f>
        <v>Customer Options</v>
      </c>
      <c r="G8" s="24" t="s">
        <v>68</v>
      </c>
      <c r="H8" s="23" t="s">
        <v>737</v>
      </c>
      <c r="I8" s="843" t="s">
        <v>738</v>
      </c>
      <c r="J8" s="1060"/>
      <c r="K8" s="1060"/>
      <c r="L8" s="1251" t="s">
        <v>739</v>
      </c>
      <c r="M8" s="1251" t="s">
        <v>739</v>
      </c>
      <c r="N8" s="1251" t="s">
        <v>739</v>
      </c>
      <c r="O8" s="1251" t="s">
        <v>739</v>
      </c>
      <c r="P8" s="1251" t="s">
        <v>739</v>
      </c>
      <c r="Q8" s="1251" t="s">
        <v>739</v>
      </c>
      <c r="R8" s="23" t="s">
        <v>740</v>
      </c>
      <c r="S8" s="1332" t="s">
        <v>71</v>
      </c>
      <c r="T8" s="1332" t="s">
        <v>71</v>
      </c>
      <c r="U8" s="848">
        <v>0.5</v>
      </c>
      <c r="V8" s="802"/>
      <c r="W8" s="857"/>
      <c r="X8" s="851"/>
      <c r="Y8" s="851"/>
      <c r="Z8" s="849"/>
      <c r="AA8" s="849"/>
      <c r="AB8" s="849"/>
      <c r="AC8" s="849"/>
      <c r="AD8" s="849"/>
      <c r="AE8" s="849"/>
      <c r="AF8" s="849"/>
      <c r="AG8" s="849"/>
      <c r="AH8" s="849"/>
      <c r="AI8" s="873"/>
      <c r="AJ8" s="873"/>
      <c r="AK8" s="873"/>
      <c r="AL8" s="873"/>
      <c r="AM8" s="873"/>
      <c r="AN8" s="873"/>
      <c r="AO8" s="873"/>
      <c r="AP8" s="873"/>
      <c r="AQ8" s="873"/>
      <c r="AR8" s="873"/>
      <c r="AS8" s="873"/>
      <c r="AT8" s="873"/>
      <c r="AU8" s="873"/>
      <c r="AV8" s="873"/>
      <c r="AW8" s="873"/>
      <c r="AX8" s="874"/>
      <c r="AY8" s="874"/>
      <c r="AZ8" s="874"/>
      <c r="BA8" s="875"/>
      <c r="BB8" s="1251" t="s">
        <v>739</v>
      </c>
      <c r="BC8" s="1251" t="s">
        <v>739</v>
      </c>
      <c r="BD8" s="1251" t="s">
        <v>739</v>
      </c>
      <c r="BE8" s="1251" t="s">
        <v>739</v>
      </c>
      <c r="BF8" s="1367"/>
      <c r="BG8" s="1367"/>
    </row>
    <row r="9" spans="1:59" ht="30.65" customHeight="1" x14ac:dyDescent="0.35">
      <c r="A9" s="21"/>
      <c r="B9"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 s="23">
        <v>1.04</v>
      </c>
      <c r="D9" s="23" t="s">
        <v>743</v>
      </c>
      <c r="E9" s="829" t="s">
        <v>736</v>
      </c>
      <c r="F9" s="1495" t="str">
        <f>VLOOKUP(TBL4_OptApp[[#This Row],[Option type
Defined List]],'Option Typs_Grps'!B$2:C$47, 2, FALSE)</f>
        <v>Customer Options</v>
      </c>
      <c r="G9" s="24" t="s">
        <v>68</v>
      </c>
      <c r="H9" s="23" t="s">
        <v>737</v>
      </c>
      <c r="I9" s="843" t="s">
        <v>738</v>
      </c>
      <c r="J9" s="1060"/>
      <c r="K9" s="1060"/>
      <c r="L9" s="1251" t="s">
        <v>739</v>
      </c>
      <c r="M9" s="1251" t="s">
        <v>739</v>
      </c>
      <c r="N9" s="1251" t="s">
        <v>739</v>
      </c>
      <c r="O9" s="1251" t="s">
        <v>739</v>
      </c>
      <c r="P9" s="1251" t="s">
        <v>739</v>
      </c>
      <c r="Q9" s="1251" t="s">
        <v>739</v>
      </c>
      <c r="R9" s="23" t="s">
        <v>740</v>
      </c>
      <c r="S9" s="1332" t="s">
        <v>71</v>
      </c>
      <c r="T9" s="1332" t="s">
        <v>71</v>
      </c>
      <c r="U9" s="848">
        <v>0.2</v>
      </c>
      <c r="V9" s="802"/>
      <c r="W9" s="857"/>
      <c r="X9" s="851"/>
      <c r="Y9" s="851"/>
      <c r="Z9" s="849"/>
      <c r="AA9" s="849"/>
      <c r="AB9" s="849"/>
      <c r="AC9" s="849"/>
      <c r="AD9" s="849"/>
      <c r="AE9" s="849"/>
      <c r="AF9" s="849"/>
      <c r="AG9" s="849"/>
      <c r="AH9" s="849"/>
      <c r="AI9" s="873"/>
      <c r="AJ9" s="873"/>
      <c r="AK9" s="873"/>
      <c r="AL9" s="873"/>
      <c r="AM9" s="873"/>
      <c r="AN9" s="873"/>
      <c r="AO9" s="873"/>
      <c r="AP9" s="873"/>
      <c r="AQ9" s="873"/>
      <c r="AR9" s="873"/>
      <c r="AS9" s="873"/>
      <c r="AT9" s="873"/>
      <c r="AU9" s="873"/>
      <c r="AV9" s="873"/>
      <c r="AW9" s="873"/>
      <c r="AX9" s="874"/>
      <c r="AY9" s="874"/>
      <c r="AZ9" s="874"/>
      <c r="BA9" s="875"/>
      <c r="BB9" s="1251" t="s">
        <v>739</v>
      </c>
      <c r="BC9" s="1251" t="s">
        <v>739</v>
      </c>
      <c r="BD9" s="1251" t="s">
        <v>739</v>
      </c>
      <c r="BE9" s="1251" t="s">
        <v>739</v>
      </c>
      <c r="BF9" s="1367"/>
      <c r="BG9" s="21"/>
    </row>
    <row r="10" spans="1:59" ht="30.65" customHeight="1" x14ac:dyDescent="0.35">
      <c r="A10" s="21"/>
      <c r="B10"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 s="23">
        <v>1.05</v>
      </c>
      <c r="D10" s="23" t="s">
        <v>744</v>
      </c>
      <c r="E10" s="829" t="s">
        <v>736</v>
      </c>
      <c r="F10" s="1495" t="str">
        <f>VLOOKUP(TBL4_OptApp[[#This Row],[Option type
Defined List]],'Option Typs_Grps'!B$2:C$47, 2, FALSE)</f>
        <v>Customer Options</v>
      </c>
      <c r="G10" s="24" t="s">
        <v>68</v>
      </c>
      <c r="H10" s="23" t="s">
        <v>737</v>
      </c>
      <c r="I10" s="843" t="s">
        <v>738</v>
      </c>
      <c r="J10" s="1060"/>
      <c r="K10" s="1060"/>
      <c r="L10" s="1251" t="s">
        <v>739</v>
      </c>
      <c r="M10" s="1251" t="s">
        <v>739</v>
      </c>
      <c r="N10" s="1251" t="s">
        <v>739</v>
      </c>
      <c r="O10" s="1251" t="s">
        <v>739</v>
      </c>
      <c r="P10" s="1251" t="s">
        <v>739</v>
      </c>
      <c r="Q10" s="1251" t="s">
        <v>739</v>
      </c>
      <c r="R10" s="23" t="s">
        <v>740</v>
      </c>
      <c r="S10" s="1332" t="s">
        <v>71</v>
      </c>
      <c r="T10" s="1332" t="s">
        <v>71</v>
      </c>
      <c r="U10" s="848">
        <v>12</v>
      </c>
      <c r="V10" s="802"/>
      <c r="W10" s="857"/>
      <c r="X10" s="851"/>
      <c r="Y10" s="851"/>
      <c r="Z10" s="849"/>
      <c r="AA10" s="849"/>
      <c r="AB10" s="849"/>
      <c r="AC10" s="849"/>
      <c r="AD10" s="849"/>
      <c r="AE10" s="849"/>
      <c r="AF10" s="849"/>
      <c r="AG10" s="849"/>
      <c r="AH10" s="849"/>
      <c r="AI10" s="873"/>
      <c r="AJ10" s="873"/>
      <c r="AK10" s="873"/>
      <c r="AL10" s="873"/>
      <c r="AM10" s="873"/>
      <c r="AN10" s="873"/>
      <c r="AO10" s="873"/>
      <c r="AP10" s="873"/>
      <c r="AQ10" s="873"/>
      <c r="AR10" s="873"/>
      <c r="AS10" s="873"/>
      <c r="AT10" s="873"/>
      <c r="AU10" s="873"/>
      <c r="AV10" s="873"/>
      <c r="AW10" s="873"/>
      <c r="AX10" s="874"/>
      <c r="AY10" s="874"/>
      <c r="AZ10" s="874"/>
      <c r="BA10" s="875"/>
      <c r="BB10" s="1251" t="s">
        <v>739</v>
      </c>
      <c r="BC10" s="1251" t="s">
        <v>739</v>
      </c>
      <c r="BD10" s="1251" t="s">
        <v>739</v>
      </c>
      <c r="BE10" s="1251" t="s">
        <v>739</v>
      </c>
      <c r="BF10" s="1367"/>
      <c r="BG10" s="21"/>
    </row>
    <row r="11" spans="1:59" ht="30.65" customHeight="1" x14ac:dyDescent="0.35">
      <c r="A11" s="21"/>
      <c r="B11"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 s="23">
        <v>1.06</v>
      </c>
      <c r="D11" s="23" t="s">
        <v>745</v>
      </c>
      <c r="E11" s="829" t="s">
        <v>736</v>
      </c>
      <c r="F11" s="1495" t="str">
        <f>VLOOKUP(TBL4_OptApp[[#This Row],[Option type
Defined List]],'Option Typs_Grps'!B$2:C$47, 2, FALSE)</f>
        <v>Customer Options</v>
      </c>
      <c r="G11" s="24" t="s">
        <v>68</v>
      </c>
      <c r="H11" s="23" t="s">
        <v>737</v>
      </c>
      <c r="I11" s="843" t="s">
        <v>738</v>
      </c>
      <c r="J11" s="1060"/>
      <c r="K11" s="1060"/>
      <c r="L11" s="1251" t="s">
        <v>739</v>
      </c>
      <c r="M11" s="1251" t="s">
        <v>739</v>
      </c>
      <c r="N11" s="1251" t="s">
        <v>739</v>
      </c>
      <c r="O11" s="1251" t="s">
        <v>739</v>
      </c>
      <c r="P11" s="1251" t="s">
        <v>739</v>
      </c>
      <c r="Q11" s="1251" t="s">
        <v>739</v>
      </c>
      <c r="R11" s="23" t="s">
        <v>740</v>
      </c>
      <c r="S11" s="1332" t="s">
        <v>71</v>
      </c>
      <c r="T11" s="1332" t="s">
        <v>71</v>
      </c>
      <c r="U11" s="848">
        <v>2.5</v>
      </c>
      <c r="V11" s="802"/>
      <c r="W11" s="857"/>
      <c r="X11" s="851"/>
      <c r="Y11" s="851"/>
      <c r="Z11" s="849"/>
      <c r="AA11" s="849"/>
      <c r="AB11" s="849"/>
      <c r="AC11" s="849"/>
      <c r="AD11" s="849"/>
      <c r="AE11" s="849"/>
      <c r="AF11" s="849"/>
      <c r="AG11" s="849"/>
      <c r="AH11" s="849"/>
      <c r="AI11" s="873"/>
      <c r="AJ11" s="873"/>
      <c r="AK11" s="873"/>
      <c r="AL11" s="873"/>
      <c r="AM11" s="873"/>
      <c r="AN11" s="873"/>
      <c r="AO11" s="873"/>
      <c r="AP11" s="873"/>
      <c r="AQ11" s="873"/>
      <c r="AR11" s="873"/>
      <c r="AS11" s="873"/>
      <c r="AT11" s="873"/>
      <c r="AU11" s="873"/>
      <c r="AV11" s="873"/>
      <c r="AW11" s="873"/>
      <c r="AX11" s="874"/>
      <c r="AY11" s="874"/>
      <c r="AZ11" s="874"/>
      <c r="BA11" s="875"/>
      <c r="BB11" s="1251" t="s">
        <v>739</v>
      </c>
      <c r="BC11" s="1251" t="s">
        <v>739</v>
      </c>
      <c r="BD11" s="1251" t="s">
        <v>739</v>
      </c>
      <c r="BE11" s="1251" t="s">
        <v>739</v>
      </c>
      <c r="BF11" s="1367"/>
      <c r="BG11" s="21"/>
    </row>
    <row r="12" spans="1:59" ht="30.65" customHeight="1" x14ac:dyDescent="0.35">
      <c r="A12" s="21"/>
      <c r="B12"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 s="23">
        <v>1.07</v>
      </c>
      <c r="D12" s="23" t="s">
        <v>746</v>
      </c>
      <c r="E12" s="829" t="s">
        <v>736</v>
      </c>
      <c r="F12" s="1495" t="str">
        <f>VLOOKUP(TBL4_OptApp[[#This Row],[Option type
Defined List]],'Option Typs_Grps'!B$2:C$47, 2, FALSE)</f>
        <v>Customer Options</v>
      </c>
      <c r="G12" s="24" t="s">
        <v>68</v>
      </c>
      <c r="H12" s="23" t="s">
        <v>737</v>
      </c>
      <c r="I12" s="843" t="s">
        <v>738</v>
      </c>
      <c r="J12" s="1060"/>
      <c r="K12" s="1060"/>
      <c r="L12" s="1251" t="s">
        <v>739</v>
      </c>
      <c r="M12" s="1251" t="s">
        <v>739</v>
      </c>
      <c r="N12" s="1251" t="s">
        <v>739</v>
      </c>
      <c r="O12" s="1251" t="s">
        <v>739</v>
      </c>
      <c r="P12" s="1251" t="s">
        <v>739</v>
      </c>
      <c r="Q12" s="1251" t="s">
        <v>739</v>
      </c>
      <c r="R12" s="23" t="s">
        <v>740</v>
      </c>
      <c r="S12" s="1332" t="s">
        <v>71</v>
      </c>
      <c r="T12" s="1332" t="s">
        <v>71</v>
      </c>
      <c r="U12" s="848">
        <v>12</v>
      </c>
      <c r="V12" s="802"/>
      <c r="W12" s="857"/>
      <c r="X12" s="851"/>
      <c r="Y12" s="851"/>
      <c r="Z12" s="849"/>
      <c r="AA12" s="849"/>
      <c r="AB12" s="849"/>
      <c r="AC12" s="849"/>
      <c r="AD12" s="849"/>
      <c r="AE12" s="849"/>
      <c r="AF12" s="849"/>
      <c r="AG12" s="849"/>
      <c r="AH12" s="849"/>
      <c r="AI12" s="873"/>
      <c r="AJ12" s="873"/>
      <c r="AK12" s="873"/>
      <c r="AL12" s="873"/>
      <c r="AM12" s="873"/>
      <c r="AN12" s="873"/>
      <c r="AO12" s="873"/>
      <c r="AP12" s="873"/>
      <c r="AQ12" s="873"/>
      <c r="AR12" s="873"/>
      <c r="AS12" s="873"/>
      <c r="AT12" s="873"/>
      <c r="AU12" s="873"/>
      <c r="AV12" s="873"/>
      <c r="AW12" s="873"/>
      <c r="AX12" s="874"/>
      <c r="AY12" s="874"/>
      <c r="AZ12" s="874"/>
      <c r="BA12" s="875"/>
      <c r="BB12" s="1251" t="s">
        <v>739</v>
      </c>
      <c r="BC12" s="1251" t="s">
        <v>739</v>
      </c>
      <c r="BD12" s="1251" t="s">
        <v>739</v>
      </c>
      <c r="BE12" s="1251" t="s">
        <v>739</v>
      </c>
      <c r="BF12" s="1367"/>
      <c r="BG12" s="21"/>
    </row>
    <row r="13" spans="1:59" ht="30.65" customHeight="1" x14ac:dyDescent="0.35">
      <c r="A13" s="21"/>
      <c r="B1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 s="23">
        <v>1.08</v>
      </c>
      <c r="D13" s="23" t="s">
        <v>747</v>
      </c>
      <c r="E13" s="829" t="s">
        <v>736</v>
      </c>
      <c r="F13" s="1495" t="str">
        <f>VLOOKUP(TBL4_OptApp[[#This Row],[Option type
Defined List]],'Option Typs_Grps'!B$2:C$47, 2, FALSE)</f>
        <v>Customer Options</v>
      </c>
      <c r="G13" s="24" t="s">
        <v>68</v>
      </c>
      <c r="H13" s="23" t="s">
        <v>737</v>
      </c>
      <c r="I13" s="843" t="s">
        <v>738</v>
      </c>
      <c r="J13" s="1060"/>
      <c r="K13" s="1060"/>
      <c r="L13" s="1251" t="s">
        <v>739</v>
      </c>
      <c r="M13" s="1251" t="s">
        <v>739</v>
      </c>
      <c r="N13" s="1251" t="s">
        <v>739</v>
      </c>
      <c r="O13" s="1251" t="s">
        <v>739</v>
      </c>
      <c r="P13" s="1251" t="s">
        <v>739</v>
      </c>
      <c r="Q13" s="1251" t="s">
        <v>739</v>
      </c>
      <c r="R13" s="23" t="s">
        <v>740</v>
      </c>
      <c r="S13" s="1332" t="s">
        <v>71</v>
      </c>
      <c r="T13" s="1332" t="s">
        <v>71</v>
      </c>
      <c r="U13" s="848">
        <v>2.5</v>
      </c>
      <c r="V13" s="802"/>
      <c r="W13" s="857"/>
      <c r="X13" s="851"/>
      <c r="Y13" s="851"/>
      <c r="Z13" s="849"/>
      <c r="AA13" s="849"/>
      <c r="AB13" s="849"/>
      <c r="AC13" s="849"/>
      <c r="AD13" s="849"/>
      <c r="AE13" s="849"/>
      <c r="AF13" s="849"/>
      <c r="AG13" s="849"/>
      <c r="AH13" s="849"/>
      <c r="AI13" s="873"/>
      <c r="AJ13" s="873"/>
      <c r="AK13" s="873"/>
      <c r="AL13" s="873"/>
      <c r="AM13" s="873"/>
      <c r="AN13" s="873"/>
      <c r="AO13" s="873"/>
      <c r="AP13" s="873"/>
      <c r="AQ13" s="873"/>
      <c r="AR13" s="873"/>
      <c r="AS13" s="873"/>
      <c r="AT13" s="873"/>
      <c r="AU13" s="873"/>
      <c r="AV13" s="873"/>
      <c r="AW13" s="873"/>
      <c r="AX13" s="874"/>
      <c r="AY13" s="874"/>
      <c r="AZ13" s="874"/>
      <c r="BA13" s="875"/>
      <c r="BB13" s="1251" t="s">
        <v>739</v>
      </c>
      <c r="BC13" s="1251" t="s">
        <v>739</v>
      </c>
      <c r="BD13" s="1251" t="s">
        <v>739</v>
      </c>
      <c r="BE13" s="1251" t="s">
        <v>739</v>
      </c>
      <c r="BF13" s="1367"/>
      <c r="BG13" s="21"/>
    </row>
    <row r="14" spans="1:59" ht="30.65" customHeight="1" x14ac:dyDescent="0.35">
      <c r="A14" s="21"/>
      <c r="B1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 s="23">
        <v>1.0900000000000001</v>
      </c>
      <c r="D14" s="23" t="s">
        <v>748</v>
      </c>
      <c r="E14" s="829" t="s">
        <v>736</v>
      </c>
      <c r="F14" s="1495" t="str">
        <f>VLOOKUP(TBL4_OptApp[[#This Row],[Option type
Defined List]],'Option Typs_Grps'!B$2:C$47, 2, FALSE)</f>
        <v>Customer Options</v>
      </c>
      <c r="G14" s="24" t="s">
        <v>68</v>
      </c>
      <c r="H14" s="23" t="s">
        <v>737</v>
      </c>
      <c r="I14" s="843" t="s">
        <v>738</v>
      </c>
      <c r="J14" s="1060"/>
      <c r="K14" s="1060"/>
      <c r="L14" s="1251" t="s">
        <v>739</v>
      </c>
      <c r="M14" s="1251" t="s">
        <v>739</v>
      </c>
      <c r="N14" s="1251" t="s">
        <v>739</v>
      </c>
      <c r="O14" s="1251" t="s">
        <v>739</v>
      </c>
      <c r="P14" s="1251" t="s">
        <v>739</v>
      </c>
      <c r="Q14" s="1251" t="s">
        <v>739</v>
      </c>
      <c r="R14" s="23" t="s">
        <v>740</v>
      </c>
      <c r="S14" s="1332" t="s">
        <v>71</v>
      </c>
      <c r="T14" s="1332" t="s">
        <v>71</v>
      </c>
      <c r="U14" s="848">
        <v>5.2</v>
      </c>
      <c r="V14" s="802"/>
      <c r="W14" s="857"/>
      <c r="X14" s="851"/>
      <c r="Y14" s="851"/>
      <c r="Z14" s="849"/>
      <c r="AA14" s="849"/>
      <c r="AB14" s="849"/>
      <c r="AC14" s="849"/>
      <c r="AD14" s="849"/>
      <c r="AE14" s="849"/>
      <c r="AF14" s="849"/>
      <c r="AG14" s="849"/>
      <c r="AH14" s="849"/>
      <c r="AI14" s="873"/>
      <c r="AJ14" s="873"/>
      <c r="AK14" s="873"/>
      <c r="AL14" s="873"/>
      <c r="AM14" s="873"/>
      <c r="AN14" s="873"/>
      <c r="AO14" s="873"/>
      <c r="AP14" s="873"/>
      <c r="AQ14" s="873"/>
      <c r="AR14" s="873"/>
      <c r="AS14" s="873"/>
      <c r="AT14" s="873"/>
      <c r="AU14" s="873"/>
      <c r="AV14" s="873"/>
      <c r="AW14" s="873"/>
      <c r="AX14" s="874"/>
      <c r="AY14" s="874"/>
      <c r="AZ14" s="874"/>
      <c r="BA14" s="875"/>
      <c r="BB14" s="1251" t="s">
        <v>739</v>
      </c>
      <c r="BC14" s="1251" t="s">
        <v>739</v>
      </c>
      <c r="BD14" s="1251" t="s">
        <v>739</v>
      </c>
      <c r="BE14" s="1251" t="s">
        <v>739</v>
      </c>
      <c r="BF14" s="1367"/>
      <c r="BG14" s="21"/>
    </row>
    <row r="15" spans="1:59" ht="30.65" customHeight="1" x14ac:dyDescent="0.35">
      <c r="A15" s="21"/>
      <c r="B1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 s="23">
        <v>1.1000000000000001</v>
      </c>
      <c r="D15" s="23" t="s">
        <v>749</v>
      </c>
      <c r="E15" s="829" t="s">
        <v>736</v>
      </c>
      <c r="F15" s="1495" t="str">
        <f>VLOOKUP(TBL4_OptApp[[#This Row],[Option type
Defined List]],'Option Typs_Grps'!B$2:C$47, 2, FALSE)</f>
        <v>Customer Options</v>
      </c>
      <c r="G15" s="24" t="s">
        <v>68</v>
      </c>
      <c r="H15" s="23" t="s">
        <v>737</v>
      </c>
      <c r="I15" s="843" t="s">
        <v>738</v>
      </c>
      <c r="J15" s="1060"/>
      <c r="K15" s="1060"/>
      <c r="L15" s="1251" t="s">
        <v>739</v>
      </c>
      <c r="M15" s="1251" t="s">
        <v>739</v>
      </c>
      <c r="N15" s="1251" t="s">
        <v>739</v>
      </c>
      <c r="O15" s="1251" t="s">
        <v>739</v>
      </c>
      <c r="P15" s="1251" t="s">
        <v>739</v>
      </c>
      <c r="Q15" s="1251" t="s">
        <v>739</v>
      </c>
      <c r="R15" s="23" t="s">
        <v>740</v>
      </c>
      <c r="S15" s="1332" t="s">
        <v>71</v>
      </c>
      <c r="T15" s="1332" t="s">
        <v>71</v>
      </c>
      <c r="U15" s="848">
        <v>6.29</v>
      </c>
      <c r="V15" s="802"/>
      <c r="W15" s="857"/>
      <c r="X15" s="851"/>
      <c r="Y15" s="851"/>
      <c r="Z15" s="849"/>
      <c r="AA15" s="849"/>
      <c r="AB15" s="849"/>
      <c r="AC15" s="849"/>
      <c r="AD15" s="849"/>
      <c r="AE15" s="849"/>
      <c r="AF15" s="849"/>
      <c r="AG15" s="849"/>
      <c r="AH15" s="849"/>
      <c r="AI15" s="873"/>
      <c r="AJ15" s="873"/>
      <c r="AK15" s="873"/>
      <c r="AL15" s="873"/>
      <c r="AM15" s="873"/>
      <c r="AN15" s="873"/>
      <c r="AO15" s="873"/>
      <c r="AP15" s="873"/>
      <c r="AQ15" s="873"/>
      <c r="AR15" s="873"/>
      <c r="AS15" s="873"/>
      <c r="AT15" s="873"/>
      <c r="AU15" s="873"/>
      <c r="AV15" s="873"/>
      <c r="AW15" s="873"/>
      <c r="AX15" s="874"/>
      <c r="AY15" s="874"/>
      <c r="AZ15" s="874"/>
      <c r="BA15" s="875"/>
      <c r="BB15" s="1251" t="s">
        <v>739</v>
      </c>
      <c r="BC15" s="1251" t="s">
        <v>739</v>
      </c>
      <c r="BD15" s="1251" t="s">
        <v>739</v>
      </c>
      <c r="BE15" s="1251" t="s">
        <v>739</v>
      </c>
      <c r="BF15" s="1367"/>
      <c r="BG15" s="21"/>
    </row>
    <row r="16" spans="1:59" ht="30.65" customHeight="1" x14ac:dyDescent="0.35">
      <c r="A16" s="21"/>
      <c r="B1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 s="23">
        <v>2.0099999999999998</v>
      </c>
      <c r="D16" s="23" t="s">
        <v>750</v>
      </c>
      <c r="E16" s="829" t="s">
        <v>751</v>
      </c>
      <c r="F16" s="1495" t="str">
        <f>VLOOKUP(TBL4_OptApp[[#This Row],[Option type
Defined List]],'Option Typs_Grps'!B$2:C$47, 2, FALSE)</f>
        <v>Customer Options</v>
      </c>
      <c r="G16" s="24" t="s">
        <v>68</v>
      </c>
      <c r="H16" s="23" t="s">
        <v>737</v>
      </c>
      <c r="I16" s="843" t="s">
        <v>738</v>
      </c>
      <c r="J16" s="1060"/>
      <c r="K16" s="1060"/>
      <c r="L16" s="1251" t="s">
        <v>739</v>
      </c>
      <c r="M16" s="1251" t="s">
        <v>739</v>
      </c>
      <c r="N16" s="1251" t="s">
        <v>739</v>
      </c>
      <c r="O16" s="1251" t="s">
        <v>739</v>
      </c>
      <c r="P16" s="1251" t="s">
        <v>739</v>
      </c>
      <c r="Q16" s="1251" t="s">
        <v>739</v>
      </c>
      <c r="R16" s="23" t="s">
        <v>752</v>
      </c>
      <c r="S16" s="1332" t="s">
        <v>71</v>
      </c>
      <c r="T16" s="1332" t="s">
        <v>71</v>
      </c>
      <c r="U16" s="848">
        <v>2.5</v>
      </c>
      <c r="V16" s="802"/>
      <c r="W16" s="857"/>
      <c r="X16" s="851"/>
      <c r="Y16" s="851"/>
      <c r="Z16" s="849"/>
      <c r="AA16" s="849"/>
      <c r="AB16" s="849"/>
      <c r="AC16" s="849"/>
      <c r="AD16" s="849"/>
      <c r="AE16" s="849"/>
      <c r="AF16" s="849"/>
      <c r="AG16" s="849"/>
      <c r="AH16" s="849"/>
      <c r="AI16" s="873"/>
      <c r="AJ16" s="873"/>
      <c r="AK16" s="873"/>
      <c r="AL16" s="873"/>
      <c r="AM16" s="873"/>
      <c r="AN16" s="873"/>
      <c r="AO16" s="873"/>
      <c r="AP16" s="873"/>
      <c r="AQ16" s="873"/>
      <c r="AR16" s="873"/>
      <c r="AS16" s="873"/>
      <c r="AT16" s="873"/>
      <c r="AU16" s="873"/>
      <c r="AV16" s="873"/>
      <c r="AW16" s="873"/>
      <c r="AX16" s="874"/>
      <c r="AY16" s="874"/>
      <c r="AZ16" s="874"/>
      <c r="BA16" s="875"/>
      <c r="BB16" s="1251" t="s">
        <v>739</v>
      </c>
      <c r="BC16" s="1251" t="s">
        <v>739</v>
      </c>
      <c r="BD16" s="1251" t="s">
        <v>739</v>
      </c>
      <c r="BE16" s="1251" t="s">
        <v>739</v>
      </c>
      <c r="BF16" s="1367"/>
      <c r="BG16" s="21"/>
    </row>
    <row r="17" spans="1:59" ht="30.65" customHeight="1" x14ac:dyDescent="0.35">
      <c r="A17" s="21"/>
      <c r="B1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 s="23">
        <v>3.01</v>
      </c>
      <c r="D17" s="23" t="s">
        <v>753</v>
      </c>
      <c r="E17" s="829" t="s">
        <v>754</v>
      </c>
      <c r="F17" s="1495" t="str">
        <f>VLOOKUP(TBL4_OptApp[[#This Row],[Option type
Defined List]],'Option Typs_Grps'!B$2:C$47, 2, FALSE)</f>
        <v>Customer Options</v>
      </c>
      <c r="G17" s="24" t="s">
        <v>68</v>
      </c>
      <c r="H17" s="23" t="s">
        <v>737</v>
      </c>
      <c r="I17" s="843" t="s">
        <v>738</v>
      </c>
      <c r="J17" s="1060"/>
      <c r="K17" s="1060"/>
      <c r="L17" s="1251" t="s">
        <v>739</v>
      </c>
      <c r="M17" s="1251" t="s">
        <v>739</v>
      </c>
      <c r="N17" s="1251" t="s">
        <v>739</v>
      </c>
      <c r="O17" s="1251" t="s">
        <v>739</v>
      </c>
      <c r="P17" s="1251" t="s">
        <v>739</v>
      </c>
      <c r="Q17" s="1251" t="s">
        <v>739</v>
      </c>
      <c r="R17" s="23" t="s">
        <v>755</v>
      </c>
      <c r="S17" s="1332" t="s">
        <v>71</v>
      </c>
      <c r="T17" s="1332" t="s">
        <v>71</v>
      </c>
      <c r="U17" s="848">
        <v>2</v>
      </c>
      <c r="V17" s="802"/>
      <c r="W17" s="857"/>
      <c r="X17" s="851"/>
      <c r="Y17" s="851"/>
      <c r="Z17" s="849"/>
      <c r="AA17" s="849"/>
      <c r="AB17" s="849"/>
      <c r="AC17" s="849"/>
      <c r="AD17" s="849"/>
      <c r="AE17" s="849"/>
      <c r="AF17" s="849"/>
      <c r="AG17" s="849"/>
      <c r="AH17" s="849"/>
      <c r="AI17" s="873"/>
      <c r="AJ17" s="873"/>
      <c r="AK17" s="873"/>
      <c r="AL17" s="873"/>
      <c r="AM17" s="873"/>
      <c r="AN17" s="873"/>
      <c r="AO17" s="873"/>
      <c r="AP17" s="873"/>
      <c r="AQ17" s="873"/>
      <c r="AR17" s="873"/>
      <c r="AS17" s="873"/>
      <c r="AT17" s="873"/>
      <c r="AU17" s="873"/>
      <c r="AV17" s="873"/>
      <c r="AW17" s="873"/>
      <c r="AX17" s="874"/>
      <c r="AY17" s="874"/>
      <c r="AZ17" s="874"/>
      <c r="BA17" s="875"/>
      <c r="BB17" s="1251" t="s">
        <v>739</v>
      </c>
      <c r="BC17" s="1251" t="s">
        <v>739</v>
      </c>
      <c r="BD17" s="1251" t="s">
        <v>739</v>
      </c>
      <c r="BE17" s="1251" t="s">
        <v>739</v>
      </c>
      <c r="BF17" s="1367"/>
      <c r="BG17" s="21"/>
    </row>
    <row r="18" spans="1:59" ht="30.65" customHeight="1" x14ac:dyDescent="0.35">
      <c r="A18" s="21"/>
      <c r="B1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 s="23">
        <v>3.02</v>
      </c>
      <c r="D18" s="23" t="s">
        <v>756</v>
      </c>
      <c r="E18" s="829" t="s">
        <v>754</v>
      </c>
      <c r="F18" s="1495" t="str">
        <f>VLOOKUP(TBL4_OptApp[[#This Row],[Option type
Defined List]],'Option Typs_Grps'!B$2:C$47, 2, FALSE)</f>
        <v>Customer Options</v>
      </c>
      <c r="G18" s="24" t="s">
        <v>68</v>
      </c>
      <c r="H18" s="23" t="s">
        <v>737</v>
      </c>
      <c r="I18" s="843" t="s">
        <v>738</v>
      </c>
      <c r="J18" s="1060"/>
      <c r="K18" s="1060"/>
      <c r="L18" s="1251" t="s">
        <v>739</v>
      </c>
      <c r="M18" s="1251" t="s">
        <v>739</v>
      </c>
      <c r="N18" s="1251" t="s">
        <v>739</v>
      </c>
      <c r="O18" s="1251" t="s">
        <v>739</v>
      </c>
      <c r="P18" s="1251" t="s">
        <v>739</v>
      </c>
      <c r="Q18" s="1251" t="s">
        <v>739</v>
      </c>
      <c r="R18" s="23" t="s">
        <v>755</v>
      </c>
      <c r="S18" s="1332" t="s">
        <v>71</v>
      </c>
      <c r="T18" s="1332" t="s">
        <v>71</v>
      </c>
      <c r="U18" s="848">
        <v>0.25</v>
      </c>
      <c r="V18" s="802"/>
      <c r="W18" s="857"/>
      <c r="X18" s="851"/>
      <c r="Y18" s="851"/>
      <c r="Z18" s="849"/>
      <c r="AA18" s="849"/>
      <c r="AB18" s="849"/>
      <c r="AC18" s="849"/>
      <c r="AD18" s="849"/>
      <c r="AE18" s="849"/>
      <c r="AF18" s="849"/>
      <c r="AG18" s="849"/>
      <c r="AH18" s="849"/>
      <c r="AI18" s="873"/>
      <c r="AJ18" s="873"/>
      <c r="AK18" s="873"/>
      <c r="AL18" s="873"/>
      <c r="AM18" s="873"/>
      <c r="AN18" s="873"/>
      <c r="AO18" s="873"/>
      <c r="AP18" s="873"/>
      <c r="AQ18" s="873"/>
      <c r="AR18" s="873"/>
      <c r="AS18" s="873"/>
      <c r="AT18" s="873"/>
      <c r="AU18" s="873"/>
      <c r="AV18" s="873"/>
      <c r="AW18" s="873"/>
      <c r="AX18" s="874"/>
      <c r="AY18" s="874"/>
      <c r="AZ18" s="874"/>
      <c r="BA18" s="875"/>
      <c r="BB18" s="1251" t="s">
        <v>739</v>
      </c>
      <c r="BC18" s="1251" t="s">
        <v>739</v>
      </c>
      <c r="BD18" s="1251" t="s">
        <v>739</v>
      </c>
      <c r="BE18" s="1251" t="s">
        <v>739</v>
      </c>
      <c r="BF18" s="1367"/>
      <c r="BG18" s="21"/>
    </row>
    <row r="19" spans="1:59" ht="30.65" customHeight="1" x14ac:dyDescent="0.35">
      <c r="A19" s="21"/>
      <c r="B1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 s="23">
        <v>3.03</v>
      </c>
      <c r="D19" s="23" t="s">
        <v>757</v>
      </c>
      <c r="E19" s="829" t="s">
        <v>754</v>
      </c>
      <c r="F19" s="1495" t="str">
        <f>VLOOKUP(TBL4_OptApp[[#This Row],[Option type
Defined List]],'Option Typs_Grps'!B$2:C$47, 2, FALSE)</f>
        <v>Customer Options</v>
      </c>
      <c r="G19" s="24" t="s">
        <v>68</v>
      </c>
      <c r="H19" s="23" t="s">
        <v>737</v>
      </c>
      <c r="I19" s="843" t="s">
        <v>738</v>
      </c>
      <c r="J19" s="1060"/>
      <c r="K19" s="1060"/>
      <c r="L19" s="1251" t="s">
        <v>739</v>
      </c>
      <c r="M19" s="1251" t="s">
        <v>739</v>
      </c>
      <c r="N19" s="1251" t="s">
        <v>739</v>
      </c>
      <c r="O19" s="1251" t="s">
        <v>739</v>
      </c>
      <c r="P19" s="1251" t="s">
        <v>739</v>
      </c>
      <c r="Q19" s="1251" t="s">
        <v>739</v>
      </c>
      <c r="R19" s="23" t="s">
        <v>752</v>
      </c>
      <c r="S19" s="1332" t="s">
        <v>71</v>
      </c>
      <c r="T19" s="1332" t="s">
        <v>71</v>
      </c>
      <c r="U19" s="848">
        <v>1.5</v>
      </c>
      <c r="V19" s="802"/>
      <c r="W19" s="857"/>
      <c r="X19" s="851"/>
      <c r="Y19" s="851"/>
      <c r="Z19" s="849"/>
      <c r="AA19" s="849"/>
      <c r="AB19" s="849"/>
      <c r="AC19" s="849"/>
      <c r="AD19" s="849"/>
      <c r="AE19" s="849"/>
      <c r="AF19" s="849"/>
      <c r="AG19" s="849"/>
      <c r="AH19" s="849"/>
      <c r="AI19" s="873"/>
      <c r="AJ19" s="873"/>
      <c r="AK19" s="873"/>
      <c r="AL19" s="873"/>
      <c r="AM19" s="873"/>
      <c r="AN19" s="873"/>
      <c r="AO19" s="873"/>
      <c r="AP19" s="873"/>
      <c r="AQ19" s="873"/>
      <c r="AR19" s="873"/>
      <c r="AS19" s="873"/>
      <c r="AT19" s="873"/>
      <c r="AU19" s="873"/>
      <c r="AV19" s="873"/>
      <c r="AW19" s="873"/>
      <c r="AX19" s="874"/>
      <c r="AY19" s="874"/>
      <c r="AZ19" s="874"/>
      <c r="BA19" s="875"/>
      <c r="BB19" s="1251" t="s">
        <v>739</v>
      </c>
      <c r="BC19" s="1251" t="s">
        <v>739</v>
      </c>
      <c r="BD19" s="1251" t="s">
        <v>739</v>
      </c>
      <c r="BE19" s="1251" t="s">
        <v>739</v>
      </c>
      <c r="BF19" s="1367"/>
      <c r="BG19" s="21"/>
    </row>
    <row r="20" spans="1:59" ht="30.65" customHeight="1" x14ac:dyDescent="0.35">
      <c r="A20" s="21"/>
      <c r="B2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 s="23">
        <v>3.04</v>
      </c>
      <c r="D20" s="23" t="s">
        <v>758</v>
      </c>
      <c r="E20" s="829" t="s">
        <v>754</v>
      </c>
      <c r="F20" s="1495" t="str">
        <f>VLOOKUP(TBL4_OptApp[[#This Row],[Option type
Defined List]],'Option Typs_Grps'!B$2:C$47, 2, FALSE)</f>
        <v>Customer Options</v>
      </c>
      <c r="G20" s="24" t="s">
        <v>68</v>
      </c>
      <c r="H20" s="23" t="s">
        <v>737</v>
      </c>
      <c r="I20" s="843" t="s">
        <v>738</v>
      </c>
      <c r="J20" s="1060"/>
      <c r="K20" s="1060"/>
      <c r="L20" s="1251" t="s">
        <v>739</v>
      </c>
      <c r="M20" s="1251" t="s">
        <v>739</v>
      </c>
      <c r="N20" s="1251" t="s">
        <v>739</v>
      </c>
      <c r="O20" s="1251" t="s">
        <v>739</v>
      </c>
      <c r="P20" s="1251" t="s">
        <v>739</v>
      </c>
      <c r="Q20" s="1251" t="s">
        <v>739</v>
      </c>
      <c r="R20" s="23" t="s">
        <v>740</v>
      </c>
      <c r="S20" s="1332" t="s">
        <v>71</v>
      </c>
      <c r="T20" s="1332" t="s">
        <v>71</v>
      </c>
      <c r="U20" s="848">
        <v>1</v>
      </c>
      <c r="V20" s="802"/>
      <c r="W20" s="857"/>
      <c r="X20" s="851"/>
      <c r="Y20" s="851"/>
      <c r="Z20" s="849"/>
      <c r="AA20" s="849"/>
      <c r="AB20" s="849"/>
      <c r="AC20" s="849"/>
      <c r="AD20" s="849"/>
      <c r="AE20" s="849"/>
      <c r="AF20" s="849"/>
      <c r="AG20" s="849"/>
      <c r="AH20" s="849"/>
      <c r="AI20" s="873"/>
      <c r="AJ20" s="873"/>
      <c r="AK20" s="873"/>
      <c r="AL20" s="873"/>
      <c r="AM20" s="873"/>
      <c r="AN20" s="873"/>
      <c r="AO20" s="873"/>
      <c r="AP20" s="873"/>
      <c r="AQ20" s="873"/>
      <c r="AR20" s="873"/>
      <c r="AS20" s="873"/>
      <c r="AT20" s="873"/>
      <c r="AU20" s="873"/>
      <c r="AV20" s="873"/>
      <c r="AW20" s="873"/>
      <c r="AX20" s="874"/>
      <c r="AY20" s="874"/>
      <c r="AZ20" s="874"/>
      <c r="BA20" s="875"/>
      <c r="BB20" s="1251" t="s">
        <v>739</v>
      </c>
      <c r="BC20" s="1251" t="s">
        <v>739</v>
      </c>
      <c r="BD20" s="1251" t="s">
        <v>739</v>
      </c>
      <c r="BE20" s="1251" t="s">
        <v>739</v>
      </c>
      <c r="BF20" s="1367"/>
      <c r="BG20" s="21"/>
    </row>
    <row r="21" spans="1:59" ht="30.65" customHeight="1" x14ac:dyDescent="0.35">
      <c r="A21" s="1367"/>
      <c r="B2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 s="23">
        <v>4.01</v>
      </c>
      <c r="D21" s="23" t="s">
        <v>759</v>
      </c>
      <c r="E21" s="829" t="s">
        <v>760</v>
      </c>
      <c r="F21" s="1495" t="str">
        <f>VLOOKUP(TBL4_OptApp[[#This Row],[Option type
Defined List]],'Option Typs_Grps'!B$2:C$47, 2, FALSE)</f>
        <v>Customer Options</v>
      </c>
      <c r="G21" s="24" t="s">
        <v>68</v>
      </c>
      <c r="H21" s="23" t="s">
        <v>737</v>
      </c>
      <c r="I21" s="843" t="s">
        <v>738</v>
      </c>
      <c r="J21" s="1060"/>
      <c r="K21" s="1060"/>
      <c r="L21" s="1251" t="s">
        <v>739</v>
      </c>
      <c r="M21" s="1251" t="s">
        <v>739</v>
      </c>
      <c r="N21" s="1251" t="s">
        <v>739</v>
      </c>
      <c r="O21" s="1251" t="s">
        <v>739</v>
      </c>
      <c r="P21" s="1251" t="s">
        <v>739</v>
      </c>
      <c r="Q21" s="1251" t="s">
        <v>739</v>
      </c>
      <c r="R21" s="23" t="s">
        <v>740</v>
      </c>
      <c r="S21" s="1332" t="s">
        <v>71</v>
      </c>
      <c r="T21" s="1332" t="s">
        <v>71</v>
      </c>
      <c r="U21" s="848">
        <v>1.5</v>
      </c>
      <c r="V21" s="802"/>
      <c r="W21" s="857"/>
      <c r="X21" s="851"/>
      <c r="Y21" s="851"/>
      <c r="Z21" s="849"/>
      <c r="AA21" s="849"/>
      <c r="AB21" s="849"/>
      <c r="AC21" s="849"/>
      <c r="AD21" s="849"/>
      <c r="AE21" s="849"/>
      <c r="AF21" s="849"/>
      <c r="AG21" s="849"/>
      <c r="AH21" s="849"/>
      <c r="AI21" s="873"/>
      <c r="AJ21" s="873"/>
      <c r="AK21" s="873"/>
      <c r="AL21" s="873"/>
      <c r="AM21" s="873"/>
      <c r="AN21" s="873"/>
      <c r="AO21" s="873"/>
      <c r="AP21" s="873"/>
      <c r="AQ21" s="873"/>
      <c r="AR21" s="873"/>
      <c r="AS21" s="873"/>
      <c r="AT21" s="873"/>
      <c r="AU21" s="873"/>
      <c r="AV21" s="873"/>
      <c r="AW21" s="873"/>
      <c r="AX21" s="874"/>
      <c r="AY21" s="874"/>
      <c r="AZ21" s="874"/>
      <c r="BA21" s="875"/>
      <c r="BB21" s="1251" t="s">
        <v>739</v>
      </c>
      <c r="BC21" s="1251" t="s">
        <v>739</v>
      </c>
      <c r="BD21" s="1251" t="s">
        <v>739</v>
      </c>
      <c r="BE21" s="1251" t="s">
        <v>739</v>
      </c>
      <c r="BF21" s="1367"/>
      <c r="BG21" s="1367"/>
    </row>
    <row r="22" spans="1:59" ht="30.65" customHeight="1" x14ac:dyDescent="0.35">
      <c r="A22" s="1367"/>
      <c r="B2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 s="23">
        <v>4.0199999999999996</v>
      </c>
      <c r="D22" s="23" t="s">
        <v>761</v>
      </c>
      <c r="E22" s="829" t="s">
        <v>760</v>
      </c>
      <c r="F22" s="1495" t="str">
        <f>VLOOKUP(TBL4_OptApp[[#This Row],[Option type
Defined List]],'Option Typs_Grps'!B$2:C$47, 2, FALSE)</f>
        <v>Customer Options</v>
      </c>
      <c r="G22" s="24" t="s">
        <v>68</v>
      </c>
      <c r="H22" s="23" t="s">
        <v>737</v>
      </c>
      <c r="I22" s="843" t="s">
        <v>738</v>
      </c>
      <c r="J22" s="1060"/>
      <c r="K22" s="1060"/>
      <c r="L22" s="1251" t="s">
        <v>739</v>
      </c>
      <c r="M22" s="1251" t="s">
        <v>739</v>
      </c>
      <c r="N22" s="1251" t="s">
        <v>739</v>
      </c>
      <c r="O22" s="1251" t="s">
        <v>739</v>
      </c>
      <c r="P22" s="1251" t="s">
        <v>739</v>
      </c>
      <c r="Q22" s="1251" t="s">
        <v>739</v>
      </c>
      <c r="R22" s="23" t="s">
        <v>740</v>
      </c>
      <c r="S22" s="1332" t="s">
        <v>71</v>
      </c>
      <c r="T22" s="1332" t="s">
        <v>71</v>
      </c>
      <c r="U22" s="848">
        <v>1.7</v>
      </c>
      <c r="V22" s="802"/>
      <c r="W22" s="857"/>
      <c r="X22" s="851"/>
      <c r="Y22" s="851"/>
      <c r="Z22" s="849"/>
      <c r="AA22" s="849"/>
      <c r="AB22" s="849"/>
      <c r="AC22" s="849"/>
      <c r="AD22" s="849"/>
      <c r="AE22" s="849"/>
      <c r="AF22" s="849"/>
      <c r="AG22" s="849"/>
      <c r="AH22" s="849"/>
      <c r="AI22" s="873"/>
      <c r="AJ22" s="873"/>
      <c r="AK22" s="873"/>
      <c r="AL22" s="873"/>
      <c r="AM22" s="873"/>
      <c r="AN22" s="873"/>
      <c r="AO22" s="873"/>
      <c r="AP22" s="873"/>
      <c r="AQ22" s="873"/>
      <c r="AR22" s="873"/>
      <c r="AS22" s="873"/>
      <c r="AT22" s="873"/>
      <c r="AU22" s="873"/>
      <c r="AV22" s="873"/>
      <c r="AW22" s="873"/>
      <c r="AX22" s="874"/>
      <c r="AY22" s="874"/>
      <c r="AZ22" s="874"/>
      <c r="BA22" s="875"/>
      <c r="BB22" s="1251" t="s">
        <v>739</v>
      </c>
      <c r="BC22" s="1251" t="s">
        <v>739</v>
      </c>
      <c r="BD22" s="1251" t="s">
        <v>739</v>
      </c>
      <c r="BE22" s="1251" t="s">
        <v>739</v>
      </c>
      <c r="BF22" s="1367"/>
      <c r="BG22" s="1367"/>
    </row>
    <row r="23" spans="1:59" ht="30.65" customHeight="1" x14ac:dyDescent="0.35">
      <c r="A23" s="1367"/>
      <c r="B2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3" s="23">
        <v>5.01</v>
      </c>
      <c r="D23" s="23" t="s">
        <v>762</v>
      </c>
      <c r="E23" s="829" t="s">
        <v>763</v>
      </c>
      <c r="F23" s="1495" t="str">
        <f>VLOOKUP(TBL4_OptApp[[#This Row],[Option type
Defined List]],'Option Typs_Grps'!B$2:C$47, 2, FALSE)</f>
        <v>Customer Options</v>
      </c>
      <c r="G23" s="24" t="s">
        <v>68</v>
      </c>
      <c r="H23" s="23" t="s">
        <v>737</v>
      </c>
      <c r="I23" s="843" t="s">
        <v>738</v>
      </c>
      <c r="J23" s="1060"/>
      <c r="K23" s="1060"/>
      <c r="L23" s="1251" t="s">
        <v>739</v>
      </c>
      <c r="M23" s="1251" t="s">
        <v>739</v>
      </c>
      <c r="N23" s="1251" t="s">
        <v>739</v>
      </c>
      <c r="O23" s="1251" t="s">
        <v>739</v>
      </c>
      <c r="P23" s="1251" t="s">
        <v>739</v>
      </c>
      <c r="Q23" s="1251" t="s">
        <v>739</v>
      </c>
      <c r="R23" s="23" t="s">
        <v>752</v>
      </c>
      <c r="S23" s="1332" t="s">
        <v>71</v>
      </c>
      <c r="T23" s="1332" t="s">
        <v>71</v>
      </c>
      <c r="U23" s="848">
        <v>0.25</v>
      </c>
      <c r="V23" s="802"/>
      <c r="W23" s="857"/>
      <c r="X23" s="851"/>
      <c r="Y23" s="851"/>
      <c r="Z23" s="849"/>
      <c r="AA23" s="849"/>
      <c r="AB23" s="849"/>
      <c r="AC23" s="849"/>
      <c r="AD23" s="849"/>
      <c r="AE23" s="849"/>
      <c r="AF23" s="849"/>
      <c r="AG23" s="849"/>
      <c r="AH23" s="849"/>
      <c r="AI23" s="873"/>
      <c r="AJ23" s="873"/>
      <c r="AK23" s="873"/>
      <c r="AL23" s="873"/>
      <c r="AM23" s="873"/>
      <c r="AN23" s="873"/>
      <c r="AO23" s="873"/>
      <c r="AP23" s="873"/>
      <c r="AQ23" s="873"/>
      <c r="AR23" s="873"/>
      <c r="AS23" s="873"/>
      <c r="AT23" s="873"/>
      <c r="AU23" s="873"/>
      <c r="AV23" s="873"/>
      <c r="AW23" s="873"/>
      <c r="AX23" s="874"/>
      <c r="AY23" s="874"/>
      <c r="AZ23" s="874"/>
      <c r="BA23" s="875"/>
      <c r="BB23" s="1251" t="s">
        <v>739</v>
      </c>
      <c r="BC23" s="1251" t="s">
        <v>739</v>
      </c>
      <c r="BD23" s="1251" t="s">
        <v>739</v>
      </c>
      <c r="BE23" s="1251" t="s">
        <v>739</v>
      </c>
      <c r="BF23" s="1367"/>
      <c r="BG23" s="1367"/>
    </row>
    <row r="24" spans="1:59" ht="30.65" customHeight="1" x14ac:dyDescent="0.35">
      <c r="A24" s="1367"/>
      <c r="B2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4" s="23">
        <v>5.0199999999999996</v>
      </c>
      <c r="D24" s="23" t="s">
        <v>764</v>
      </c>
      <c r="E24" s="829" t="s">
        <v>763</v>
      </c>
      <c r="F24" s="1495" t="str">
        <f>VLOOKUP(TBL4_OptApp[[#This Row],[Option type
Defined List]],'Option Typs_Grps'!B$2:C$47, 2, FALSE)</f>
        <v>Customer Options</v>
      </c>
      <c r="G24" s="24" t="s">
        <v>68</v>
      </c>
      <c r="H24" s="23" t="s">
        <v>737</v>
      </c>
      <c r="I24" s="843" t="s">
        <v>738</v>
      </c>
      <c r="J24" s="1060"/>
      <c r="K24" s="1060"/>
      <c r="L24" s="1251" t="s">
        <v>739</v>
      </c>
      <c r="M24" s="1251" t="s">
        <v>739</v>
      </c>
      <c r="N24" s="1251" t="s">
        <v>739</v>
      </c>
      <c r="O24" s="1251" t="s">
        <v>739</v>
      </c>
      <c r="P24" s="1251" t="s">
        <v>739</v>
      </c>
      <c r="Q24" s="1251" t="s">
        <v>739</v>
      </c>
      <c r="R24" s="23" t="s">
        <v>740</v>
      </c>
      <c r="S24" s="1332" t="s">
        <v>71</v>
      </c>
      <c r="T24" s="1332" t="s">
        <v>71</v>
      </c>
      <c r="U24" s="848">
        <v>0.15</v>
      </c>
      <c r="V24" s="802"/>
      <c r="W24" s="857"/>
      <c r="X24" s="851"/>
      <c r="Y24" s="851"/>
      <c r="Z24" s="849"/>
      <c r="AA24" s="849"/>
      <c r="AB24" s="849"/>
      <c r="AC24" s="849"/>
      <c r="AD24" s="849"/>
      <c r="AE24" s="849"/>
      <c r="AF24" s="849"/>
      <c r="AG24" s="849"/>
      <c r="AH24" s="849"/>
      <c r="AI24" s="873"/>
      <c r="AJ24" s="873"/>
      <c r="AK24" s="873"/>
      <c r="AL24" s="873"/>
      <c r="AM24" s="873"/>
      <c r="AN24" s="873"/>
      <c r="AO24" s="873"/>
      <c r="AP24" s="873"/>
      <c r="AQ24" s="873"/>
      <c r="AR24" s="873"/>
      <c r="AS24" s="873"/>
      <c r="AT24" s="873"/>
      <c r="AU24" s="873"/>
      <c r="AV24" s="873"/>
      <c r="AW24" s="873"/>
      <c r="AX24" s="874"/>
      <c r="AY24" s="874"/>
      <c r="AZ24" s="874"/>
      <c r="BA24" s="875"/>
      <c r="BB24" s="1251" t="s">
        <v>739</v>
      </c>
      <c r="BC24" s="1251" t="s">
        <v>739</v>
      </c>
      <c r="BD24" s="1251" t="s">
        <v>739</v>
      </c>
      <c r="BE24" s="1251" t="s">
        <v>739</v>
      </c>
      <c r="BF24" s="1367"/>
      <c r="BG24" s="1367"/>
    </row>
    <row r="25" spans="1:59" ht="30.65" customHeight="1" x14ac:dyDescent="0.35">
      <c r="A25" s="1367"/>
      <c r="B2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 s="23">
        <v>5.03</v>
      </c>
      <c r="D25" s="23" t="s">
        <v>765</v>
      </c>
      <c r="E25" s="829" t="s">
        <v>763</v>
      </c>
      <c r="F25" s="1495" t="str">
        <f>VLOOKUP(TBL4_OptApp[[#This Row],[Option type
Defined List]],'Option Typs_Grps'!B$2:C$47, 2, FALSE)</f>
        <v>Customer Options</v>
      </c>
      <c r="G25" s="24" t="s">
        <v>68</v>
      </c>
      <c r="H25" s="23" t="s">
        <v>737</v>
      </c>
      <c r="I25" s="844" t="s">
        <v>738</v>
      </c>
      <c r="J25" s="1060"/>
      <c r="K25" s="1060"/>
      <c r="L25" s="1251" t="s">
        <v>739</v>
      </c>
      <c r="M25" s="1251" t="s">
        <v>739</v>
      </c>
      <c r="N25" s="1251" t="s">
        <v>739</v>
      </c>
      <c r="O25" s="1251" t="s">
        <v>739</v>
      </c>
      <c r="P25" s="1251" t="s">
        <v>739</v>
      </c>
      <c r="Q25" s="1251" t="s">
        <v>739</v>
      </c>
      <c r="R25" s="23" t="s">
        <v>766</v>
      </c>
      <c r="S25" s="1332" t="s">
        <v>71</v>
      </c>
      <c r="T25" s="1332" t="s">
        <v>71</v>
      </c>
      <c r="U25" s="848">
        <v>0.02</v>
      </c>
      <c r="V25" s="802"/>
      <c r="W25" s="857"/>
      <c r="X25" s="851"/>
      <c r="Y25" s="851"/>
      <c r="Z25" s="849"/>
      <c r="AA25" s="849"/>
      <c r="AB25" s="849"/>
      <c r="AC25" s="849"/>
      <c r="AD25" s="849"/>
      <c r="AE25" s="849"/>
      <c r="AF25" s="849"/>
      <c r="AG25" s="849"/>
      <c r="AH25" s="849"/>
      <c r="AI25" s="873"/>
      <c r="AJ25" s="873"/>
      <c r="AK25" s="873"/>
      <c r="AL25" s="873"/>
      <c r="AM25" s="873"/>
      <c r="AN25" s="873"/>
      <c r="AO25" s="873"/>
      <c r="AP25" s="873"/>
      <c r="AQ25" s="873"/>
      <c r="AR25" s="873"/>
      <c r="AS25" s="873"/>
      <c r="AT25" s="873"/>
      <c r="AU25" s="873"/>
      <c r="AV25" s="873"/>
      <c r="AW25" s="873"/>
      <c r="AX25" s="874"/>
      <c r="AY25" s="874"/>
      <c r="AZ25" s="874"/>
      <c r="BA25" s="875"/>
      <c r="BB25" s="1251" t="s">
        <v>739</v>
      </c>
      <c r="BC25" s="1251" t="s">
        <v>739</v>
      </c>
      <c r="BD25" s="1251" t="s">
        <v>739</v>
      </c>
      <c r="BE25" s="1251" t="s">
        <v>739</v>
      </c>
      <c r="BF25" s="1367"/>
      <c r="BG25" s="1367"/>
    </row>
    <row r="26" spans="1:59" ht="30.65" customHeight="1" x14ac:dyDescent="0.35">
      <c r="A26" s="1367"/>
      <c r="B2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 s="23">
        <v>5.04</v>
      </c>
      <c r="D26" s="23" t="s">
        <v>767</v>
      </c>
      <c r="E26" s="829" t="s">
        <v>763</v>
      </c>
      <c r="F26" s="1495" t="str">
        <f>VLOOKUP(TBL4_OptApp[[#This Row],[Option type
Defined List]],'Option Typs_Grps'!B$2:C$47, 2, FALSE)</f>
        <v>Customer Options</v>
      </c>
      <c r="G26" s="24" t="s">
        <v>68</v>
      </c>
      <c r="H26" s="23" t="s">
        <v>737</v>
      </c>
      <c r="I26" s="844" t="s">
        <v>738</v>
      </c>
      <c r="J26" s="1060"/>
      <c r="K26" s="1060"/>
      <c r="L26" s="1251" t="s">
        <v>739</v>
      </c>
      <c r="M26" s="1251" t="s">
        <v>739</v>
      </c>
      <c r="N26" s="1251" t="s">
        <v>739</v>
      </c>
      <c r="O26" s="1251" t="s">
        <v>739</v>
      </c>
      <c r="P26" s="1251" t="s">
        <v>739</v>
      </c>
      <c r="Q26" s="1251" t="s">
        <v>739</v>
      </c>
      <c r="R26" s="23" t="s">
        <v>766</v>
      </c>
      <c r="S26" s="1332" t="s">
        <v>71</v>
      </c>
      <c r="T26" s="1332" t="s">
        <v>71</v>
      </c>
      <c r="U26" s="848">
        <v>0.25</v>
      </c>
      <c r="V26" s="802"/>
      <c r="W26" s="857"/>
      <c r="X26" s="851"/>
      <c r="Y26" s="851"/>
      <c r="Z26" s="849"/>
      <c r="AA26" s="849"/>
      <c r="AB26" s="849"/>
      <c r="AC26" s="849"/>
      <c r="AD26" s="849"/>
      <c r="AE26" s="849"/>
      <c r="AF26" s="849"/>
      <c r="AG26" s="849"/>
      <c r="AH26" s="849"/>
      <c r="AI26" s="873"/>
      <c r="AJ26" s="873"/>
      <c r="AK26" s="873"/>
      <c r="AL26" s="873"/>
      <c r="AM26" s="873"/>
      <c r="AN26" s="873"/>
      <c r="AO26" s="873"/>
      <c r="AP26" s="873"/>
      <c r="AQ26" s="873"/>
      <c r="AR26" s="873"/>
      <c r="AS26" s="873"/>
      <c r="AT26" s="873"/>
      <c r="AU26" s="873"/>
      <c r="AV26" s="873"/>
      <c r="AW26" s="873"/>
      <c r="AX26" s="874"/>
      <c r="AY26" s="874"/>
      <c r="AZ26" s="874"/>
      <c r="BA26" s="875"/>
      <c r="BB26" s="1251" t="s">
        <v>739</v>
      </c>
      <c r="BC26" s="1251" t="s">
        <v>739</v>
      </c>
      <c r="BD26" s="1251" t="s">
        <v>739</v>
      </c>
      <c r="BE26" s="1251" t="s">
        <v>739</v>
      </c>
      <c r="BF26" s="1367"/>
      <c r="BG26" s="1367"/>
    </row>
    <row r="27" spans="1:59" ht="30.65" customHeight="1" x14ac:dyDescent="0.35">
      <c r="A27" s="1367"/>
      <c r="B27"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 s="23">
        <v>5.05</v>
      </c>
      <c r="D27" s="23" t="s">
        <v>768</v>
      </c>
      <c r="E27" s="829" t="s">
        <v>763</v>
      </c>
      <c r="F27" s="1495" t="str">
        <f>VLOOKUP(TBL4_OptApp[[#This Row],[Option type
Defined List]],'Option Typs_Grps'!B$2:C$47, 2, FALSE)</f>
        <v>Customer Options</v>
      </c>
      <c r="G27" s="24" t="s">
        <v>68</v>
      </c>
      <c r="H27" s="23" t="s">
        <v>737</v>
      </c>
      <c r="I27" s="844" t="s">
        <v>738</v>
      </c>
      <c r="J27" s="1060"/>
      <c r="K27" s="1060"/>
      <c r="L27" s="1251" t="s">
        <v>739</v>
      </c>
      <c r="M27" s="1251" t="s">
        <v>739</v>
      </c>
      <c r="N27" s="1251" t="s">
        <v>739</v>
      </c>
      <c r="O27" s="1251" t="s">
        <v>739</v>
      </c>
      <c r="P27" s="1251" t="s">
        <v>739</v>
      </c>
      <c r="Q27" s="1251" t="s">
        <v>739</v>
      </c>
      <c r="R27" s="23" t="s">
        <v>752</v>
      </c>
      <c r="S27" s="1332" t="s">
        <v>71</v>
      </c>
      <c r="T27" s="1332" t="s">
        <v>71</v>
      </c>
      <c r="U27" s="848">
        <v>0.2</v>
      </c>
      <c r="V27" s="802"/>
      <c r="W27" s="857"/>
      <c r="X27" s="851"/>
      <c r="Y27" s="851"/>
      <c r="Z27" s="849"/>
      <c r="AA27" s="849"/>
      <c r="AB27" s="849"/>
      <c r="AC27" s="849"/>
      <c r="AD27" s="849"/>
      <c r="AE27" s="849"/>
      <c r="AF27" s="849"/>
      <c r="AG27" s="849"/>
      <c r="AH27" s="849"/>
      <c r="AI27" s="873"/>
      <c r="AJ27" s="873"/>
      <c r="AK27" s="873"/>
      <c r="AL27" s="873"/>
      <c r="AM27" s="873"/>
      <c r="AN27" s="873"/>
      <c r="AO27" s="873"/>
      <c r="AP27" s="873"/>
      <c r="AQ27" s="873"/>
      <c r="AR27" s="873"/>
      <c r="AS27" s="873"/>
      <c r="AT27" s="873"/>
      <c r="AU27" s="873"/>
      <c r="AV27" s="873"/>
      <c r="AW27" s="873"/>
      <c r="AX27" s="874"/>
      <c r="AY27" s="874"/>
      <c r="AZ27" s="874"/>
      <c r="BA27" s="875"/>
      <c r="BB27" s="1251" t="s">
        <v>739</v>
      </c>
      <c r="BC27" s="1251" t="s">
        <v>739</v>
      </c>
      <c r="BD27" s="1251" t="s">
        <v>739</v>
      </c>
      <c r="BE27" s="1251" t="s">
        <v>739</v>
      </c>
      <c r="BF27" s="1367"/>
      <c r="BG27" s="1367"/>
    </row>
    <row r="28" spans="1:59" ht="30.65" customHeight="1" x14ac:dyDescent="0.35">
      <c r="A28" s="1367"/>
      <c r="B2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 s="23">
        <v>5.0599999999999996</v>
      </c>
      <c r="D28" s="23" t="s">
        <v>769</v>
      </c>
      <c r="E28" s="829" t="s">
        <v>763</v>
      </c>
      <c r="F28" s="1495" t="str">
        <f>VLOOKUP(TBL4_OptApp[[#This Row],[Option type
Defined List]],'Option Typs_Grps'!B$2:C$47, 2, FALSE)</f>
        <v>Customer Options</v>
      </c>
      <c r="G28" s="24" t="s">
        <v>68</v>
      </c>
      <c r="H28" s="23" t="s">
        <v>737</v>
      </c>
      <c r="I28" s="844" t="s">
        <v>738</v>
      </c>
      <c r="J28" s="1060"/>
      <c r="K28" s="1060"/>
      <c r="L28" s="1251" t="s">
        <v>739</v>
      </c>
      <c r="M28" s="1251" t="s">
        <v>739</v>
      </c>
      <c r="N28" s="1251" t="s">
        <v>739</v>
      </c>
      <c r="O28" s="1251" t="s">
        <v>739</v>
      </c>
      <c r="P28" s="1251" t="s">
        <v>739</v>
      </c>
      <c r="Q28" s="1251" t="s">
        <v>739</v>
      </c>
      <c r="R28" s="23" t="s">
        <v>740</v>
      </c>
      <c r="S28" s="1332" t="s">
        <v>71</v>
      </c>
      <c r="T28" s="1332" t="s">
        <v>71</v>
      </c>
      <c r="U28" s="848">
        <v>0.5</v>
      </c>
      <c r="V28" s="802"/>
      <c r="W28" s="857"/>
      <c r="X28" s="851"/>
      <c r="Y28" s="851"/>
      <c r="Z28" s="849"/>
      <c r="AA28" s="849"/>
      <c r="AB28" s="849"/>
      <c r="AC28" s="849"/>
      <c r="AD28" s="849"/>
      <c r="AE28" s="849"/>
      <c r="AF28" s="849"/>
      <c r="AG28" s="849"/>
      <c r="AH28" s="849"/>
      <c r="AI28" s="873"/>
      <c r="AJ28" s="873"/>
      <c r="AK28" s="873"/>
      <c r="AL28" s="873"/>
      <c r="AM28" s="873"/>
      <c r="AN28" s="873"/>
      <c r="AO28" s="873"/>
      <c r="AP28" s="873"/>
      <c r="AQ28" s="873"/>
      <c r="AR28" s="873"/>
      <c r="AS28" s="873"/>
      <c r="AT28" s="873"/>
      <c r="AU28" s="873"/>
      <c r="AV28" s="873"/>
      <c r="AW28" s="873"/>
      <c r="AX28" s="874"/>
      <c r="AY28" s="874"/>
      <c r="AZ28" s="874"/>
      <c r="BA28" s="875"/>
      <c r="BB28" s="1251" t="s">
        <v>739</v>
      </c>
      <c r="BC28" s="1251" t="s">
        <v>739</v>
      </c>
      <c r="BD28" s="1251" t="s">
        <v>739</v>
      </c>
      <c r="BE28" s="1251" t="s">
        <v>739</v>
      </c>
      <c r="BF28" s="1367"/>
      <c r="BG28" s="1367"/>
    </row>
    <row r="29" spans="1:59" ht="30.65" customHeight="1" x14ac:dyDescent="0.35">
      <c r="A29" s="1367"/>
      <c r="B29"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9" s="23">
        <v>5.07</v>
      </c>
      <c r="D29" s="23" t="s">
        <v>770</v>
      </c>
      <c r="E29" s="829" t="s">
        <v>763</v>
      </c>
      <c r="F29" s="1495" t="str">
        <f>VLOOKUP(TBL4_OptApp[[#This Row],[Option type
Defined List]],'Option Typs_Grps'!B$2:C$47, 2, FALSE)</f>
        <v>Customer Options</v>
      </c>
      <c r="G29" s="24" t="s">
        <v>68</v>
      </c>
      <c r="H29" s="23" t="s">
        <v>737</v>
      </c>
      <c r="I29" s="844" t="s">
        <v>738</v>
      </c>
      <c r="J29" s="1060"/>
      <c r="K29" s="1060"/>
      <c r="L29" s="1251" t="s">
        <v>739</v>
      </c>
      <c r="M29" s="1251" t="s">
        <v>739</v>
      </c>
      <c r="N29" s="1251" t="s">
        <v>739</v>
      </c>
      <c r="O29" s="1251" t="s">
        <v>739</v>
      </c>
      <c r="P29" s="1251" t="s">
        <v>739</v>
      </c>
      <c r="Q29" s="1251" t="s">
        <v>739</v>
      </c>
      <c r="R29" s="23" t="s">
        <v>752</v>
      </c>
      <c r="S29" s="1332" t="s">
        <v>71</v>
      </c>
      <c r="T29" s="1332" t="s">
        <v>71</v>
      </c>
      <c r="U29" s="848">
        <v>0.75</v>
      </c>
      <c r="V29" s="802"/>
      <c r="W29" s="857"/>
      <c r="X29" s="851"/>
      <c r="Y29" s="851"/>
      <c r="Z29" s="849"/>
      <c r="AA29" s="849"/>
      <c r="AB29" s="849"/>
      <c r="AC29" s="849"/>
      <c r="AD29" s="849"/>
      <c r="AE29" s="849"/>
      <c r="AF29" s="849"/>
      <c r="AG29" s="849"/>
      <c r="AH29" s="849"/>
      <c r="AI29" s="873"/>
      <c r="AJ29" s="873"/>
      <c r="AK29" s="873"/>
      <c r="AL29" s="873"/>
      <c r="AM29" s="873"/>
      <c r="AN29" s="873"/>
      <c r="AO29" s="873"/>
      <c r="AP29" s="873"/>
      <c r="AQ29" s="873"/>
      <c r="AR29" s="873"/>
      <c r="AS29" s="873"/>
      <c r="AT29" s="873"/>
      <c r="AU29" s="873"/>
      <c r="AV29" s="873"/>
      <c r="AW29" s="873"/>
      <c r="AX29" s="874"/>
      <c r="AY29" s="874"/>
      <c r="AZ29" s="874"/>
      <c r="BA29" s="875"/>
      <c r="BB29" s="1251" t="s">
        <v>739</v>
      </c>
      <c r="BC29" s="1251" t="s">
        <v>739</v>
      </c>
      <c r="BD29" s="1251" t="s">
        <v>739</v>
      </c>
      <c r="BE29" s="1251" t="s">
        <v>739</v>
      </c>
      <c r="BF29" s="1367"/>
      <c r="BG29" s="1367"/>
    </row>
    <row r="30" spans="1:59" ht="30.65" customHeight="1" x14ac:dyDescent="0.35">
      <c r="A30" s="1367"/>
      <c r="B30"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0" s="23">
        <v>5.08</v>
      </c>
      <c r="D30" s="23" t="s">
        <v>771</v>
      </c>
      <c r="E30" s="829" t="s">
        <v>763</v>
      </c>
      <c r="F30" s="1495" t="str">
        <f>VLOOKUP(TBL4_OptApp[[#This Row],[Option type
Defined List]],'Option Typs_Grps'!B$2:C$47, 2, FALSE)</f>
        <v>Customer Options</v>
      </c>
      <c r="G30" s="24" t="s">
        <v>68</v>
      </c>
      <c r="H30" s="23" t="s">
        <v>737</v>
      </c>
      <c r="I30" s="843" t="s">
        <v>772</v>
      </c>
      <c r="J30" s="1060"/>
      <c r="K30" s="1060"/>
      <c r="L30" s="1251" t="s">
        <v>739</v>
      </c>
      <c r="M30" s="1251" t="s">
        <v>739</v>
      </c>
      <c r="N30" s="1251" t="s">
        <v>739</v>
      </c>
      <c r="O30" s="1251" t="s">
        <v>739</v>
      </c>
      <c r="P30" s="1251" t="s">
        <v>739</v>
      </c>
      <c r="Q30" s="1251" t="s">
        <v>739</v>
      </c>
      <c r="R30" s="23" t="s">
        <v>752</v>
      </c>
      <c r="S30" s="1332" t="s">
        <v>71</v>
      </c>
      <c r="T30" s="1332" t="s">
        <v>71</v>
      </c>
      <c r="U30" s="848">
        <v>1</v>
      </c>
      <c r="V30" s="802"/>
      <c r="W30" s="857"/>
      <c r="X30" s="851"/>
      <c r="Y30" s="851"/>
      <c r="Z30" s="849"/>
      <c r="AA30" s="849"/>
      <c r="AB30" s="849"/>
      <c r="AC30" s="849"/>
      <c r="AD30" s="849"/>
      <c r="AE30" s="849"/>
      <c r="AF30" s="849"/>
      <c r="AG30" s="849"/>
      <c r="AH30" s="849"/>
      <c r="AI30" s="873"/>
      <c r="AJ30" s="873"/>
      <c r="AK30" s="873"/>
      <c r="AL30" s="873"/>
      <c r="AM30" s="873"/>
      <c r="AN30" s="873"/>
      <c r="AO30" s="873"/>
      <c r="AP30" s="873"/>
      <c r="AQ30" s="873"/>
      <c r="AR30" s="873"/>
      <c r="AS30" s="873"/>
      <c r="AT30" s="873"/>
      <c r="AU30" s="873"/>
      <c r="AV30" s="873"/>
      <c r="AW30" s="873"/>
      <c r="AX30" s="874"/>
      <c r="AY30" s="874"/>
      <c r="AZ30" s="874"/>
      <c r="BA30" s="875"/>
      <c r="BB30" s="1251" t="s">
        <v>739</v>
      </c>
      <c r="BC30" s="1251" t="s">
        <v>739</v>
      </c>
      <c r="BD30" s="1251" t="s">
        <v>739</v>
      </c>
      <c r="BE30" s="1251" t="s">
        <v>739</v>
      </c>
      <c r="BF30" s="1367"/>
      <c r="BG30" s="1367"/>
    </row>
    <row r="31" spans="1:59" ht="30.65" customHeight="1" x14ac:dyDescent="0.35">
      <c r="A31" s="1367"/>
      <c r="B31"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1" s="23">
        <v>5.09</v>
      </c>
      <c r="D31" s="23" t="s">
        <v>773</v>
      </c>
      <c r="E31" s="829" t="s">
        <v>763</v>
      </c>
      <c r="F31" s="1495" t="str">
        <f>VLOOKUP(TBL4_OptApp[[#This Row],[Option type
Defined List]],'Option Typs_Grps'!B$2:C$47, 2, FALSE)</f>
        <v>Customer Options</v>
      </c>
      <c r="G31" s="24" t="s">
        <v>68</v>
      </c>
      <c r="H31" s="23" t="s">
        <v>737</v>
      </c>
      <c r="I31" s="843" t="s">
        <v>738</v>
      </c>
      <c r="J31" s="1060"/>
      <c r="K31" s="1060"/>
      <c r="L31" s="1251" t="s">
        <v>739</v>
      </c>
      <c r="M31" s="1251" t="s">
        <v>739</v>
      </c>
      <c r="N31" s="1251" t="s">
        <v>739</v>
      </c>
      <c r="O31" s="1251" t="s">
        <v>739</v>
      </c>
      <c r="P31" s="1251" t="s">
        <v>739</v>
      </c>
      <c r="Q31" s="1251" t="s">
        <v>739</v>
      </c>
      <c r="R31" s="23" t="s">
        <v>740</v>
      </c>
      <c r="S31" s="1332" t="s">
        <v>71</v>
      </c>
      <c r="T31" s="1332" t="s">
        <v>71</v>
      </c>
      <c r="U31" s="848">
        <v>4</v>
      </c>
      <c r="V31" s="802"/>
      <c r="W31" s="857"/>
      <c r="X31" s="851"/>
      <c r="Y31" s="851"/>
      <c r="Z31" s="849"/>
      <c r="AA31" s="849"/>
      <c r="AB31" s="849"/>
      <c r="AC31" s="849"/>
      <c r="AD31" s="849"/>
      <c r="AE31" s="849"/>
      <c r="AF31" s="849"/>
      <c r="AG31" s="849"/>
      <c r="AH31" s="849"/>
      <c r="AI31" s="873"/>
      <c r="AJ31" s="873"/>
      <c r="AK31" s="873"/>
      <c r="AL31" s="873"/>
      <c r="AM31" s="873"/>
      <c r="AN31" s="873"/>
      <c r="AO31" s="873"/>
      <c r="AP31" s="873"/>
      <c r="AQ31" s="873"/>
      <c r="AR31" s="873"/>
      <c r="AS31" s="873"/>
      <c r="AT31" s="873"/>
      <c r="AU31" s="873"/>
      <c r="AV31" s="873"/>
      <c r="AW31" s="873"/>
      <c r="AX31" s="874"/>
      <c r="AY31" s="874"/>
      <c r="AZ31" s="874"/>
      <c r="BA31" s="875"/>
      <c r="BB31" s="1251" t="s">
        <v>739</v>
      </c>
      <c r="BC31" s="1251" t="s">
        <v>739</v>
      </c>
      <c r="BD31" s="1251" t="s">
        <v>739</v>
      </c>
      <c r="BE31" s="1251" t="s">
        <v>739</v>
      </c>
      <c r="BF31" s="1367"/>
      <c r="BG31" s="1367"/>
    </row>
    <row r="32" spans="1:59" ht="30.65" customHeight="1" x14ac:dyDescent="0.35">
      <c r="A32" s="1367"/>
      <c r="B32"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2" s="23">
        <v>5.0999999999999996</v>
      </c>
      <c r="D32" s="23" t="s">
        <v>774</v>
      </c>
      <c r="E32" s="829" t="s">
        <v>763</v>
      </c>
      <c r="F32" s="1495" t="str">
        <f>VLOOKUP(TBL4_OptApp[[#This Row],[Option type
Defined List]],'Option Typs_Grps'!B$2:C$47, 2, FALSE)</f>
        <v>Customer Options</v>
      </c>
      <c r="G32" s="24" t="s">
        <v>68</v>
      </c>
      <c r="H32" s="23" t="s">
        <v>737</v>
      </c>
      <c r="I32" s="843" t="s">
        <v>738</v>
      </c>
      <c r="J32" s="1060"/>
      <c r="K32" s="1060"/>
      <c r="L32" s="1251" t="s">
        <v>739</v>
      </c>
      <c r="M32" s="1251" t="s">
        <v>739</v>
      </c>
      <c r="N32" s="1251" t="s">
        <v>739</v>
      </c>
      <c r="O32" s="1251" t="s">
        <v>739</v>
      </c>
      <c r="P32" s="1251" t="s">
        <v>739</v>
      </c>
      <c r="Q32" s="1251" t="s">
        <v>739</v>
      </c>
      <c r="R32" s="23" t="s">
        <v>740</v>
      </c>
      <c r="S32" s="1332" t="s">
        <v>71</v>
      </c>
      <c r="T32" s="1332" t="s">
        <v>71</v>
      </c>
      <c r="U32" s="848">
        <v>6</v>
      </c>
      <c r="V32" s="802"/>
      <c r="W32" s="857"/>
      <c r="X32" s="851"/>
      <c r="Y32" s="851"/>
      <c r="Z32" s="849"/>
      <c r="AA32" s="849"/>
      <c r="AB32" s="849"/>
      <c r="AC32" s="849"/>
      <c r="AD32" s="849"/>
      <c r="AE32" s="849"/>
      <c r="AF32" s="849"/>
      <c r="AG32" s="849"/>
      <c r="AH32" s="849"/>
      <c r="AI32" s="873"/>
      <c r="AJ32" s="873"/>
      <c r="AK32" s="873"/>
      <c r="AL32" s="873"/>
      <c r="AM32" s="873"/>
      <c r="AN32" s="873"/>
      <c r="AO32" s="873"/>
      <c r="AP32" s="873"/>
      <c r="AQ32" s="873"/>
      <c r="AR32" s="873"/>
      <c r="AS32" s="873"/>
      <c r="AT32" s="873"/>
      <c r="AU32" s="873"/>
      <c r="AV32" s="873"/>
      <c r="AW32" s="873"/>
      <c r="AX32" s="874"/>
      <c r="AY32" s="874"/>
      <c r="AZ32" s="874"/>
      <c r="BA32" s="875"/>
      <c r="BB32" s="1251" t="s">
        <v>739</v>
      </c>
      <c r="BC32" s="1251" t="s">
        <v>739</v>
      </c>
      <c r="BD32" s="1251" t="s">
        <v>739</v>
      </c>
      <c r="BE32" s="1251" t="s">
        <v>739</v>
      </c>
      <c r="BF32" s="1367"/>
      <c r="BG32" s="1367"/>
    </row>
    <row r="33" spans="2:57" ht="30.65" customHeight="1" x14ac:dyDescent="0.35">
      <c r="B33"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3" s="23">
        <v>6.01</v>
      </c>
      <c r="D33" s="23" t="s">
        <v>775</v>
      </c>
      <c r="E33" s="829" t="s">
        <v>776</v>
      </c>
      <c r="F33" s="1495" t="str">
        <f>VLOOKUP(TBL4_OptApp[[#This Row],[Option type
Defined List]],'Option Typs_Grps'!B$2:C$47, 2, FALSE)</f>
        <v>Customer Options</v>
      </c>
      <c r="G33" s="24" t="s">
        <v>68</v>
      </c>
      <c r="H33" s="23" t="s">
        <v>737</v>
      </c>
      <c r="I33" s="843" t="s">
        <v>738</v>
      </c>
      <c r="J33" s="1060"/>
      <c r="K33" s="1060"/>
      <c r="L33" s="1251" t="s">
        <v>739</v>
      </c>
      <c r="M33" s="1251" t="s">
        <v>739</v>
      </c>
      <c r="N33" s="1251" t="s">
        <v>739</v>
      </c>
      <c r="O33" s="1251" t="s">
        <v>739</v>
      </c>
      <c r="P33" s="1251" t="s">
        <v>739</v>
      </c>
      <c r="Q33" s="1251" t="s">
        <v>739</v>
      </c>
      <c r="R33" s="23" t="s">
        <v>752</v>
      </c>
      <c r="S33" s="1332" t="s">
        <v>71</v>
      </c>
      <c r="T33" s="1332" t="s">
        <v>71</v>
      </c>
      <c r="U33" s="848">
        <v>0.25</v>
      </c>
      <c r="V33" s="802"/>
      <c r="W33" s="857"/>
      <c r="X33" s="851"/>
      <c r="Y33" s="851"/>
      <c r="Z33" s="849"/>
      <c r="AA33" s="849"/>
      <c r="AB33" s="849"/>
      <c r="AC33" s="849"/>
      <c r="AD33" s="849"/>
      <c r="AE33" s="849"/>
      <c r="AF33" s="849"/>
      <c r="AG33" s="849"/>
      <c r="AH33" s="849"/>
      <c r="AI33" s="873"/>
      <c r="AJ33" s="873"/>
      <c r="AK33" s="873"/>
      <c r="AL33" s="873"/>
      <c r="AM33" s="873"/>
      <c r="AN33" s="873"/>
      <c r="AO33" s="873"/>
      <c r="AP33" s="873"/>
      <c r="AQ33" s="873"/>
      <c r="AR33" s="873"/>
      <c r="AS33" s="873"/>
      <c r="AT33" s="873"/>
      <c r="AU33" s="873"/>
      <c r="AV33" s="873"/>
      <c r="AW33" s="873"/>
      <c r="AX33" s="874"/>
      <c r="AY33" s="874"/>
      <c r="AZ33" s="874"/>
      <c r="BA33" s="875"/>
      <c r="BB33" s="1251" t="s">
        <v>739</v>
      </c>
      <c r="BC33" s="1251" t="s">
        <v>739</v>
      </c>
      <c r="BD33" s="1251" t="s">
        <v>739</v>
      </c>
      <c r="BE33" s="1251" t="s">
        <v>739</v>
      </c>
    </row>
    <row r="34" spans="2:57" ht="30.65" customHeight="1" x14ac:dyDescent="0.35">
      <c r="B34"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4" s="23">
        <v>6.02</v>
      </c>
      <c r="D34" s="23" t="s">
        <v>777</v>
      </c>
      <c r="E34" s="829" t="s">
        <v>776</v>
      </c>
      <c r="F34" s="1495" t="str">
        <f>VLOOKUP(TBL4_OptApp[[#This Row],[Option type
Defined List]],'Option Typs_Grps'!B$2:C$47, 2, FALSE)</f>
        <v>Customer Options</v>
      </c>
      <c r="G34" s="24" t="s">
        <v>68</v>
      </c>
      <c r="H34" s="23" t="s">
        <v>737</v>
      </c>
      <c r="I34" s="843" t="s">
        <v>738</v>
      </c>
      <c r="J34" s="1060"/>
      <c r="K34" s="1060"/>
      <c r="L34" s="1251" t="s">
        <v>739</v>
      </c>
      <c r="M34" s="1251" t="s">
        <v>739</v>
      </c>
      <c r="N34" s="1251" t="s">
        <v>739</v>
      </c>
      <c r="O34" s="1251" t="s">
        <v>739</v>
      </c>
      <c r="P34" s="1251" t="s">
        <v>739</v>
      </c>
      <c r="Q34" s="1251" t="s">
        <v>739</v>
      </c>
      <c r="R34" s="23" t="s">
        <v>740</v>
      </c>
      <c r="S34" s="1332" t="s">
        <v>71</v>
      </c>
      <c r="T34" s="1332" t="s">
        <v>71</v>
      </c>
      <c r="U34" s="848">
        <v>6</v>
      </c>
      <c r="V34" s="802"/>
      <c r="W34" s="857"/>
      <c r="X34" s="851"/>
      <c r="Y34" s="851"/>
      <c r="Z34" s="849"/>
      <c r="AA34" s="849"/>
      <c r="AB34" s="849"/>
      <c r="AC34" s="849"/>
      <c r="AD34" s="849"/>
      <c r="AE34" s="849"/>
      <c r="AF34" s="849"/>
      <c r="AG34" s="849"/>
      <c r="AH34" s="849"/>
      <c r="AI34" s="873"/>
      <c r="AJ34" s="873"/>
      <c r="AK34" s="873"/>
      <c r="AL34" s="873"/>
      <c r="AM34" s="873"/>
      <c r="AN34" s="873"/>
      <c r="AO34" s="873"/>
      <c r="AP34" s="873"/>
      <c r="AQ34" s="873"/>
      <c r="AR34" s="873"/>
      <c r="AS34" s="873"/>
      <c r="AT34" s="873"/>
      <c r="AU34" s="873"/>
      <c r="AV34" s="873"/>
      <c r="AW34" s="873"/>
      <c r="AX34" s="874"/>
      <c r="AY34" s="874"/>
      <c r="AZ34" s="874"/>
      <c r="BA34" s="875"/>
      <c r="BB34" s="1251" t="s">
        <v>739</v>
      </c>
      <c r="BC34" s="1251" t="s">
        <v>739</v>
      </c>
      <c r="BD34" s="1251" t="s">
        <v>739</v>
      </c>
      <c r="BE34" s="1251" t="s">
        <v>739</v>
      </c>
    </row>
    <row r="35" spans="2:57" ht="30.65" customHeight="1" x14ac:dyDescent="0.35">
      <c r="B35"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5" s="23">
        <v>6.03</v>
      </c>
      <c r="D35" s="23" t="s">
        <v>778</v>
      </c>
      <c r="E35" s="829" t="s">
        <v>776</v>
      </c>
      <c r="F35" s="1495" t="str">
        <f>VLOOKUP(TBL4_OptApp[[#This Row],[Option type
Defined List]],'Option Typs_Grps'!B$2:C$47, 2, FALSE)</f>
        <v>Customer Options</v>
      </c>
      <c r="G35" s="24" t="s">
        <v>68</v>
      </c>
      <c r="H35" s="23" t="s">
        <v>737</v>
      </c>
      <c r="I35" s="843" t="s">
        <v>738</v>
      </c>
      <c r="J35" s="1060"/>
      <c r="K35" s="1060"/>
      <c r="L35" s="1251" t="s">
        <v>739</v>
      </c>
      <c r="M35" s="1251" t="s">
        <v>739</v>
      </c>
      <c r="N35" s="1251" t="s">
        <v>739</v>
      </c>
      <c r="O35" s="1251" t="s">
        <v>739</v>
      </c>
      <c r="P35" s="1251" t="s">
        <v>739</v>
      </c>
      <c r="Q35" s="1251" t="s">
        <v>739</v>
      </c>
      <c r="R35" s="23" t="s">
        <v>740</v>
      </c>
      <c r="S35" s="1332" t="s">
        <v>71</v>
      </c>
      <c r="T35" s="1332" t="s">
        <v>71</v>
      </c>
      <c r="U35" s="848">
        <v>4</v>
      </c>
      <c r="V35" s="802"/>
      <c r="W35" s="857"/>
      <c r="X35" s="851"/>
      <c r="Y35" s="851"/>
      <c r="Z35" s="849"/>
      <c r="AA35" s="849"/>
      <c r="AB35" s="849"/>
      <c r="AC35" s="849"/>
      <c r="AD35" s="849"/>
      <c r="AE35" s="849"/>
      <c r="AF35" s="849"/>
      <c r="AG35" s="849"/>
      <c r="AH35" s="849"/>
      <c r="AI35" s="873"/>
      <c r="AJ35" s="873"/>
      <c r="AK35" s="873"/>
      <c r="AL35" s="873"/>
      <c r="AM35" s="873"/>
      <c r="AN35" s="873"/>
      <c r="AO35" s="873"/>
      <c r="AP35" s="873"/>
      <c r="AQ35" s="873"/>
      <c r="AR35" s="873"/>
      <c r="AS35" s="873"/>
      <c r="AT35" s="873"/>
      <c r="AU35" s="873"/>
      <c r="AV35" s="873"/>
      <c r="AW35" s="873"/>
      <c r="AX35" s="874"/>
      <c r="AY35" s="874"/>
      <c r="AZ35" s="874"/>
      <c r="BA35" s="875"/>
      <c r="BB35" s="1251" t="s">
        <v>739</v>
      </c>
      <c r="BC35" s="1251" t="s">
        <v>739</v>
      </c>
      <c r="BD35" s="1251" t="s">
        <v>739</v>
      </c>
      <c r="BE35" s="1251" t="s">
        <v>739</v>
      </c>
    </row>
    <row r="36" spans="2:57" ht="30.65" customHeight="1" x14ac:dyDescent="0.35">
      <c r="B3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23">
        <v>7.01</v>
      </c>
      <c r="D36" s="23" t="s">
        <v>779</v>
      </c>
      <c r="E36" s="829" t="s">
        <v>780</v>
      </c>
      <c r="F36" s="1495" t="str">
        <f>VLOOKUP(TBL4_OptApp[[#This Row],[Option type
Defined List]],'Option Typs_Grps'!B$2:C$47, 2, FALSE)</f>
        <v>Customer Options</v>
      </c>
      <c r="G36" s="24" t="s">
        <v>68</v>
      </c>
      <c r="H36" s="23" t="s">
        <v>737</v>
      </c>
      <c r="I36" s="843" t="s">
        <v>738</v>
      </c>
      <c r="J36" s="1060"/>
      <c r="K36" s="1060"/>
      <c r="L36" s="1251" t="s">
        <v>739</v>
      </c>
      <c r="M36" s="1251" t="s">
        <v>739</v>
      </c>
      <c r="N36" s="1251" t="s">
        <v>739</v>
      </c>
      <c r="O36" s="1251" t="s">
        <v>739</v>
      </c>
      <c r="P36" s="1251" t="s">
        <v>739</v>
      </c>
      <c r="Q36" s="1251" t="s">
        <v>739</v>
      </c>
      <c r="R36" s="23" t="s">
        <v>766</v>
      </c>
      <c r="S36" s="1332" t="s">
        <v>71</v>
      </c>
      <c r="T36" s="1332" t="s">
        <v>71</v>
      </c>
      <c r="U36" s="848">
        <v>0.5</v>
      </c>
      <c r="V36" s="802"/>
      <c r="W36" s="857"/>
      <c r="X36" s="851"/>
      <c r="Y36" s="851"/>
      <c r="Z36" s="849"/>
      <c r="AA36" s="849"/>
      <c r="AB36" s="849"/>
      <c r="AC36" s="849"/>
      <c r="AD36" s="849"/>
      <c r="AE36" s="849"/>
      <c r="AF36" s="849"/>
      <c r="AG36" s="849"/>
      <c r="AH36" s="849"/>
      <c r="AI36" s="873"/>
      <c r="AJ36" s="873"/>
      <c r="AK36" s="873"/>
      <c r="AL36" s="873"/>
      <c r="AM36" s="873"/>
      <c r="AN36" s="873"/>
      <c r="AO36" s="873"/>
      <c r="AP36" s="873"/>
      <c r="AQ36" s="873"/>
      <c r="AR36" s="873"/>
      <c r="AS36" s="873"/>
      <c r="AT36" s="873"/>
      <c r="AU36" s="873"/>
      <c r="AV36" s="873"/>
      <c r="AW36" s="873"/>
      <c r="AX36" s="874"/>
      <c r="AY36" s="874"/>
      <c r="AZ36" s="874"/>
      <c r="BA36" s="875"/>
      <c r="BB36" s="1251" t="s">
        <v>739</v>
      </c>
      <c r="BC36" s="1251" t="s">
        <v>739</v>
      </c>
      <c r="BD36" s="1251" t="s">
        <v>739</v>
      </c>
      <c r="BE36" s="1251" t="s">
        <v>739</v>
      </c>
    </row>
    <row r="37" spans="2:57" ht="30.65" customHeight="1" x14ac:dyDescent="0.35">
      <c r="B3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7" s="23">
        <v>7.02</v>
      </c>
      <c r="D37" s="23" t="s">
        <v>781</v>
      </c>
      <c r="E37" s="829" t="s">
        <v>780</v>
      </c>
      <c r="F37" s="1495" t="str">
        <f>VLOOKUP(TBL4_OptApp[[#This Row],[Option type
Defined List]],'Option Typs_Grps'!B$2:C$47, 2, FALSE)</f>
        <v>Customer Options</v>
      </c>
      <c r="G37" s="24" t="s">
        <v>68</v>
      </c>
      <c r="H37" s="23" t="s">
        <v>737</v>
      </c>
      <c r="I37" s="843" t="s">
        <v>738</v>
      </c>
      <c r="J37" s="1060"/>
      <c r="K37" s="1060"/>
      <c r="L37" s="1251" t="s">
        <v>739</v>
      </c>
      <c r="M37" s="1251" t="s">
        <v>739</v>
      </c>
      <c r="N37" s="1251" t="s">
        <v>739</v>
      </c>
      <c r="O37" s="1251" t="s">
        <v>739</v>
      </c>
      <c r="P37" s="1251" t="s">
        <v>739</v>
      </c>
      <c r="Q37" s="1251" t="s">
        <v>739</v>
      </c>
      <c r="R37" s="23" t="s">
        <v>766</v>
      </c>
      <c r="S37" s="1332" t="s">
        <v>71</v>
      </c>
      <c r="T37" s="1332" t="s">
        <v>71</v>
      </c>
      <c r="U37" s="848">
        <v>0.25</v>
      </c>
      <c r="V37" s="802"/>
      <c r="W37" s="857"/>
      <c r="X37" s="851"/>
      <c r="Y37" s="851"/>
      <c r="Z37" s="849"/>
      <c r="AA37" s="849"/>
      <c r="AB37" s="849"/>
      <c r="AC37" s="849"/>
      <c r="AD37" s="849"/>
      <c r="AE37" s="849"/>
      <c r="AF37" s="849"/>
      <c r="AG37" s="849"/>
      <c r="AH37" s="849"/>
      <c r="AI37" s="873"/>
      <c r="AJ37" s="873"/>
      <c r="AK37" s="873"/>
      <c r="AL37" s="873"/>
      <c r="AM37" s="873"/>
      <c r="AN37" s="873"/>
      <c r="AO37" s="873"/>
      <c r="AP37" s="873"/>
      <c r="AQ37" s="873"/>
      <c r="AR37" s="873"/>
      <c r="AS37" s="873"/>
      <c r="AT37" s="873"/>
      <c r="AU37" s="873"/>
      <c r="AV37" s="873"/>
      <c r="AW37" s="873"/>
      <c r="AX37" s="874"/>
      <c r="AY37" s="874"/>
      <c r="AZ37" s="874"/>
      <c r="BA37" s="875"/>
      <c r="BB37" s="1251" t="s">
        <v>739</v>
      </c>
      <c r="BC37" s="1251" t="s">
        <v>739</v>
      </c>
      <c r="BD37" s="1251" t="s">
        <v>739</v>
      </c>
      <c r="BE37" s="1251" t="s">
        <v>739</v>
      </c>
    </row>
    <row r="38" spans="2:57" ht="30.65" customHeight="1" x14ac:dyDescent="0.35">
      <c r="B3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8" s="23">
        <v>7.03</v>
      </c>
      <c r="D38" s="23" t="s">
        <v>782</v>
      </c>
      <c r="E38" s="829" t="s">
        <v>780</v>
      </c>
      <c r="F38" s="1495" t="str">
        <f>VLOOKUP(TBL4_OptApp[[#This Row],[Option type
Defined List]],'Option Typs_Grps'!B$2:C$47, 2, FALSE)</f>
        <v>Customer Options</v>
      </c>
      <c r="G38" s="24" t="s">
        <v>68</v>
      </c>
      <c r="H38" s="23" t="s">
        <v>737</v>
      </c>
      <c r="I38" s="843" t="s">
        <v>738</v>
      </c>
      <c r="J38" s="1060"/>
      <c r="K38" s="1060"/>
      <c r="L38" s="1251" t="s">
        <v>739</v>
      </c>
      <c r="M38" s="1251" t="s">
        <v>739</v>
      </c>
      <c r="N38" s="1251" t="s">
        <v>739</v>
      </c>
      <c r="O38" s="1251" t="s">
        <v>739</v>
      </c>
      <c r="P38" s="1251" t="s">
        <v>739</v>
      </c>
      <c r="Q38" s="1251" t="s">
        <v>739</v>
      </c>
      <c r="R38" s="23" t="s">
        <v>752</v>
      </c>
      <c r="S38" s="1332" t="s">
        <v>71</v>
      </c>
      <c r="T38" s="1332" t="s">
        <v>71</v>
      </c>
      <c r="U38" s="848">
        <v>0.5</v>
      </c>
      <c r="V38" s="802"/>
      <c r="W38" s="857"/>
      <c r="X38" s="851"/>
      <c r="Y38" s="851"/>
      <c r="Z38" s="849"/>
      <c r="AA38" s="849"/>
      <c r="AB38" s="849"/>
      <c r="AC38" s="849"/>
      <c r="AD38" s="849"/>
      <c r="AE38" s="849"/>
      <c r="AF38" s="849"/>
      <c r="AG38" s="849"/>
      <c r="AH38" s="849"/>
      <c r="AI38" s="873"/>
      <c r="AJ38" s="873"/>
      <c r="AK38" s="873"/>
      <c r="AL38" s="873"/>
      <c r="AM38" s="873"/>
      <c r="AN38" s="873"/>
      <c r="AO38" s="873"/>
      <c r="AP38" s="873"/>
      <c r="AQ38" s="873"/>
      <c r="AR38" s="873"/>
      <c r="AS38" s="873"/>
      <c r="AT38" s="873"/>
      <c r="AU38" s="873"/>
      <c r="AV38" s="873"/>
      <c r="AW38" s="873"/>
      <c r="AX38" s="874"/>
      <c r="AY38" s="874"/>
      <c r="AZ38" s="874"/>
      <c r="BA38" s="875"/>
      <c r="BB38" s="1251" t="s">
        <v>739</v>
      </c>
      <c r="BC38" s="1251" t="s">
        <v>739</v>
      </c>
      <c r="BD38" s="1251" t="s">
        <v>739</v>
      </c>
      <c r="BE38" s="1251" t="s">
        <v>739</v>
      </c>
    </row>
    <row r="39" spans="2:57" ht="30.65" customHeight="1" x14ac:dyDescent="0.35">
      <c r="B3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9" s="23">
        <v>7.04</v>
      </c>
      <c r="D39" s="23" t="s">
        <v>783</v>
      </c>
      <c r="E39" s="829" t="s">
        <v>780</v>
      </c>
      <c r="F39" s="1495" t="str">
        <f>VLOOKUP(TBL4_OptApp[[#This Row],[Option type
Defined List]],'Option Typs_Grps'!B$2:C$47, 2, FALSE)</f>
        <v>Customer Options</v>
      </c>
      <c r="G39" s="24" t="s">
        <v>68</v>
      </c>
      <c r="H39" s="23" t="s">
        <v>737</v>
      </c>
      <c r="I39" s="843" t="s">
        <v>738</v>
      </c>
      <c r="J39" s="1060"/>
      <c r="K39" s="1060"/>
      <c r="L39" s="1251" t="s">
        <v>739</v>
      </c>
      <c r="M39" s="1251" t="s">
        <v>739</v>
      </c>
      <c r="N39" s="1251" t="s">
        <v>739</v>
      </c>
      <c r="O39" s="1251" t="s">
        <v>739</v>
      </c>
      <c r="P39" s="1251" t="s">
        <v>739</v>
      </c>
      <c r="Q39" s="1251" t="s">
        <v>739</v>
      </c>
      <c r="R39" s="23" t="s">
        <v>784</v>
      </c>
      <c r="S39" s="1332" t="s">
        <v>71</v>
      </c>
      <c r="T39" s="1332" t="s">
        <v>71</v>
      </c>
      <c r="U39" s="848">
        <v>1</v>
      </c>
      <c r="V39" s="802"/>
      <c r="W39" s="857"/>
      <c r="X39" s="851"/>
      <c r="Y39" s="851"/>
      <c r="Z39" s="849"/>
      <c r="AA39" s="849"/>
      <c r="AB39" s="849"/>
      <c r="AC39" s="849"/>
      <c r="AD39" s="849"/>
      <c r="AE39" s="849"/>
      <c r="AF39" s="849"/>
      <c r="AG39" s="849"/>
      <c r="AH39" s="849"/>
      <c r="AI39" s="873"/>
      <c r="AJ39" s="873"/>
      <c r="AK39" s="873"/>
      <c r="AL39" s="873"/>
      <c r="AM39" s="873"/>
      <c r="AN39" s="873"/>
      <c r="AO39" s="873"/>
      <c r="AP39" s="873"/>
      <c r="AQ39" s="873"/>
      <c r="AR39" s="873"/>
      <c r="AS39" s="873"/>
      <c r="AT39" s="873"/>
      <c r="AU39" s="873"/>
      <c r="AV39" s="873"/>
      <c r="AW39" s="873"/>
      <c r="AX39" s="874"/>
      <c r="AY39" s="874"/>
      <c r="AZ39" s="874"/>
      <c r="BA39" s="875"/>
      <c r="BB39" s="1251" t="s">
        <v>739</v>
      </c>
      <c r="BC39" s="1251" t="s">
        <v>739</v>
      </c>
      <c r="BD39" s="1251" t="s">
        <v>739</v>
      </c>
      <c r="BE39" s="1251" t="s">
        <v>739</v>
      </c>
    </row>
    <row r="40" spans="2:57" ht="30.65" customHeight="1" x14ac:dyDescent="0.35">
      <c r="B4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0" s="23">
        <v>8.01</v>
      </c>
      <c r="D40" s="23" t="s">
        <v>785</v>
      </c>
      <c r="E40" s="829" t="s">
        <v>786</v>
      </c>
      <c r="F40" s="1495" t="str">
        <f>VLOOKUP(TBL4_OptApp[[#This Row],[Option type
Defined List]],'Option Typs_Grps'!B$2:C$47, 2, FALSE)</f>
        <v>Customer Options</v>
      </c>
      <c r="G40" s="24" t="s">
        <v>68</v>
      </c>
      <c r="H40" s="23" t="s">
        <v>737</v>
      </c>
      <c r="I40" s="843" t="s">
        <v>738</v>
      </c>
      <c r="J40" s="1060"/>
      <c r="K40" s="1060"/>
      <c r="L40" s="1251" t="s">
        <v>739</v>
      </c>
      <c r="M40" s="1251" t="s">
        <v>739</v>
      </c>
      <c r="N40" s="1251" t="s">
        <v>739</v>
      </c>
      <c r="O40" s="1251" t="s">
        <v>739</v>
      </c>
      <c r="P40" s="1251" t="s">
        <v>739</v>
      </c>
      <c r="Q40" s="1251" t="s">
        <v>739</v>
      </c>
      <c r="R40" s="23" t="s">
        <v>766</v>
      </c>
      <c r="S40" s="1332" t="s">
        <v>71</v>
      </c>
      <c r="T40" s="1332" t="s">
        <v>71</v>
      </c>
      <c r="U40" s="848">
        <v>0.25</v>
      </c>
      <c r="V40" s="802"/>
      <c r="W40" s="857"/>
      <c r="X40" s="851"/>
      <c r="Y40" s="851"/>
      <c r="Z40" s="849"/>
      <c r="AA40" s="849"/>
      <c r="AB40" s="849"/>
      <c r="AC40" s="849"/>
      <c r="AD40" s="849"/>
      <c r="AE40" s="849"/>
      <c r="AF40" s="849"/>
      <c r="AG40" s="849"/>
      <c r="AH40" s="849"/>
      <c r="AI40" s="873"/>
      <c r="AJ40" s="873"/>
      <c r="AK40" s="873"/>
      <c r="AL40" s="873"/>
      <c r="AM40" s="873"/>
      <c r="AN40" s="873"/>
      <c r="AO40" s="873"/>
      <c r="AP40" s="873"/>
      <c r="AQ40" s="873"/>
      <c r="AR40" s="873"/>
      <c r="AS40" s="873"/>
      <c r="AT40" s="873"/>
      <c r="AU40" s="873"/>
      <c r="AV40" s="873"/>
      <c r="AW40" s="873"/>
      <c r="AX40" s="874"/>
      <c r="AY40" s="874"/>
      <c r="AZ40" s="874"/>
      <c r="BA40" s="875"/>
      <c r="BB40" s="1251" t="s">
        <v>739</v>
      </c>
      <c r="BC40" s="1251" t="s">
        <v>739</v>
      </c>
      <c r="BD40" s="1251" t="s">
        <v>739</v>
      </c>
      <c r="BE40" s="1251" t="s">
        <v>739</v>
      </c>
    </row>
    <row r="41" spans="2:57" ht="30.65" customHeight="1" x14ac:dyDescent="0.35">
      <c r="B4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1" s="23">
        <v>8.02</v>
      </c>
      <c r="D41" s="23" t="s">
        <v>787</v>
      </c>
      <c r="E41" s="829" t="s">
        <v>786</v>
      </c>
      <c r="F41" s="1495" t="str">
        <f>VLOOKUP(TBL4_OptApp[[#This Row],[Option type
Defined List]],'Option Typs_Grps'!B$2:C$47, 2, FALSE)</f>
        <v>Customer Options</v>
      </c>
      <c r="G41" s="24" t="s">
        <v>68</v>
      </c>
      <c r="H41" s="23" t="s">
        <v>737</v>
      </c>
      <c r="I41" s="843" t="s">
        <v>738</v>
      </c>
      <c r="J41" s="1060"/>
      <c r="K41" s="1060"/>
      <c r="L41" s="1251" t="s">
        <v>739</v>
      </c>
      <c r="M41" s="1251" t="s">
        <v>739</v>
      </c>
      <c r="N41" s="1251" t="s">
        <v>739</v>
      </c>
      <c r="O41" s="1251" t="s">
        <v>739</v>
      </c>
      <c r="P41" s="1251" t="s">
        <v>739</v>
      </c>
      <c r="Q41" s="1251" t="s">
        <v>739</v>
      </c>
      <c r="R41" s="23" t="s">
        <v>752</v>
      </c>
      <c r="S41" s="1332" t="s">
        <v>71</v>
      </c>
      <c r="T41" s="1332" t="s">
        <v>71</v>
      </c>
      <c r="U41" s="848">
        <v>0.25</v>
      </c>
      <c r="V41" s="802"/>
      <c r="W41" s="857"/>
      <c r="X41" s="851"/>
      <c r="Y41" s="851"/>
      <c r="Z41" s="849"/>
      <c r="AA41" s="849"/>
      <c r="AB41" s="849"/>
      <c r="AC41" s="849"/>
      <c r="AD41" s="849"/>
      <c r="AE41" s="849"/>
      <c r="AF41" s="849"/>
      <c r="AG41" s="849"/>
      <c r="AH41" s="849"/>
      <c r="AI41" s="873"/>
      <c r="AJ41" s="873"/>
      <c r="AK41" s="873"/>
      <c r="AL41" s="873"/>
      <c r="AM41" s="873"/>
      <c r="AN41" s="873"/>
      <c r="AO41" s="873"/>
      <c r="AP41" s="873"/>
      <c r="AQ41" s="873"/>
      <c r="AR41" s="873"/>
      <c r="AS41" s="873"/>
      <c r="AT41" s="873"/>
      <c r="AU41" s="873"/>
      <c r="AV41" s="873"/>
      <c r="AW41" s="873"/>
      <c r="AX41" s="874"/>
      <c r="AY41" s="874"/>
      <c r="AZ41" s="874"/>
      <c r="BA41" s="875"/>
      <c r="BB41" s="1251" t="s">
        <v>739</v>
      </c>
      <c r="BC41" s="1251" t="s">
        <v>739</v>
      </c>
      <c r="BD41" s="1251" t="s">
        <v>739</v>
      </c>
      <c r="BE41" s="1251" t="s">
        <v>739</v>
      </c>
    </row>
    <row r="42" spans="2:57" ht="30.65" customHeight="1" x14ac:dyDescent="0.35">
      <c r="B4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2" s="23">
        <v>8.0299999999999994</v>
      </c>
      <c r="D42" s="23" t="s">
        <v>788</v>
      </c>
      <c r="E42" s="829" t="s">
        <v>786</v>
      </c>
      <c r="F42" s="1495" t="str">
        <f>VLOOKUP(TBL4_OptApp[[#This Row],[Option type
Defined List]],'Option Typs_Grps'!B$2:C$47, 2, FALSE)</f>
        <v>Customer Options</v>
      </c>
      <c r="G42" s="24" t="s">
        <v>68</v>
      </c>
      <c r="H42" s="23" t="s">
        <v>737</v>
      </c>
      <c r="I42" s="843" t="s">
        <v>738</v>
      </c>
      <c r="J42" s="1060"/>
      <c r="K42" s="1060"/>
      <c r="L42" s="1251" t="s">
        <v>739</v>
      </c>
      <c r="M42" s="1251" t="s">
        <v>739</v>
      </c>
      <c r="N42" s="1251" t="s">
        <v>739</v>
      </c>
      <c r="O42" s="1251" t="s">
        <v>739</v>
      </c>
      <c r="P42" s="1251" t="s">
        <v>739</v>
      </c>
      <c r="Q42" s="1251" t="s">
        <v>739</v>
      </c>
      <c r="R42" s="23" t="s">
        <v>789</v>
      </c>
      <c r="S42" s="1332" t="s">
        <v>71</v>
      </c>
      <c r="T42" s="1332" t="s">
        <v>71</v>
      </c>
      <c r="U42" s="848">
        <v>0.25</v>
      </c>
      <c r="V42" s="802"/>
      <c r="W42" s="857"/>
      <c r="X42" s="851"/>
      <c r="Y42" s="851"/>
      <c r="Z42" s="849"/>
      <c r="AA42" s="849"/>
      <c r="AB42" s="849"/>
      <c r="AC42" s="849"/>
      <c r="AD42" s="849"/>
      <c r="AE42" s="849"/>
      <c r="AF42" s="849"/>
      <c r="AG42" s="849"/>
      <c r="AH42" s="849"/>
      <c r="AI42" s="873"/>
      <c r="AJ42" s="873"/>
      <c r="AK42" s="873"/>
      <c r="AL42" s="873"/>
      <c r="AM42" s="873"/>
      <c r="AN42" s="873"/>
      <c r="AO42" s="873"/>
      <c r="AP42" s="873"/>
      <c r="AQ42" s="873"/>
      <c r="AR42" s="873"/>
      <c r="AS42" s="873"/>
      <c r="AT42" s="873"/>
      <c r="AU42" s="873"/>
      <c r="AV42" s="873"/>
      <c r="AW42" s="873"/>
      <c r="AX42" s="874"/>
      <c r="AY42" s="874"/>
      <c r="AZ42" s="874"/>
      <c r="BA42" s="875"/>
      <c r="BB42" s="1251" t="s">
        <v>739</v>
      </c>
      <c r="BC42" s="1251" t="s">
        <v>739</v>
      </c>
      <c r="BD42" s="1251" t="s">
        <v>739</v>
      </c>
      <c r="BE42" s="1251" t="s">
        <v>739</v>
      </c>
    </row>
    <row r="43" spans="2:57" ht="30.65" customHeight="1" x14ac:dyDescent="0.35">
      <c r="B4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3" s="23">
        <v>8.0399999999999991</v>
      </c>
      <c r="D43" s="23" t="s">
        <v>790</v>
      </c>
      <c r="E43" s="829" t="s">
        <v>786</v>
      </c>
      <c r="F43" s="1495" t="str">
        <f>VLOOKUP(TBL4_OptApp[[#This Row],[Option type
Defined List]],'Option Typs_Grps'!B$2:C$47, 2, FALSE)</f>
        <v>Customer Options</v>
      </c>
      <c r="G43" s="24" t="s">
        <v>68</v>
      </c>
      <c r="H43" s="23" t="s">
        <v>737</v>
      </c>
      <c r="I43" s="843" t="s">
        <v>738</v>
      </c>
      <c r="J43" s="1060"/>
      <c r="K43" s="1060"/>
      <c r="L43" s="1251" t="s">
        <v>739</v>
      </c>
      <c r="M43" s="1251" t="s">
        <v>739</v>
      </c>
      <c r="N43" s="1251" t="s">
        <v>739</v>
      </c>
      <c r="O43" s="1251" t="s">
        <v>739</v>
      </c>
      <c r="P43" s="1251" t="s">
        <v>739</v>
      </c>
      <c r="Q43" s="1251" t="s">
        <v>739</v>
      </c>
      <c r="R43" s="23" t="s">
        <v>755</v>
      </c>
      <c r="S43" s="1332" t="s">
        <v>71</v>
      </c>
      <c r="T43" s="1332" t="s">
        <v>71</v>
      </c>
      <c r="U43" s="848">
        <v>0.1</v>
      </c>
      <c r="V43" s="802"/>
      <c r="W43" s="857"/>
      <c r="X43" s="851"/>
      <c r="Y43" s="851"/>
      <c r="Z43" s="849"/>
      <c r="AA43" s="849"/>
      <c r="AB43" s="849"/>
      <c r="AC43" s="849"/>
      <c r="AD43" s="849"/>
      <c r="AE43" s="849"/>
      <c r="AF43" s="849"/>
      <c r="AG43" s="849"/>
      <c r="AH43" s="849"/>
      <c r="AI43" s="873"/>
      <c r="AJ43" s="873"/>
      <c r="AK43" s="873"/>
      <c r="AL43" s="873"/>
      <c r="AM43" s="873"/>
      <c r="AN43" s="873"/>
      <c r="AO43" s="873"/>
      <c r="AP43" s="873"/>
      <c r="AQ43" s="873"/>
      <c r="AR43" s="873"/>
      <c r="AS43" s="873"/>
      <c r="AT43" s="873"/>
      <c r="AU43" s="873"/>
      <c r="AV43" s="873"/>
      <c r="AW43" s="873"/>
      <c r="AX43" s="874"/>
      <c r="AY43" s="874"/>
      <c r="AZ43" s="874"/>
      <c r="BA43" s="875"/>
      <c r="BB43" s="1251" t="s">
        <v>739</v>
      </c>
      <c r="BC43" s="1251" t="s">
        <v>739</v>
      </c>
      <c r="BD43" s="1251" t="s">
        <v>739</v>
      </c>
      <c r="BE43" s="1251" t="s">
        <v>739</v>
      </c>
    </row>
    <row r="44" spans="2:57" ht="30.65" customHeight="1" x14ac:dyDescent="0.35">
      <c r="B4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4" s="23">
        <v>8.0500000000000007</v>
      </c>
      <c r="D44" s="23" t="s">
        <v>791</v>
      </c>
      <c r="E44" s="829" t="s">
        <v>786</v>
      </c>
      <c r="F44" s="1495" t="str">
        <f>VLOOKUP(TBL4_OptApp[[#This Row],[Option type
Defined List]],'Option Typs_Grps'!B$2:C$47, 2, FALSE)</f>
        <v>Customer Options</v>
      </c>
      <c r="G44" s="24" t="s">
        <v>68</v>
      </c>
      <c r="H44" s="23" t="s">
        <v>737</v>
      </c>
      <c r="I44" s="843" t="s">
        <v>738</v>
      </c>
      <c r="J44" s="1060"/>
      <c r="K44" s="1060"/>
      <c r="L44" s="1251" t="s">
        <v>739</v>
      </c>
      <c r="M44" s="1251" t="s">
        <v>739</v>
      </c>
      <c r="N44" s="1251" t="s">
        <v>739</v>
      </c>
      <c r="O44" s="1251" t="s">
        <v>739</v>
      </c>
      <c r="P44" s="1251" t="s">
        <v>739</v>
      </c>
      <c r="Q44" s="1251" t="s">
        <v>739</v>
      </c>
      <c r="R44" s="23" t="s">
        <v>789</v>
      </c>
      <c r="S44" s="1332" t="s">
        <v>71</v>
      </c>
      <c r="T44" s="1332" t="s">
        <v>71</v>
      </c>
      <c r="U44" s="848">
        <v>0.25</v>
      </c>
      <c r="V44" s="802"/>
      <c r="W44" s="857"/>
      <c r="X44" s="851"/>
      <c r="Y44" s="851"/>
      <c r="Z44" s="849"/>
      <c r="AA44" s="849"/>
      <c r="AB44" s="849"/>
      <c r="AC44" s="849"/>
      <c r="AD44" s="849"/>
      <c r="AE44" s="849"/>
      <c r="AF44" s="849"/>
      <c r="AG44" s="849"/>
      <c r="AH44" s="849"/>
      <c r="AI44" s="873"/>
      <c r="AJ44" s="873"/>
      <c r="AK44" s="873"/>
      <c r="AL44" s="873"/>
      <c r="AM44" s="873"/>
      <c r="AN44" s="873"/>
      <c r="AO44" s="873"/>
      <c r="AP44" s="873"/>
      <c r="AQ44" s="873"/>
      <c r="AR44" s="873"/>
      <c r="AS44" s="873"/>
      <c r="AT44" s="873"/>
      <c r="AU44" s="873"/>
      <c r="AV44" s="873"/>
      <c r="AW44" s="873"/>
      <c r="AX44" s="874"/>
      <c r="AY44" s="874"/>
      <c r="AZ44" s="874"/>
      <c r="BA44" s="875"/>
      <c r="BB44" s="1251" t="s">
        <v>739</v>
      </c>
      <c r="BC44" s="1251" t="s">
        <v>739</v>
      </c>
      <c r="BD44" s="1251" t="s">
        <v>739</v>
      </c>
      <c r="BE44" s="1251" t="s">
        <v>739</v>
      </c>
    </row>
    <row r="45" spans="2:57" ht="30.65" customHeight="1" x14ac:dyDescent="0.35">
      <c r="B4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5" s="23">
        <v>8.06</v>
      </c>
      <c r="D45" s="23" t="s">
        <v>792</v>
      </c>
      <c r="E45" s="829" t="s">
        <v>786</v>
      </c>
      <c r="F45" s="1495" t="str">
        <f>VLOOKUP(TBL4_OptApp[[#This Row],[Option type
Defined List]],'Option Typs_Grps'!B$2:C$47, 2, FALSE)</f>
        <v>Customer Options</v>
      </c>
      <c r="G45" s="24" t="s">
        <v>68</v>
      </c>
      <c r="H45" s="23" t="s">
        <v>737</v>
      </c>
      <c r="I45" s="843" t="s">
        <v>738</v>
      </c>
      <c r="J45" s="1060"/>
      <c r="K45" s="1060"/>
      <c r="L45" s="1251" t="s">
        <v>739</v>
      </c>
      <c r="M45" s="1251" t="s">
        <v>739</v>
      </c>
      <c r="N45" s="1251" t="s">
        <v>739</v>
      </c>
      <c r="O45" s="1251" t="s">
        <v>739</v>
      </c>
      <c r="P45" s="1251" t="s">
        <v>739</v>
      </c>
      <c r="Q45" s="1251" t="s">
        <v>739</v>
      </c>
      <c r="R45" s="23" t="s">
        <v>752</v>
      </c>
      <c r="S45" s="1332" t="s">
        <v>71</v>
      </c>
      <c r="T45" s="1332" t="s">
        <v>71</v>
      </c>
      <c r="U45" s="848">
        <v>0.05</v>
      </c>
      <c r="V45" s="802"/>
      <c r="W45" s="857"/>
      <c r="X45" s="851"/>
      <c r="Y45" s="851"/>
      <c r="Z45" s="849"/>
      <c r="AA45" s="849"/>
      <c r="AB45" s="849"/>
      <c r="AC45" s="849"/>
      <c r="AD45" s="849"/>
      <c r="AE45" s="849"/>
      <c r="AF45" s="849"/>
      <c r="AG45" s="849"/>
      <c r="AH45" s="849"/>
      <c r="AI45" s="873"/>
      <c r="AJ45" s="873"/>
      <c r="AK45" s="873"/>
      <c r="AL45" s="873"/>
      <c r="AM45" s="873"/>
      <c r="AN45" s="873"/>
      <c r="AO45" s="873"/>
      <c r="AP45" s="873"/>
      <c r="AQ45" s="873"/>
      <c r="AR45" s="873"/>
      <c r="AS45" s="873"/>
      <c r="AT45" s="873"/>
      <c r="AU45" s="873"/>
      <c r="AV45" s="873"/>
      <c r="AW45" s="873"/>
      <c r="AX45" s="874"/>
      <c r="AY45" s="874"/>
      <c r="AZ45" s="874"/>
      <c r="BA45" s="875"/>
      <c r="BB45" s="1251" t="s">
        <v>739</v>
      </c>
      <c r="BC45" s="1251" t="s">
        <v>739</v>
      </c>
      <c r="BD45" s="1251" t="s">
        <v>739</v>
      </c>
      <c r="BE45" s="1251" t="s">
        <v>739</v>
      </c>
    </row>
    <row r="46" spans="2:57" ht="30.65" customHeight="1" x14ac:dyDescent="0.35">
      <c r="B4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6" s="23">
        <v>8.07</v>
      </c>
      <c r="D46" s="23" t="s">
        <v>793</v>
      </c>
      <c r="E46" s="829" t="s">
        <v>786</v>
      </c>
      <c r="F46" s="1495" t="str">
        <f>VLOOKUP(TBL4_OptApp[[#This Row],[Option type
Defined List]],'Option Typs_Grps'!B$2:C$47, 2, FALSE)</f>
        <v>Customer Options</v>
      </c>
      <c r="G46" s="24" t="s">
        <v>68</v>
      </c>
      <c r="H46" s="23" t="s">
        <v>737</v>
      </c>
      <c r="I46" s="843" t="s">
        <v>738</v>
      </c>
      <c r="J46" s="1060"/>
      <c r="K46" s="1060"/>
      <c r="L46" s="1251" t="s">
        <v>739</v>
      </c>
      <c r="M46" s="1251" t="s">
        <v>739</v>
      </c>
      <c r="N46" s="1251" t="s">
        <v>739</v>
      </c>
      <c r="O46" s="1251" t="s">
        <v>739</v>
      </c>
      <c r="P46" s="1251" t="s">
        <v>739</v>
      </c>
      <c r="Q46" s="1251" t="s">
        <v>739</v>
      </c>
      <c r="R46" s="23" t="s">
        <v>766</v>
      </c>
      <c r="S46" s="1332" t="s">
        <v>71</v>
      </c>
      <c r="T46" s="1332" t="s">
        <v>71</v>
      </c>
      <c r="U46" s="848">
        <v>1.2</v>
      </c>
      <c r="V46" s="802"/>
      <c r="W46" s="857"/>
      <c r="X46" s="851"/>
      <c r="Y46" s="851"/>
      <c r="Z46" s="849"/>
      <c r="AA46" s="849"/>
      <c r="AB46" s="849"/>
      <c r="AC46" s="849"/>
      <c r="AD46" s="849"/>
      <c r="AE46" s="849"/>
      <c r="AF46" s="849"/>
      <c r="AG46" s="849"/>
      <c r="AH46" s="849"/>
      <c r="AI46" s="873"/>
      <c r="AJ46" s="873"/>
      <c r="AK46" s="873"/>
      <c r="AL46" s="873"/>
      <c r="AM46" s="873"/>
      <c r="AN46" s="873"/>
      <c r="AO46" s="873"/>
      <c r="AP46" s="873"/>
      <c r="AQ46" s="873"/>
      <c r="AR46" s="873"/>
      <c r="AS46" s="873"/>
      <c r="AT46" s="873"/>
      <c r="AU46" s="873"/>
      <c r="AV46" s="873"/>
      <c r="AW46" s="873"/>
      <c r="AX46" s="874"/>
      <c r="AY46" s="874"/>
      <c r="AZ46" s="874"/>
      <c r="BA46" s="875"/>
      <c r="BB46" s="1251" t="s">
        <v>739</v>
      </c>
      <c r="BC46" s="1251" t="s">
        <v>739</v>
      </c>
      <c r="BD46" s="1251" t="s">
        <v>739</v>
      </c>
      <c r="BE46" s="1251" t="s">
        <v>739</v>
      </c>
    </row>
    <row r="47" spans="2:57" ht="30.65" customHeight="1" x14ac:dyDescent="0.35">
      <c r="B47"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7" s="23">
        <v>8.08</v>
      </c>
      <c r="D47" s="23" t="s">
        <v>794</v>
      </c>
      <c r="E47" s="829" t="s">
        <v>786</v>
      </c>
      <c r="F47" s="1495" t="str">
        <f>VLOOKUP(TBL4_OptApp[[#This Row],[Option type
Defined List]],'Option Typs_Grps'!B$2:C$47, 2, FALSE)</f>
        <v>Customer Options</v>
      </c>
      <c r="G47" s="24" t="s">
        <v>68</v>
      </c>
      <c r="H47" s="23" t="s">
        <v>737</v>
      </c>
      <c r="I47" s="843" t="s">
        <v>738</v>
      </c>
      <c r="J47" s="1060"/>
      <c r="K47" s="1060"/>
      <c r="L47" s="1251" t="s">
        <v>739</v>
      </c>
      <c r="M47" s="1251" t="s">
        <v>739</v>
      </c>
      <c r="N47" s="1251" t="s">
        <v>739</v>
      </c>
      <c r="O47" s="1251" t="s">
        <v>739</v>
      </c>
      <c r="P47" s="1251" t="s">
        <v>739</v>
      </c>
      <c r="Q47" s="1251" t="s">
        <v>739</v>
      </c>
      <c r="R47" s="23" t="s">
        <v>789</v>
      </c>
      <c r="S47" s="1332" t="s">
        <v>71</v>
      </c>
      <c r="T47" s="1332" t="s">
        <v>71</v>
      </c>
      <c r="U47" s="848">
        <v>2</v>
      </c>
      <c r="V47" s="802"/>
      <c r="W47" s="857"/>
      <c r="X47" s="851"/>
      <c r="Y47" s="851"/>
      <c r="Z47" s="849"/>
      <c r="AA47" s="849"/>
      <c r="AB47" s="849"/>
      <c r="AC47" s="849"/>
      <c r="AD47" s="849"/>
      <c r="AE47" s="849"/>
      <c r="AF47" s="849"/>
      <c r="AG47" s="849"/>
      <c r="AH47" s="849"/>
      <c r="AI47" s="873"/>
      <c r="AJ47" s="873"/>
      <c r="AK47" s="873"/>
      <c r="AL47" s="873"/>
      <c r="AM47" s="873"/>
      <c r="AN47" s="873"/>
      <c r="AO47" s="873"/>
      <c r="AP47" s="873"/>
      <c r="AQ47" s="873"/>
      <c r="AR47" s="873"/>
      <c r="AS47" s="873"/>
      <c r="AT47" s="873"/>
      <c r="AU47" s="873"/>
      <c r="AV47" s="873"/>
      <c r="AW47" s="873"/>
      <c r="AX47" s="874"/>
      <c r="AY47" s="874"/>
      <c r="AZ47" s="874"/>
      <c r="BA47" s="875"/>
      <c r="BB47" s="1251" t="s">
        <v>739</v>
      </c>
      <c r="BC47" s="1251" t="s">
        <v>739</v>
      </c>
      <c r="BD47" s="1251" t="s">
        <v>739</v>
      </c>
      <c r="BE47" s="1251" t="s">
        <v>739</v>
      </c>
    </row>
    <row r="48" spans="2:57" ht="30.65" customHeight="1" x14ac:dyDescent="0.35">
      <c r="B4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8" s="23">
        <v>8.09</v>
      </c>
      <c r="D48" s="23" t="s">
        <v>795</v>
      </c>
      <c r="E48" s="829" t="s">
        <v>786</v>
      </c>
      <c r="F48" s="1495" t="str">
        <f>VLOOKUP(TBL4_OptApp[[#This Row],[Option type
Defined List]],'Option Typs_Grps'!B$2:C$47, 2, FALSE)</f>
        <v>Customer Options</v>
      </c>
      <c r="G48" s="24" t="s">
        <v>68</v>
      </c>
      <c r="H48" s="23" t="s">
        <v>737</v>
      </c>
      <c r="I48" s="843" t="s">
        <v>738</v>
      </c>
      <c r="J48" s="1060"/>
      <c r="K48" s="1060"/>
      <c r="L48" s="1251" t="s">
        <v>739</v>
      </c>
      <c r="M48" s="1251" t="s">
        <v>739</v>
      </c>
      <c r="N48" s="1251" t="s">
        <v>739</v>
      </c>
      <c r="O48" s="1251" t="s">
        <v>739</v>
      </c>
      <c r="P48" s="1251" t="s">
        <v>739</v>
      </c>
      <c r="Q48" s="1251" t="s">
        <v>739</v>
      </c>
      <c r="R48" s="23" t="s">
        <v>789</v>
      </c>
      <c r="S48" s="1332" t="s">
        <v>71</v>
      </c>
      <c r="T48" s="1332" t="s">
        <v>71</v>
      </c>
      <c r="U48" s="848">
        <v>0.25</v>
      </c>
      <c r="V48" s="802"/>
      <c r="W48" s="857"/>
      <c r="X48" s="851"/>
      <c r="Y48" s="851"/>
      <c r="Z48" s="849"/>
      <c r="AA48" s="849"/>
      <c r="AB48" s="849"/>
      <c r="AC48" s="849"/>
      <c r="AD48" s="849"/>
      <c r="AE48" s="849"/>
      <c r="AF48" s="849"/>
      <c r="AG48" s="849"/>
      <c r="AH48" s="849"/>
      <c r="AI48" s="873"/>
      <c r="AJ48" s="873"/>
      <c r="AK48" s="873"/>
      <c r="AL48" s="873"/>
      <c r="AM48" s="873"/>
      <c r="AN48" s="873"/>
      <c r="AO48" s="873"/>
      <c r="AP48" s="873"/>
      <c r="AQ48" s="873"/>
      <c r="AR48" s="873"/>
      <c r="AS48" s="873"/>
      <c r="AT48" s="873"/>
      <c r="AU48" s="873"/>
      <c r="AV48" s="873"/>
      <c r="AW48" s="873"/>
      <c r="AX48" s="874"/>
      <c r="AY48" s="874"/>
      <c r="AZ48" s="874"/>
      <c r="BA48" s="875"/>
      <c r="BB48" s="1251" t="s">
        <v>739</v>
      </c>
      <c r="BC48" s="1251" t="s">
        <v>739</v>
      </c>
      <c r="BD48" s="1251" t="s">
        <v>739</v>
      </c>
      <c r="BE48" s="1251" t="s">
        <v>739</v>
      </c>
    </row>
    <row r="49" spans="2:57" ht="30.65" customHeight="1" x14ac:dyDescent="0.35">
      <c r="B4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9" s="23">
        <v>8.1</v>
      </c>
      <c r="D49" s="23" t="s">
        <v>796</v>
      </c>
      <c r="E49" s="829" t="s">
        <v>786</v>
      </c>
      <c r="F49" s="1495" t="str">
        <f>VLOOKUP(TBL4_OptApp[[#This Row],[Option type
Defined List]],'Option Typs_Grps'!B$2:C$47, 2, FALSE)</f>
        <v>Customer Options</v>
      </c>
      <c r="G49" s="24" t="s">
        <v>68</v>
      </c>
      <c r="H49" s="23" t="s">
        <v>737</v>
      </c>
      <c r="I49" s="843" t="s">
        <v>738</v>
      </c>
      <c r="J49" s="1060"/>
      <c r="K49" s="1060"/>
      <c r="L49" s="1251" t="s">
        <v>739</v>
      </c>
      <c r="M49" s="1251" t="s">
        <v>739</v>
      </c>
      <c r="N49" s="1251" t="s">
        <v>739</v>
      </c>
      <c r="O49" s="1251" t="s">
        <v>739</v>
      </c>
      <c r="P49" s="1251" t="s">
        <v>739</v>
      </c>
      <c r="Q49" s="1251" t="s">
        <v>739</v>
      </c>
      <c r="R49" s="23" t="s">
        <v>789</v>
      </c>
      <c r="S49" s="1332" t="s">
        <v>71</v>
      </c>
      <c r="T49" s="1332" t="s">
        <v>71</v>
      </c>
      <c r="U49" s="848">
        <v>0.5</v>
      </c>
      <c r="V49" s="802"/>
      <c r="W49" s="857"/>
      <c r="X49" s="851"/>
      <c r="Y49" s="851"/>
      <c r="Z49" s="849"/>
      <c r="AA49" s="849"/>
      <c r="AB49" s="849"/>
      <c r="AC49" s="849"/>
      <c r="AD49" s="849"/>
      <c r="AE49" s="849"/>
      <c r="AF49" s="849"/>
      <c r="AG49" s="849"/>
      <c r="AH49" s="849"/>
      <c r="AI49" s="873"/>
      <c r="AJ49" s="873"/>
      <c r="AK49" s="873"/>
      <c r="AL49" s="873"/>
      <c r="AM49" s="873"/>
      <c r="AN49" s="873"/>
      <c r="AO49" s="873"/>
      <c r="AP49" s="873"/>
      <c r="AQ49" s="873"/>
      <c r="AR49" s="873"/>
      <c r="AS49" s="873"/>
      <c r="AT49" s="873"/>
      <c r="AU49" s="873"/>
      <c r="AV49" s="873"/>
      <c r="AW49" s="873"/>
      <c r="AX49" s="874"/>
      <c r="AY49" s="874"/>
      <c r="AZ49" s="874"/>
      <c r="BA49" s="875"/>
      <c r="BB49" s="1251" t="s">
        <v>739</v>
      </c>
      <c r="BC49" s="1251" t="s">
        <v>739</v>
      </c>
      <c r="BD49" s="1251" t="s">
        <v>739</v>
      </c>
      <c r="BE49" s="1251" t="s">
        <v>739</v>
      </c>
    </row>
    <row r="50" spans="2:57" ht="30.65" customHeight="1" x14ac:dyDescent="0.35">
      <c r="B5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23">
        <v>8.11</v>
      </c>
      <c r="D50" s="23" t="s">
        <v>797</v>
      </c>
      <c r="E50" s="829" t="s">
        <v>786</v>
      </c>
      <c r="F50" s="1495" t="str">
        <f>VLOOKUP(TBL4_OptApp[[#This Row],[Option type
Defined List]],'Option Typs_Grps'!B$2:C$47, 2, FALSE)</f>
        <v>Customer Options</v>
      </c>
      <c r="G50" s="24" t="s">
        <v>68</v>
      </c>
      <c r="H50" s="23" t="s">
        <v>737</v>
      </c>
      <c r="I50" s="843" t="s">
        <v>738</v>
      </c>
      <c r="J50" s="1060"/>
      <c r="K50" s="1060"/>
      <c r="L50" s="1251" t="s">
        <v>739</v>
      </c>
      <c r="M50" s="1251" t="s">
        <v>739</v>
      </c>
      <c r="N50" s="1251" t="s">
        <v>739</v>
      </c>
      <c r="O50" s="1251" t="s">
        <v>739</v>
      </c>
      <c r="P50" s="1251" t="s">
        <v>739</v>
      </c>
      <c r="Q50" s="1251" t="s">
        <v>739</v>
      </c>
      <c r="R50" s="23" t="s">
        <v>789</v>
      </c>
      <c r="S50" s="1332" t="s">
        <v>71</v>
      </c>
      <c r="T50" s="1332" t="s">
        <v>71</v>
      </c>
      <c r="U50" s="848">
        <v>0.5</v>
      </c>
      <c r="V50" s="802"/>
      <c r="W50" s="857"/>
      <c r="X50" s="851"/>
      <c r="Y50" s="851"/>
      <c r="Z50" s="849"/>
      <c r="AA50" s="849"/>
      <c r="AB50" s="849"/>
      <c r="AC50" s="849"/>
      <c r="AD50" s="849"/>
      <c r="AE50" s="849"/>
      <c r="AF50" s="849"/>
      <c r="AG50" s="849"/>
      <c r="AH50" s="849"/>
      <c r="AI50" s="873"/>
      <c r="AJ50" s="873"/>
      <c r="AK50" s="873"/>
      <c r="AL50" s="873"/>
      <c r="AM50" s="873"/>
      <c r="AN50" s="873"/>
      <c r="AO50" s="873"/>
      <c r="AP50" s="873"/>
      <c r="AQ50" s="873"/>
      <c r="AR50" s="873"/>
      <c r="AS50" s="873"/>
      <c r="AT50" s="873"/>
      <c r="AU50" s="873"/>
      <c r="AV50" s="873"/>
      <c r="AW50" s="873"/>
      <c r="AX50" s="874"/>
      <c r="AY50" s="874"/>
      <c r="AZ50" s="874"/>
      <c r="BA50" s="875"/>
      <c r="BB50" s="1251" t="s">
        <v>739</v>
      </c>
      <c r="BC50" s="1251" t="s">
        <v>739</v>
      </c>
      <c r="BD50" s="1251" t="s">
        <v>739</v>
      </c>
      <c r="BE50" s="1251" t="s">
        <v>739</v>
      </c>
    </row>
    <row r="51" spans="2:57" ht="30.65" customHeight="1" x14ac:dyDescent="0.35">
      <c r="B5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1" s="23">
        <v>8.1199999999999992</v>
      </c>
      <c r="D51" s="23" t="s">
        <v>798</v>
      </c>
      <c r="E51" s="829" t="s">
        <v>786</v>
      </c>
      <c r="F51" s="1495" t="str">
        <f>VLOOKUP(TBL4_OptApp[[#This Row],[Option type
Defined List]],'Option Typs_Grps'!B$2:C$47, 2, FALSE)</f>
        <v>Customer Options</v>
      </c>
      <c r="G51" s="24" t="s">
        <v>68</v>
      </c>
      <c r="H51" s="23" t="s">
        <v>737</v>
      </c>
      <c r="I51" s="843" t="s">
        <v>738</v>
      </c>
      <c r="J51" s="1060"/>
      <c r="K51" s="1060"/>
      <c r="L51" s="1251" t="s">
        <v>739</v>
      </c>
      <c r="M51" s="1251" t="s">
        <v>739</v>
      </c>
      <c r="N51" s="1251" t="s">
        <v>739</v>
      </c>
      <c r="O51" s="1251" t="s">
        <v>739</v>
      </c>
      <c r="P51" s="1251" t="s">
        <v>739</v>
      </c>
      <c r="Q51" s="1251" t="s">
        <v>739</v>
      </c>
      <c r="R51" s="23" t="s">
        <v>752</v>
      </c>
      <c r="S51" s="1332" t="s">
        <v>71</v>
      </c>
      <c r="T51" s="1332" t="s">
        <v>71</v>
      </c>
      <c r="U51" s="848">
        <v>43</v>
      </c>
      <c r="V51" s="802"/>
      <c r="W51" s="857"/>
      <c r="X51" s="851"/>
      <c r="Y51" s="851"/>
      <c r="Z51" s="849"/>
      <c r="AA51" s="849"/>
      <c r="AB51" s="849"/>
      <c r="AC51" s="849"/>
      <c r="AD51" s="849"/>
      <c r="AE51" s="849"/>
      <c r="AF51" s="849"/>
      <c r="AG51" s="849"/>
      <c r="AH51" s="849"/>
      <c r="AI51" s="873"/>
      <c r="AJ51" s="873"/>
      <c r="AK51" s="873"/>
      <c r="AL51" s="873"/>
      <c r="AM51" s="873"/>
      <c r="AN51" s="873"/>
      <c r="AO51" s="873"/>
      <c r="AP51" s="873"/>
      <c r="AQ51" s="873"/>
      <c r="AR51" s="873"/>
      <c r="AS51" s="873"/>
      <c r="AT51" s="873"/>
      <c r="AU51" s="873"/>
      <c r="AV51" s="873"/>
      <c r="AW51" s="873"/>
      <c r="AX51" s="874"/>
      <c r="AY51" s="874"/>
      <c r="AZ51" s="874"/>
      <c r="BA51" s="875"/>
      <c r="BB51" s="1251" t="s">
        <v>739</v>
      </c>
      <c r="BC51" s="1251" t="s">
        <v>739</v>
      </c>
      <c r="BD51" s="1251" t="s">
        <v>739</v>
      </c>
      <c r="BE51" s="1251" t="s">
        <v>739</v>
      </c>
    </row>
    <row r="52" spans="2:57" ht="30.65" customHeight="1" x14ac:dyDescent="0.35">
      <c r="B5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2" s="23">
        <v>8.1300000000000008</v>
      </c>
      <c r="D52" s="23" t="s">
        <v>799</v>
      </c>
      <c r="E52" s="829" t="s">
        <v>786</v>
      </c>
      <c r="F52" s="1495" t="str">
        <f>VLOOKUP(TBL4_OptApp[[#This Row],[Option type
Defined List]],'Option Typs_Grps'!B$2:C$47, 2, FALSE)</f>
        <v>Customer Options</v>
      </c>
      <c r="G52" s="24" t="s">
        <v>68</v>
      </c>
      <c r="H52" s="23" t="s">
        <v>737</v>
      </c>
      <c r="I52" s="843" t="s">
        <v>738</v>
      </c>
      <c r="J52" s="1060"/>
      <c r="K52" s="1060"/>
      <c r="L52" s="1251" t="s">
        <v>739</v>
      </c>
      <c r="M52" s="1251" t="s">
        <v>739</v>
      </c>
      <c r="N52" s="1251" t="s">
        <v>739</v>
      </c>
      <c r="O52" s="1251" t="s">
        <v>739</v>
      </c>
      <c r="P52" s="1251" t="s">
        <v>739</v>
      </c>
      <c r="Q52" s="1251" t="s">
        <v>739</v>
      </c>
      <c r="R52" s="23" t="s">
        <v>784</v>
      </c>
      <c r="S52" s="1332" t="s">
        <v>71</v>
      </c>
      <c r="T52" s="1332" t="s">
        <v>71</v>
      </c>
      <c r="U52" s="848">
        <v>21</v>
      </c>
      <c r="V52" s="802"/>
      <c r="W52" s="857"/>
      <c r="X52" s="851"/>
      <c r="Y52" s="851"/>
      <c r="Z52" s="849"/>
      <c r="AA52" s="849"/>
      <c r="AB52" s="849"/>
      <c r="AC52" s="849"/>
      <c r="AD52" s="849"/>
      <c r="AE52" s="849"/>
      <c r="AF52" s="849"/>
      <c r="AG52" s="849"/>
      <c r="AH52" s="849"/>
      <c r="AI52" s="873"/>
      <c r="AJ52" s="873"/>
      <c r="AK52" s="873"/>
      <c r="AL52" s="873"/>
      <c r="AM52" s="873"/>
      <c r="AN52" s="873"/>
      <c r="AO52" s="873"/>
      <c r="AP52" s="873"/>
      <c r="AQ52" s="873"/>
      <c r="AR52" s="873"/>
      <c r="AS52" s="873"/>
      <c r="AT52" s="873"/>
      <c r="AU52" s="873"/>
      <c r="AV52" s="873"/>
      <c r="AW52" s="873"/>
      <c r="AX52" s="874"/>
      <c r="AY52" s="874"/>
      <c r="AZ52" s="874"/>
      <c r="BA52" s="875"/>
      <c r="BB52" s="1251" t="s">
        <v>739</v>
      </c>
      <c r="BC52" s="1251" t="s">
        <v>739</v>
      </c>
      <c r="BD52" s="1251" t="s">
        <v>739</v>
      </c>
      <c r="BE52" s="1251" t="s">
        <v>739</v>
      </c>
    </row>
    <row r="53" spans="2:57" ht="30.65" customHeight="1" x14ac:dyDescent="0.35">
      <c r="B53"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3" s="23">
        <v>8.14</v>
      </c>
      <c r="D53" s="23" t="s">
        <v>800</v>
      </c>
      <c r="E53" s="829" t="s">
        <v>786</v>
      </c>
      <c r="F53" s="1495" t="str">
        <f>VLOOKUP(TBL4_OptApp[[#This Row],[Option type
Defined List]],'Option Typs_Grps'!B$2:C$47, 2, FALSE)</f>
        <v>Customer Options</v>
      </c>
      <c r="G53" s="24" t="s">
        <v>68</v>
      </c>
      <c r="H53" s="23" t="s">
        <v>737</v>
      </c>
      <c r="I53" s="843" t="s">
        <v>738</v>
      </c>
      <c r="J53" s="1060"/>
      <c r="K53" s="1060"/>
      <c r="L53" s="1251" t="s">
        <v>739</v>
      </c>
      <c r="M53" s="1251" t="s">
        <v>739</v>
      </c>
      <c r="N53" s="1251" t="s">
        <v>739</v>
      </c>
      <c r="O53" s="1251" t="s">
        <v>739</v>
      </c>
      <c r="P53" s="1251" t="s">
        <v>739</v>
      </c>
      <c r="Q53" s="1251" t="s">
        <v>739</v>
      </c>
      <c r="R53" s="23" t="s">
        <v>755</v>
      </c>
      <c r="S53" s="1332" t="s">
        <v>71</v>
      </c>
      <c r="T53" s="1332" t="s">
        <v>71</v>
      </c>
      <c r="U53" s="848">
        <v>5</v>
      </c>
      <c r="V53" s="802"/>
      <c r="W53" s="857"/>
      <c r="X53" s="851"/>
      <c r="Y53" s="851"/>
      <c r="Z53" s="849"/>
      <c r="AA53" s="849"/>
      <c r="AB53" s="849"/>
      <c r="AC53" s="849"/>
      <c r="AD53" s="849"/>
      <c r="AE53" s="849"/>
      <c r="AF53" s="849"/>
      <c r="AG53" s="849"/>
      <c r="AH53" s="849"/>
      <c r="AI53" s="873"/>
      <c r="AJ53" s="873"/>
      <c r="AK53" s="873"/>
      <c r="AL53" s="873"/>
      <c r="AM53" s="873"/>
      <c r="AN53" s="873"/>
      <c r="AO53" s="873"/>
      <c r="AP53" s="873"/>
      <c r="AQ53" s="873"/>
      <c r="AR53" s="873"/>
      <c r="AS53" s="873"/>
      <c r="AT53" s="873"/>
      <c r="AU53" s="873"/>
      <c r="AV53" s="873"/>
      <c r="AW53" s="873"/>
      <c r="AX53" s="874"/>
      <c r="AY53" s="874"/>
      <c r="AZ53" s="874"/>
      <c r="BA53" s="875"/>
      <c r="BB53" s="1251" t="s">
        <v>739</v>
      </c>
      <c r="BC53" s="1251" t="s">
        <v>739</v>
      </c>
      <c r="BD53" s="1251" t="s">
        <v>739</v>
      </c>
      <c r="BE53" s="1251" t="s">
        <v>739</v>
      </c>
    </row>
    <row r="54" spans="2:57" ht="30.65" customHeight="1" x14ac:dyDescent="0.35">
      <c r="B54"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4" s="23">
        <v>8.15</v>
      </c>
      <c r="D54" s="23" t="s">
        <v>801</v>
      </c>
      <c r="E54" s="829" t="s">
        <v>786</v>
      </c>
      <c r="F54" s="1495" t="str">
        <f>VLOOKUP(TBL4_OptApp[[#This Row],[Option type
Defined List]],'Option Typs_Grps'!B$2:C$47, 2, FALSE)</f>
        <v>Customer Options</v>
      </c>
      <c r="G54" s="24" t="s">
        <v>68</v>
      </c>
      <c r="H54" s="23" t="s">
        <v>737</v>
      </c>
      <c r="I54" s="843" t="s">
        <v>738</v>
      </c>
      <c r="J54" s="1060"/>
      <c r="K54" s="1060"/>
      <c r="L54" s="1251" t="s">
        <v>739</v>
      </c>
      <c r="M54" s="1251" t="s">
        <v>739</v>
      </c>
      <c r="N54" s="1251" t="s">
        <v>739</v>
      </c>
      <c r="O54" s="1251" t="s">
        <v>739</v>
      </c>
      <c r="P54" s="1251" t="s">
        <v>739</v>
      </c>
      <c r="Q54" s="1251" t="s">
        <v>739</v>
      </c>
      <c r="R54" s="23" t="s">
        <v>766</v>
      </c>
      <c r="S54" s="1332" t="s">
        <v>71</v>
      </c>
      <c r="T54" s="1332" t="s">
        <v>71</v>
      </c>
      <c r="U54" s="848">
        <v>4.2</v>
      </c>
      <c r="V54" s="802"/>
      <c r="W54" s="857"/>
      <c r="X54" s="851"/>
      <c r="Y54" s="851"/>
      <c r="Z54" s="849"/>
      <c r="AA54" s="849"/>
      <c r="AB54" s="849"/>
      <c r="AC54" s="849"/>
      <c r="AD54" s="849"/>
      <c r="AE54" s="849"/>
      <c r="AF54" s="849"/>
      <c r="AG54" s="849"/>
      <c r="AH54" s="849"/>
      <c r="AI54" s="873"/>
      <c r="AJ54" s="873"/>
      <c r="AK54" s="873"/>
      <c r="AL54" s="873"/>
      <c r="AM54" s="873"/>
      <c r="AN54" s="873"/>
      <c r="AO54" s="873"/>
      <c r="AP54" s="873"/>
      <c r="AQ54" s="873"/>
      <c r="AR54" s="873"/>
      <c r="AS54" s="873"/>
      <c r="AT54" s="873"/>
      <c r="AU54" s="873"/>
      <c r="AV54" s="873"/>
      <c r="AW54" s="873"/>
      <c r="AX54" s="874"/>
      <c r="AY54" s="874"/>
      <c r="AZ54" s="874"/>
      <c r="BA54" s="875"/>
      <c r="BB54" s="1251" t="s">
        <v>739</v>
      </c>
      <c r="BC54" s="1251" t="s">
        <v>739</v>
      </c>
      <c r="BD54" s="1251" t="s">
        <v>739</v>
      </c>
      <c r="BE54" s="1251" t="s">
        <v>739</v>
      </c>
    </row>
    <row r="55" spans="2:57" ht="30.65" customHeight="1" x14ac:dyDescent="0.35">
      <c r="B55"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5" s="23">
        <v>8.16</v>
      </c>
      <c r="D55" s="23" t="s">
        <v>802</v>
      </c>
      <c r="E55" s="829" t="s">
        <v>786</v>
      </c>
      <c r="F55" s="1495" t="str">
        <f>VLOOKUP(TBL4_OptApp[[#This Row],[Option type
Defined List]],'Option Typs_Grps'!B$2:C$47, 2, FALSE)</f>
        <v>Customer Options</v>
      </c>
      <c r="G55" s="24" t="s">
        <v>68</v>
      </c>
      <c r="H55" s="23" t="s">
        <v>737</v>
      </c>
      <c r="I55" s="843" t="s">
        <v>772</v>
      </c>
      <c r="J55" s="1060"/>
      <c r="K55" s="1060"/>
      <c r="L55" s="1251" t="s">
        <v>739</v>
      </c>
      <c r="M55" s="1251" t="s">
        <v>739</v>
      </c>
      <c r="N55" s="1251" t="s">
        <v>739</v>
      </c>
      <c r="O55" s="1251" t="s">
        <v>739</v>
      </c>
      <c r="P55" s="1251" t="s">
        <v>739</v>
      </c>
      <c r="Q55" s="1251" t="s">
        <v>739</v>
      </c>
      <c r="R55" s="23" t="s">
        <v>755</v>
      </c>
      <c r="S55" s="1332" t="s">
        <v>71</v>
      </c>
      <c r="T55" s="1332" t="s">
        <v>71</v>
      </c>
      <c r="U55" s="848">
        <v>2</v>
      </c>
      <c r="V55" s="802"/>
      <c r="W55" s="857"/>
      <c r="X55" s="851"/>
      <c r="Y55" s="851"/>
      <c r="Z55" s="849"/>
      <c r="AA55" s="849"/>
      <c r="AB55" s="849"/>
      <c r="AC55" s="849"/>
      <c r="AD55" s="849"/>
      <c r="AE55" s="849"/>
      <c r="AF55" s="849"/>
      <c r="AG55" s="849"/>
      <c r="AH55" s="849"/>
      <c r="AI55" s="873"/>
      <c r="AJ55" s="873"/>
      <c r="AK55" s="873"/>
      <c r="AL55" s="873"/>
      <c r="AM55" s="873"/>
      <c r="AN55" s="873"/>
      <c r="AO55" s="873"/>
      <c r="AP55" s="873"/>
      <c r="AQ55" s="873"/>
      <c r="AR55" s="873"/>
      <c r="AS55" s="873"/>
      <c r="AT55" s="873"/>
      <c r="AU55" s="873"/>
      <c r="AV55" s="873"/>
      <c r="AW55" s="873"/>
      <c r="AX55" s="874"/>
      <c r="AY55" s="874"/>
      <c r="AZ55" s="874"/>
      <c r="BA55" s="875"/>
      <c r="BB55" s="1251" t="s">
        <v>739</v>
      </c>
      <c r="BC55" s="1251" t="s">
        <v>739</v>
      </c>
      <c r="BD55" s="1251" t="s">
        <v>739</v>
      </c>
      <c r="BE55" s="1251" t="s">
        <v>739</v>
      </c>
    </row>
    <row r="56" spans="2:57" ht="30.65" customHeight="1" x14ac:dyDescent="0.35">
      <c r="B56"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6" s="23">
        <v>8.17</v>
      </c>
      <c r="D56" s="23" t="s">
        <v>803</v>
      </c>
      <c r="E56" s="829" t="s">
        <v>786</v>
      </c>
      <c r="F56" s="1495" t="str">
        <f>VLOOKUP(TBL4_OptApp[[#This Row],[Option type
Defined List]],'Option Typs_Grps'!B$2:C$47, 2, FALSE)</f>
        <v>Customer Options</v>
      </c>
      <c r="G56" s="24" t="s">
        <v>68</v>
      </c>
      <c r="H56" s="23" t="s">
        <v>737</v>
      </c>
      <c r="I56" s="843" t="s">
        <v>772</v>
      </c>
      <c r="J56" s="1060"/>
      <c r="K56" s="1060"/>
      <c r="L56" s="1251" t="s">
        <v>739</v>
      </c>
      <c r="M56" s="1251" t="s">
        <v>739</v>
      </c>
      <c r="N56" s="1251" t="s">
        <v>739</v>
      </c>
      <c r="O56" s="1251" t="s">
        <v>739</v>
      </c>
      <c r="P56" s="1251" t="s">
        <v>739</v>
      </c>
      <c r="Q56" s="1251" t="s">
        <v>739</v>
      </c>
      <c r="R56" s="23" t="s">
        <v>766</v>
      </c>
      <c r="S56" s="1332" t="s">
        <v>71</v>
      </c>
      <c r="T56" s="1332" t="s">
        <v>71</v>
      </c>
      <c r="U56" s="848">
        <v>0.25</v>
      </c>
      <c r="V56" s="802"/>
      <c r="W56" s="857"/>
      <c r="X56" s="851"/>
      <c r="Y56" s="851"/>
      <c r="Z56" s="849"/>
      <c r="AA56" s="849"/>
      <c r="AB56" s="849"/>
      <c r="AC56" s="849"/>
      <c r="AD56" s="849"/>
      <c r="AE56" s="849"/>
      <c r="AF56" s="849"/>
      <c r="AG56" s="849"/>
      <c r="AH56" s="849"/>
      <c r="AI56" s="873"/>
      <c r="AJ56" s="873"/>
      <c r="AK56" s="873"/>
      <c r="AL56" s="873"/>
      <c r="AM56" s="873"/>
      <c r="AN56" s="873"/>
      <c r="AO56" s="873"/>
      <c r="AP56" s="873"/>
      <c r="AQ56" s="873"/>
      <c r="AR56" s="873"/>
      <c r="AS56" s="873"/>
      <c r="AT56" s="873"/>
      <c r="AU56" s="873"/>
      <c r="AV56" s="873"/>
      <c r="AW56" s="873"/>
      <c r="AX56" s="874"/>
      <c r="AY56" s="874"/>
      <c r="AZ56" s="874"/>
      <c r="BA56" s="875"/>
      <c r="BB56" s="1251" t="s">
        <v>739</v>
      </c>
      <c r="BC56" s="1251" t="s">
        <v>739</v>
      </c>
      <c r="BD56" s="1251" t="s">
        <v>739</v>
      </c>
      <c r="BE56" s="1251" t="s">
        <v>739</v>
      </c>
    </row>
    <row r="57" spans="2:57" ht="30.65" customHeight="1" x14ac:dyDescent="0.35">
      <c r="B57"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7" s="23">
        <v>9.01</v>
      </c>
      <c r="D57" s="23" t="s">
        <v>804</v>
      </c>
      <c r="E57" s="829" t="s">
        <v>805</v>
      </c>
      <c r="F57" s="1495" t="str">
        <f>VLOOKUP(TBL4_OptApp[[#This Row],[Option type
Defined List]],'Option Typs_Grps'!B$2:C$47, 2, FALSE)</f>
        <v>Customer Options</v>
      </c>
      <c r="G57" s="24" t="s">
        <v>68</v>
      </c>
      <c r="H57" s="23" t="s">
        <v>737</v>
      </c>
      <c r="I57" s="843" t="s">
        <v>738</v>
      </c>
      <c r="J57" s="1060"/>
      <c r="K57" s="1060"/>
      <c r="L57" s="1251" t="s">
        <v>739</v>
      </c>
      <c r="M57" s="1251" t="s">
        <v>739</v>
      </c>
      <c r="N57" s="1251" t="s">
        <v>739</v>
      </c>
      <c r="O57" s="1251" t="s">
        <v>739</v>
      </c>
      <c r="P57" s="1251" t="s">
        <v>739</v>
      </c>
      <c r="Q57" s="1251" t="s">
        <v>739</v>
      </c>
      <c r="R57" s="23" t="s">
        <v>766</v>
      </c>
      <c r="S57" s="1332" t="s">
        <v>71</v>
      </c>
      <c r="T57" s="1332" t="s">
        <v>71</v>
      </c>
      <c r="U57" s="848">
        <v>2.14</v>
      </c>
      <c r="V57" s="802"/>
      <c r="W57" s="857"/>
      <c r="X57" s="851"/>
      <c r="Y57" s="851"/>
      <c r="Z57" s="849"/>
      <c r="AA57" s="849"/>
      <c r="AB57" s="849"/>
      <c r="AC57" s="849"/>
      <c r="AD57" s="849"/>
      <c r="AE57" s="849"/>
      <c r="AF57" s="849"/>
      <c r="AG57" s="849"/>
      <c r="AH57" s="849"/>
      <c r="AI57" s="873"/>
      <c r="AJ57" s="873"/>
      <c r="AK57" s="873"/>
      <c r="AL57" s="873"/>
      <c r="AM57" s="873"/>
      <c r="AN57" s="873"/>
      <c r="AO57" s="873"/>
      <c r="AP57" s="873"/>
      <c r="AQ57" s="873"/>
      <c r="AR57" s="873"/>
      <c r="AS57" s="873"/>
      <c r="AT57" s="873"/>
      <c r="AU57" s="873"/>
      <c r="AV57" s="873"/>
      <c r="AW57" s="873"/>
      <c r="AX57" s="874"/>
      <c r="AY57" s="874"/>
      <c r="AZ57" s="874"/>
      <c r="BA57" s="875"/>
      <c r="BB57" s="1251" t="s">
        <v>739</v>
      </c>
      <c r="BC57" s="1251" t="s">
        <v>739</v>
      </c>
      <c r="BD57" s="1251" t="s">
        <v>739</v>
      </c>
      <c r="BE57" s="1251" t="s">
        <v>739</v>
      </c>
    </row>
    <row r="58" spans="2:57" ht="30.65" customHeight="1" x14ac:dyDescent="0.35">
      <c r="B58"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8" s="23">
        <v>9.02</v>
      </c>
      <c r="D58" s="23" t="s">
        <v>806</v>
      </c>
      <c r="E58" s="829" t="s">
        <v>805</v>
      </c>
      <c r="F58" s="1495" t="str">
        <f>VLOOKUP(TBL4_OptApp[[#This Row],[Option type
Defined List]],'Option Typs_Grps'!B$2:C$47, 2, FALSE)</f>
        <v>Customer Options</v>
      </c>
      <c r="G58" s="24" t="s">
        <v>68</v>
      </c>
      <c r="H58" s="23" t="s">
        <v>737</v>
      </c>
      <c r="I58" s="843" t="s">
        <v>738</v>
      </c>
      <c r="J58" s="1060"/>
      <c r="K58" s="1060"/>
      <c r="L58" s="1251" t="s">
        <v>739</v>
      </c>
      <c r="M58" s="1251" t="s">
        <v>739</v>
      </c>
      <c r="N58" s="1251" t="s">
        <v>739</v>
      </c>
      <c r="O58" s="1251" t="s">
        <v>739</v>
      </c>
      <c r="P58" s="1251" t="s">
        <v>739</v>
      </c>
      <c r="Q58" s="1251" t="s">
        <v>739</v>
      </c>
      <c r="R58" s="23" t="s">
        <v>766</v>
      </c>
      <c r="S58" s="1332" t="s">
        <v>71</v>
      </c>
      <c r="T58" s="1332" t="s">
        <v>71</v>
      </c>
      <c r="U58" s="848">
        <v>0.5</v>
      </c>
      <c r="V58" s="802"/>
      <c r="W58" s="857"/>
      <c r="X58" s="851"/>
      <c r="Y58" s="851"/>
      <c r="Z58" s="849"/>
      <c r="AA58" s="849"/>
      <c r="AB58" s="849"/>
      <c r="AC58" s="849"/>
      <c r="AD58" s="849"/>
      <c r="AE58" s="849"/>
      <c r="AF58" s="849"/>
      <c r="AG58" s="849"/>
      <c r="AH58" s="849"/>
      <c r="AI58" s="873"/>
      <c r="AJ58" s="873"/>
      <c r="AK58" s="873"/>
      <c r="AL58" s="873"/>
      <c r="AM58" s="873"/>
      <c r="AN58" s="873"/>
      <c r="AO58" s="873"/>
      <c r="AP58" s="873"/>
      <c r="AQ58" s="873"/>
      <c r="AR58" s="873"/>
      <c r="AS58" s="873"/>
      <c r="AT58" s="873"/>
      <c r="AU58" s="873"/>
      <c r="AV58" s="873"/>
      <c r="AW58" s="873"/>
      <c r="AX58" s="874"/>
      <c r="AY58" s="874"/>
      <c r="AZ58" s="874"/>
      <c r="BA58" s="875"/>
      <c r="BB58" s="1251" t="s">
        <v>739</v>
      </c>
      <c r="BC58" s="1251" t="s">
        <v>739</v>
      </c>
      <c r="BD58" s="1251" t="s">
        <v>739</v>
      </c>
      <c r="BE58" s="1251" t="s">
        <v>739</v>
      </c>
    </row>
    <row r="59" spans="2:57" ht="30.65" customHeight="1" x14ac:dyDescent="0.35">
      <c r="B59" s="798"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9" s="23">
        <v>9.0299999999999994</v>
      </c>
      <c r="D59" s="23" t="s">
        <v>807</v>
      </c>
      <c r="E59" s="829" t="s">
        <v>805</v>
      </c>
      <c r="F59" s="1495" t="str">
        <f>VLOOKUP(TBL4_OptApp[[#This Row],[Option type
Defined List]],'Option Typs_Grps'!B$2:C$47, 2, FALSE)</f>
        <v>Customer Options</v>
      </c>
      <c r="G59" s="24" t="s">
        <v>68</v>
      </c>
      <c r="H59" s="23" t="s">
        <v>737</v>
      </c>
      <c r="I59" s="843" t="s">
        <v>738</v>
      </c>
      <c r="J59" s="1060"/>
      <c r="K59" s="1060"/>
      <c r="L59" s="1251" t="s">
        <v>739</v>
      </c>
      <c r="M59" s="1251" t="s">
        <v>739</v>
      </c>
      <c r="N59" s="1251" t="s">
        <v>739</v>
      </c>
      <c r="O59" s="1251" t="s">
        <v>739</v>
      </c>
      <c r="P59" s="1251" t="s">
        <v>739</v>
      </c>
      <c r="Q59" s="1251" t="s">
        <v>739</v>
      </c>
      <c r="R59" s="23" t="s">
        <v>766</v>
      </c>
      <c r="S59" s="1332" t="s">
        <v>71</v>
      </c>
      <c r="T59" s="1332" t="s">
        <v>71</v>
      </c>
      <c r="U59" s="848">
        <v>0.15</v>
      </c>
      <c r="V59" s="802"/>
      <c r="W59" s="857"/>
      <c r="X59" s="851"/>
      <c r="Y59" s="851"/>
      <c r="Z59" s="849"/>
      <c r="AA59" s="849"/>
      <c r="AB59" s="849"/>
      <c r="AC59" s="849"/>
      <c r="AD59" s="849"/>
      <c r="AE59" s="849"/>
      <c r="AF59" s="849"/>
      <c r="AG59" s="849"/>
      <c r="AH59" s="849"/>
      <c r="AI59" s="873"/>
      <c r="AJ59" s="873"/>
      <c r="AK59" s="873"/>
      <c r="AL59" s="873"/>
      <c r="AM59" s="873"/>
      <c r="AN59" s="873"/>
      <c r="AO59" s="873"/>
      <c r="AP59" s="873"/>
      <c r="AQ59" s="873"/>
      <c r="AR59" s="873"/>
      <c r="AS59" s="873"/>
      <c r="AT59" s="873"/>
      <c r="AU59" s="873"/>
      <c r="AV59" s="873"/>
      <c r="AW59" s="873"/>
      <c r="AX59" s="874"/>
      <c r="AY59" s="874"/>
      <c r="AZ59" s="874"/>
      <c r="BA59" s="875"/>
      <c r="BB59" s="1251" t="s">
        <v>739</v>
      </c>
      <c r="BC59" s="1251" t="s">
        <v>739</v>
      </c>
      <c r="BD59" s="1251" t="s">
        <v>739</v>
      </c>
      <c r="BE59" s="1251" t="s">
        <v>739</v>
      </c>
    </row>
    <row r="60" spans="2:57" ht="30.65" customHeight="1" x14ac:dyDescent="0.35">
      <c r="B6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0" s="23">
        <v>9.0399999999999991</v>
      </c>
      <c r="D60" s="23" t="s">
        <v>808</v>
      </c>
      <c r="E60" s="829" t="s">
        <v>805</v>
      </c>
      <c r="F60" s="1495" t="str">
        <f>VLOOKUP(TBL4_OptApp[[#This Row],[Option type
Defined List]],'Option Typs_Grps'!B$2:C$47, 2, FALSE)</f>
        <v>Customer Options</v>
      </c>
      <c r="G60" s="24" t="s">
        <v>68</v>
      </c>
      <c r="H60" s="23" t="s">
        <v>737</v>
      </c>
      <c r="I60" s="843" t="s">
        <v>738</v>
      </c>
      <c r="J60" s="1060"/>
      <c r="K60" s="1060"/>
      <c r="L60" s="1251" t="s">
        <v>739</v>
      </c>
      <c r="M60" s="1251" t="s">
        <v>739</v>
      </c>
      <c r="N60" s="1251" t="s">
        <v>739</v>
      </c>
      <c r="O60" s="1251" t="s">
        <v>739</v>
      </c>
      <c r="P60" s="1251" t="s">
        <v>739</v>
      </c>
      <c r="Q60" s="1251" t="s">
        <v>739</v>
      </c>
      <c r="R60" s="23" t="s">
        <v>766</v>
      </c>
      <c r="S60" s="1332" t="s">
        <v>71</v>
      </c>
      <c r="T60" s="1332" t="s">
        <v>71</v>
      </c>
      <c r="U60" s="848">
        <v>0.1</v>
      </c>
      <c r="V60" s="802"/>
      <c r="W60" s="857"/>
      <c r="X60" s="851"/>
      <c r="Y60" s="851"/>
      <c r="Z60" s="849"/>
      <c r="AA60" s="849"/>
      <c r="AB60" s="849"/>
      <c r="AC60" s="849"/>
      <c r="AD60" s="849"/>
      <c r="AE60" s="849"/>
      <c r="AF60" s="849"/>
      <c r="AG60" s="849"/>
      <c r="AH60" s="849"/>
      <c r="AI60" s="873"/>
      <c r="AJ60" s="873"/>
      <c r="AK60" s="873"/>
      <c r="AL60" s="873"/>
      <c r="AM60" s="873"/>
      <c r="AN60" s="873"/>
      <c r="AO60" s="873"/>
      <c r="AP60" s="873"/>
      <c r="AQ60" s="873"/>
      <c r="AR60" s="873"/>
      <c r="AS60" s="873"/>
      <c r="AT60" s="873"/>
      <c r="AU60" s="873"/>
      <c r="AV60" s="873"/>
      <c r="AW60" s="873"/>
      <c r="AX60" s="874"/>
      <c r="AY60" s="874"/>
      <c r="AZ60" s="874"/>
      <c r="BA60" s="875"/>
      <c r="BB60" s="1251" t="s">
        <v>739</v>
      </c>
      <c r="BC60" s="1251" t="s">
        <v>739</v>
      </c>
      <c r="BD60" s="1251" t="s">
        <v>739</v>
      </c>
      <c r="BE60" s="1251" t="s">
        <v>739</v>
      </c>
    </row>
    <row r="61" spans="2:57" ht="30.65" customHeight="1" x14ac:dyDescent="0.35">
      <c r="B6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1" s="23">
        <v>9.0500000000000007</v>
      </c>
      <c r="D61" s="23" t="s">
        <v>809</v>
      </c>
      <c r="E61" s="829" t="s">
        <v>805</v>
      </c>
      <c r="F61" s="1495" t="str">
        <f>VLOOKUP(TBL4_OptApp[[#This Row],[Option type
Defined List]],'Option Typs_Grps'!B$2:C$47, 2, FALSE)</f>
        <v>Customer Options</v>
      </c>
      <c r="G61" s="24" t="s">
        <v>68</v>
      </c>
      <c r="H61" s="23" t="s">
        <v>737</v>
      </c>
      <c r="I61" s="843" t="s">
        <v>738</v>
      </c>
      <c r="J61" s="1060"/>
      <c r="K61" s="1060"/>
      <c r="L61" s="1251" t="s">
        <v>739</v>
      </c>
      <c r="M61" s="1251" t="s">
        <v>739</v>
      </c>
      <c r="N61" s="1251" t="s">
        <v>739</v>
      </c>
      <c r="O61" s="1251" t="s">
        <v>739</v>
      </c>
      <c r="P61" s="1251" t="s">
        <v>739</v>
      </c>
      <c r="Q61" s="1251" t="s">
        <v>739</v>
      </c>
      <c r="R61" s="23" t="s">
        <v>766</v>
      </c>
      <c r="S61" s="1332" t="s">
        <v>71</v>
      </c>
      <c r="T61" s="1332" t="s">
        <v>71</v>
      </c>
      <c r="U61" s="848">
        <v>1</v>
      </c>
      <c r="V61" s="802"/>
      <c r="W61" s="857"/>
      <c r="X61" s="851"/>
      <c r="Y61" s="851"/>
      <c r="Z61" s="849"/>
      <c r="AA61" s="849"/>
      <c r="AB61" s="849"/>
      <c r="AC61" s="849"/>
      <c r="AD61" s="849"/>
      <c r="AE61" s="849"/>
      <c r="AF61" s="849"/>
      <c r="AG61" s="849"/>
      <c r="AH61" s="849"/>
      <c r="AI61" s="873"/>
      <c r="AJ61" s="873"/>
      <c r="AK61" s="873"/>
      <c r="AL61" s="873"/>
      <c r="AM61" s="873"/>
      <c r="AN61" s="873"/>
      <c r="AO61" s="873"/>
      <c r="AP61" s="873"/>
      <c r="AQ61" s="873"/>
      <c r="AR61" s="873"/>
      <c r="AS61" s="873"/>
      <c r="AT61" s="873"/>
      <c r="AU61" s="873"/>
      <c r="AV61" s="873"/>
      <c r="AW61" s="873"/>
      <c r="AX61" s="874"/>
      <c r="AY61" s="874"/>
      <c r="AZ61" s="874"/>
      <c r="BA61" s="875"/>
      <c r="BB61" s="1251" t="s">
        <v>739</v>
      </c>
      <c r="BC61" s="1251" t="s">
        <v>739</v>
      </c>
      <c r="BD61" s="1251" t="s">
        <v>739</v>
      </c>
      <c r="BE61" s="1251" t="s">
        <v>739</v>
      </c>
    </row>
    <row r="62" spans="2:57" ht="30.65" customHeight="1" x14ac:dyDescent="0.35">
      <c r="B6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2" s="23">
        <v>9.06</v>
      </c>
      <c r="D62" s="23" t="s">
        <v>810</v>
      </c>
      <c r="E62" s="829" t="s">
        <v>805</v>
      </c>
      <c r="F62" s="1495" t="str">
        <f>VLOOKUP(TBL4_OptApp[[#This Row],[Option type
Defined List]],'Option Typs_Grps'!B$2:C$47, 2, FALSE)</f>
        <v>Customer Options</v>
      </c>
      <c r="G62" s="24" t="s">
        <v>68</v>
      </c>
      <c r="H62" s="23" t="s">
        <v>737</v>
      </c>
      <c r="I62" s="843" t="s">
        <v>738</v>
      </c>
      <c r="J62" s="1060"/>
      <c r="K62" s="1060"/>
      <c r="L62" s="1251" t="s">
        <v>739</v>
      </c>
      <c r="M62" s="1251" t="s">
        <v>739</v>
      </c>
      <c r="N62" s="1251" t="s">
        <v>739</v>
      </c>
      <c r="O62" s="1251" t="s">
        <v>739</v>
      </c>
      <c r="P62" s="1251" t="s">
        <v>739</v>
      </c>
      <c r="Q62" s="1251" t="s">
        <v>739</v>
      </c>
      <c r="R62" s="23" t="s">
        <v>752</v>
      </c>
      <c r="S62" s="1332" t="s">
        <v>71</v>
      </c>
      <c r="T62" s="1332" t="s">
        <v>71</v>
      </c>
      <c r="U62" s="848">
        <v>0.75</v>
      </c>
      <c r="V62" s="802"/>
      <c r="W62" s="857"/>
      <c r="X62" s="851"/>
      <c r="Y62" s="851"/>
      <c r="Z62" s="849"/>
      <c r="AA62" s="849"/>
      <c r="AB62" s="849"/>
      <c r="AC62" s="849"/>
      <c r="AD62" s="849"/>
      <c r="AE62" s="849"/>
      <c r="AF62" s="849"/>
      <c r="AG62" s="849"/>
      <c r="AH62" s="849"/>
      <c r="AI62" s="873"/>
      <c r="AJ62" s="873"/>
      <c r="AK62" s="873"/>
      <c r="AL62" s="873"/>
      <c r="AM62" s="873"/>
      <c r="AN62" s="873"/>
      <c r="AO62" s="873"/>
      <c r="AP62" s="873"/>
      <c r="AQ62" s="873"/>
      <c r="AR62" s="873"/>
      <c r="AS62" s="873"/>
      <c r="AT62" s="873"/>
      <c r="AU62" s="873"/>
      <c r="AV62" s="873"/>
      <c r="AW62" s="873"/>
      <c r="AX62" s="874"/>
      <c r="AY62" s="874"/>
      <c r="AZ62" s="874"/>
      <c r="BA62" s="875"/>
      <c r="BB62" s="1251" t="s">
        <v>739</v>
      </c>
      <c r="BC62" s="1251" t="s">
        <v>739</v>
      </c>
      <c r="BD62" s="1251" t="s">
        <v>739</v>
      </c>
      <c r="BE62" s="1251" t="s">
        <v>739</v>
      </c>
    </row>
    <row r="63" spans="2:57" ht="30.65" customHeight="1" x14ac:dyDescent="0.35">
      <c r="B63" s="83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3" s="811">
        <v>9.07</v>
      </c>
      <c r="D63" s="23" t="s">
        <v>811</v>
      </c>
      <c r="E63" s="832" t="s">
        <v>805</v>
      </c>
      <c r="F63" s="1495" t="str">
        <f>VLOOKUP(TBL4_OptApp[[#This Row],[Option type
Defined List]],'Option Typs_Grps'!B$2:C$47, 2, FALSE)</f>
        <v>Customer Options</v>
      </c>
      <c r="G63" s="833" t="s">
        <v>68</v>
      </c>
      <c r="H63" s="811" t="s">
        <v>737</v>
      </c>
      <c r="I63" s="845" t="s">
        <v>738</v>
      </c>
      <c r="J63" s="1063"/>
      <c r="K63" s="1063"/>
      <c r="L63" s="1252" t="s">
        <v>739</v>
      </c>
      <c r="M63" s="1252" t="s">
        <v>739</v>
      </c>
      <c r="N63" s="1252" t="s">
        <v>739</v>
      </c>
      <c r="O63" s="1252" t="s">
        <v>739</v>
      </c>
      <c r="P63" s="1252" t="s">
        <v>739</v>
      </c>
      <c r="Q63" s="1252" t="s">
        <v>739</v>
      </c>
      <c r="R63" s="23" t="s">
        <v>766</v>
      </c>
      <c r="S63" s="1332" t="s">
        <v>71</v>
      </c>
      <c r="T63" s="1332" t="s">
        <v>71</v>
      </c>
      <c r="U63" s="848">
        <v>0.5</v>
      </c>
      <c r="V63" s="802"/>
      <c r="W63" s="858"/>
      <c r="X63" s="851"/>
      <c r="Y63" s="851"/>
      <c r="Z63" s="850"/>
      <c r="AA63" s="850"/>
      <c r="AB63" s="850"/>
      <c r="AC63" s="850"/>
      <c r="AD63" s="850"/>
      <c r="AE63" s="850"/>
      <c r="AF63" s="850"/>
      <c r="AG63" s="850"/>
      <c r="AH63" s="850"/>
      <c r="AI63" s="876"/>
      <c r="AJ63" s="876"/>
      <c r="AK63" s="876"/>
      <c r="AL63" s="876"/>
      <c r="AM63" s="876"/>
      <c r="AN63" s="876"/>
      <c r="AO63" s="876"/>
      <c r="AP63" s="876"/>
      <c r="AQ63" s="876"/>
      <c r="AR63" s="876"/>
      <c r="AS63" s="876"/>
      <c r="AT63" s="876"/>
      <c r="AU63" s="876"/>
      <c r="AV63" s="876"/>
      <c r="AW63" s="876"/>
      <c r="AX63" s="877"/>
      <c r="AY63" s="877"/>
      <c r="AZ63" s="877"/>
      <c r="BA63" s="878"/>
      <c r="BB63" s="1252" t="s">
        <v>739</v>
      </c>
      <c r="BC63" s="1252" t="s">
        <v>739</v>
      </c>
      <c r="BD63" s="1252" t="s">
        <v>739</v>
      </c>
      <c r="BE63" s="1252" t="s">
        <v>739</v>
      </c>
    </row>
    <row r="64" spans="2:57" ht="30.65" customHeight="1" x14ac:dyDescent="0.35">
      <c r="B6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4" s="778">
        <v>9.08</v>
      </c>
      <c r="D64" s="23" t="s">
        <v>812</v>
      </c>
      <c r="E64" s="778" t="s">
        <v>805</v>
      </c>
      <c r="F64" s="1495" t="str">
        <f>VLOOKUP(TBL4_OptApp[[#This Row],[Option type
Defined List]],'Option Typs_Grps'!B$2:C$47, 2, FALSE)</f>
        <v>Customer Options</v>
      </c>
      <c r="G64" s="834" t="s">
        <v>68</v>
      </c>
      <c r="H64" s="778" t="s">
        <v>737</v>
      </c>
      <c r="I64" s="844" t="s">
        <v>738</v>
      </c>
      <c r="J64" s="1049"/>
      <c r="K64" s="1049"/>
      <c r="L64" s="1253" t="s">
        <v>739</v>
      </c>
      <c r="M64" s="1253" t="s">
        <v>739</v>
      </c>
      <c r="N64" s="1253" t="s">
        <v>739</v>
      </c>
      <c r="O64" s="1253" t="s">
        <v>739</v>
      </c>
      <c r="P64" s="1253" t="s">
        <v>739</v>
      </c>
      <c r="Q64" s="1253" t="s">
        <v>739</v>
      </c>
      <c r="R64" s="23" t="s">
        <v>766</v>
      </c>
      <c r="S64" s="1332" t="s">
        <v>71</v>
      </c>
      <c r="T64" s="1332" t="s">
        <v>71</v>
      </c>
      <c r="U64" s="848">
        <v>1</v>
      </c>
      <c r="V64" s="802"/>
      <c r="W64" s="859"/>
      <c r="X64" s="851"/>
      <c r="Y64" s="851"/>
      <c r="Z64" s="860"/>
      <c r="AA64" s="851"/>
      <c r="AB64" s="851"/>
      <c r="AC64" s="851"/>
      <c r="AD64" s="851"/>
      <c r="AE64" s="851"/>
      <c r="AF64" s="851"/>
      <c r="AG64" s="851"/>
      <c r="AH64" s="851"/>
      <c r="AI64" s="836"/>
      <c r="AJ64" s="836"/>
      <c r="AK64" s="836"/>
      <c r="AL64" s="836"/>
      <c r="AM64" s="836"/>
      <c r="AN64" s="836"/>
      <c r="AO64" s="836"/>
      <c r="AP64" s="836"/>
      <c r="AQ64" s="836"/>
      <c r="AR64" s="836"/>
      <c r="AS64" s="836"/>
      <c r="AT64" s="836"/>
      <c r="AU64" s="836"/>
      <c r="AV64" s="836"/>
      <c r="AW64" s="836"/>
      <c r="AX64" s="836"/>
      <c r="AY64" s="836"/>
      <c r="AZ64" s="836"/>
      <c r="BA64" s="835"/>
      <c r="BB64" s="1251" t="s">
        <v>739</v>
      </c>
      <c r="BC64" s="1251" t="s">
        <v>739</v>
      </c>
      <c r="BD64" s="1251" t="s">
        <v>739</v>
      </c>
      <c r="BE64" s="1251" t="s">
        <v>739</v>
      </c>
    </row>
    <row r="65" spans="2:57" ht="30.65" customHeight="1" x14ac:dyDescent="0.35">
      <c r="B6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5" s="778">
        <v>9.09</v>
      </c>
      <c r="D65" s="23" t="s">
        <v>813</v>
      </c>
      <c r="E65" s="778" t="s">
        <v>805</v>
      </c>
      <c r="F65" s="1495" t="str">
        <f>VLOOKUP(TBL4_OptApp[[#This Row],[Option type
Defined List]],'Option Typs_Grps'!B$2:C$47, 2, FALSE)</f>
        <v>Customer Options</v>
      </c>
      <c r="G65" s="834" t="s">
        <v>68</v>
      </c>
      <c r="H65" s="778" t="s">
        <v>737</v>
      </c>
      <c r="I65" s="844" t="s">
        <v>738</v>
      </c>
      <c r="J65" s="1049"/>
      <c r="K65" s="1049"/>
      <c r="L65" s="1253" t="s">
        <v>739</v>
      </c>
      <c r="M65" s="1253" t="s">
        <v>739</v>
      </c>
      <c r="N65" s="1253" t="s">
        <v>739</v>
      </c>
      <c r="O65" s="1253" t="s">
        <v>739</v>
      </c>
      <c r="P65" s="1253" t="s">
        <v>739</v>
      </c>
      <c r="Q65" s="1253" t="s">
        <v>739</v>
      </c>
      <c r="R65" s="23" t="s">
        <v>766</v>
      </c>
      <c r="S65" s="1332" t="s">
        <v>71</v>
      </c>
      <c r="T65" s="1332" t="s">
        <v>71</v>
      </c>
      <c r="U65" s="848">
        <v>1.5</v>
      </c>
      <c r="V65" s="802"/>
      <c r="W65" s="859"/>
      <c r="X65" s="851"/>
      <c r="Y65" s="851"/>
      <c r="Z65" s="860"/>
      <c r="AA65" s="851"/>
      <c r="AB65" s="851"/>
      <c r="AC65" s="851"/>
      <c r="AD65" s="851"/>
      <c r="AE65" s="851"/>
      <c r="AF65" s="851"/>
      <c r="AG65" s="851"/>
      <c r="AH65" s="851"/>
      <c r="AI65" s="836"/>
      <c r="AJ65" s="836"/>
      <c r="AK65" s="836"/>
      <c r="AL65" s="836"/>
      <c r="AM65" s="836"/>
      <c r="AN65" s="836"/>
      <c r="AO65" s="836"/>
      <c r="AP65" s="836"/>
      <c r="AQ65" s="836"/>
      <c r="AR65" s="836"/>
      <c r="AS65" s="836"/>
      <c r="AT65" s="836"/>
      <c r="AU65" s="836"/>
      <c r="AV65" s="836"/>
      <c r="AW65" s="836"/>
      <c r="AX65" s="836"/>
      <c r="AY65" s="836"/>
      <c r="AZ65" s="836"/>
      <c r="BA65" s="835"/>
      <c r="BB65" s="1251" t="s">
        <v>739</v>
      </c>
      <c r="BC65" s="1251" t="s">
        <v>739</v>
      </c>
      <c r="BD65" s="1251" t="s">
        <v>739</v>
      </c>
      <c r="BE65" s="1251" t="s">
        <v>739</v>
      </c>
    </row>
    <row r="66" spans="2:57" ht="30.65" customHeight="1" x14ac:dyDescent="0.35">
      <c r="B6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6" s="778">
        <v>9.1</v>
      </c>
      <c r="D66" s="23" t="s">
        <v>814</v>
      </c>
      <c r="E66" s="778" t="s">
        <v>805</v>
      </c>
      <c r="F66" s="1495" t="str">
        <f>VLOOKUP(TBL4_OptApp[[#This Row],[Option type
Defined List]],'Option Typs_Grps'!B$2:C$47, 2, FALSE)</f>
        <v>Customer Options</v>
      </c>
      <c r="G66" s="834" t="s">
        <v>68</v>
      </c>
      <c r="H66" s="778" t="s">
        <v>737</v>
      </c>
      <c r="I66" s="844" t="s">
        <v>738</v>
      </c>
      <c r="J66" s="1049"/>
      <c r="K66" s="1049"/>
      <c r="L66" s="1253" t="s">
        <v>739</v>
      </c>
      <c r="M66" s="1253" t="s">
        <v>739</v>
      </c>
      <c r="N66" s="1253" t="s">
        <v>739</v>
      </c>
      <c r="O66" s="1253" t="s">
        <v>739</v>
      </c>
      <c r="P66" s="1253" t="s">
        <v>739</v>
      </c>
      <c r="Q66" s="1253" t="s">
        <v>739</v>
      </c>
      <c r="R66" s="23" t="s">
        <v>766</v>
      </c>
      <c r="S66" s="1332" t="s">
        <v>71</v>
      </c>
      <c r="T66" s="1332" t="s">
        <v>71</v>
      </c>
      <c r="U66" s="848">
        <v>0.5</v>
      </c>
      <c r="V66" s="1068"/>
      <c r="W66" s="1069"/>
      <c r="X66" s="1070"/>
      <c r="Y66" s="1070"/>
      <c r="Z66" s="1071"/>
      <c r="AA66" s="1070"/>
      <c r="AB66" s="1070"/>
      <c r="AC66" s="1070"/>
      <c r="AD66" s="1070"/>
      <c r="AE66" s="1070"/>
      <c r="AF66" s="1070"/>
      <c r="AG66" s="1070"/>
      <c r="AH66" s="1070"/>
      <c r="AI66" s="1057"/>
      <c r="AJ66" s="1057"/>
      <c r="AK66" s="1057"/>
      <c r="AL66" s="1057"/>
      <c r="AM66" s="1057"/>
      <c r="AN66" s="1057"/>
      <c r="AO66" s="1057"/>
      <c r="AP66" s="1057"/>
      <c r="AQ66" s="1057"/>
      <c r="AR66" s="1057"/>
      <c r="AS66" s="1057"/>
      <c r="AT66" s="1057"/>
      <c r="AU66" s="1057"/>
      <c r="AV66" s="1057"/>
      <c r="AW66" s="1057"/>
      <c r="AX66" s="1057"/>
      <c r="AY66" s="1057"/>
      <c r="AZ66" s="1057"/>
      <c r="BA66" s="1049"/>
      <c r="BB66" s="1251" t="s">
        <v>739</v>
      </c>
      <c r="BC66" s="1251" t="s">
        <v>739</v>
      </c>
      <c r="BD66" s="1251" t="s">
        <v>739</v>
      </c>
      <c r="BE66" s="1251" t="s">
        <v>739</v>
      </c>
    </row>
    <row r="67" spans="2:57" ht="30.65" customHeight="1" x14ac:dyDescent="0.35">
      <c r="B6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7" s="778">
        <v>9.11</v>
      </c>
      <c r="D67" s="23" t="s">
        <v>815</v>
      </c>
      <c r="E67" s="778" t="s">
        <v>805</v>
      </c>
      <c r="F67" s="1495" t="str">
        <f>VLOOKUP(TBL4_OptApp[[#This Row],[Option type
Defined List]],'Option Typs_Grps'!B$2:C$47, 2, FALSE)</f>
        <v>Customer Options</v>
      </c>
      <c r="G67" s="834" t="s">
        <v>68</v>
      </c>
      <c r="H67" s="778" t="s">
        <v>737</v>
      </c>
      <c r="I67" s="844" t="s">
        <v>738</v>
      </c>
      <c r="J67" s="1049"/>
      <c r="K67" s="1049"/>
      <c r="L67" s="1253" t="s">
        <v>739</v>
      </c>
      <c r="M67" s="1253" t="s">
        <v>739</v>
      </c>
      <c r="N67" s="1253" t="s">
        <v>739</v>
      </c>
      <c r="O67" s="1253" t="s">
        <v>739</v>
      </c>
      <c r="P67" s="1253" t="s">
        <v>739</v>
      </c>
      <c r="Q67" s="1253" t="s">
        <v>739</v>
      </c>
      <c r="R67" s="23" t="s">
        <v>766</v>
      </c>
      <c r="S67" s="1332" t="s">
        <v>71</v>
      </c>
      <c r="T67" s="1332" t="s">
        <v>71</v>
      </c>
      <c r="U67" s="848">
        <v>1</v>
      </c>
      <c r="V67" s="1068"/>
      <c r="W67" s="1069"/>
      <c r="X67" s="1070"/>
      <c r="Y67" s="1070"/>
      <c r="Z67" s="1071"/>
      <c r="AA67" s="1070"/>
      <c r="AB67" s="1070"/>
      <c r="AC67" s="1070"/>
      <c r="AD67" s="1070"/>
      <c r="AE67" s="1070"/>
      <c r="AF67" s="1070"/>
      <c r="AG67" s="1070"/>
      <c r="AH67" s="1070"/>
      <c r="AI67" s="1057"/>
      <c r="AJ67" s="1057"/>
      <c r="AK67" s="1057"/>
      <c r="AL67" s="1057"/>
      <c r="AM67" s="1057"/>
      <c r="AN67" s="1057"/>
      <c r="AO67" s="1057"/>
      <c r="AP67" s="1057"/>
      <c r="AQ67" s="1057"/>
      <c r="AR67" s="1057"/>
      <c r="AS67" s="1057"/>
      <c r="AT67" s="1057"/>
      <c r="AU67" s="1057"/>
      <c r="AV67" s="1057"/>
      <c r="AW67" s="1057"/>
      <c r="AX67" s="1057"/>
      <c r="AY67" s="1057"/>
      <c r="AZ67" s="1057"/>
      <c r="BA67" s="1049"/>
      <c r="BB67" s="1251" t="s">
        <v>739</v>
      </c>
      <c r="BC67" s="1251" t="s">
        <v>739</v>
      </c>
      <c r="BD67" s="1251" t="s">
        <v>739</v>
      </c>
      <c r="BE67" s="1251" t="s">
        <v>739</v>
      </c>
    </row>
    <row r="68" spans="2:57" ht="30.65" customHeight="1" x14ac:dyDescent="0.35">
      <c r="B6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8" s="778">
        <v>9.1199999999999992</v>
      </c>
      <c r="D68" s="23" t="s">
        <v>816</v>
      </c>
      <c r="E68" s="778" t="s">
        <v>805</v>
      </c>
      <c r="F68" s="1495" t="str">
        <f>VLOOKUP(TBL4_OptApp[[#This Row],[Option type
Defined List]],'Option Typs_Grps'!B$2:C$47, 2, FALSE)</f>
        <v>Customer Options</v>
      </c>
      <c r="G68" s="834" t="s">
        <v>68</v>
      </c>
      <c r="H68" s="778" t="s">
        <v>737</v>
      </c>
      <c r="I68" s="844" t="s">
        <v>738</v>
      </c>
      <c r="J68" s="1049"/>
      <c r="K68" s="1049"/>
      <c r="L68" s="1253" t="s">
        <v>739</v>
      </c>
      <c r="M68" s="1253" t="s">
        <v>739</v>
      </c>
      <c r="N68" s="1253" t="s">
        <v>739</v>
      </c>
      <c r="O68" s="1253" t="s">
        <v>739</v>
      </c>
      <c r="P68" s="1253" t="s">
        <v>739</v>
      </c>
      <c r="Q68" s="1253" t="s">
        <v>739</v>
      </c>
      <c r="R68" s="23" t="s">
        <v>766</v>
      </c>
      <c r="S68" s="1332" t="s">
        <v>71</v>
      </c>
      <c r="T68" s="1332" t="s">
        <v>71</v>
      </c>
      <c r="U68" s="848">
        <v>0.5</v>
      </c>
      <c r="V68" s="1068"/>
      <c r="W68" s="1069"/>
      <c r="X68" s="1070"/>
      <c r="Y68" s="1070"/>
      <c r="Z68" s="1071"/>
      <c r="AA68" s="1070"/>
      <c r="AB68" s="1070"/>
      <c r="AC68" s="1070"/>
      <c r="AD68" s="1070"/>
      <c r="AE68" s="1070"/>
      <c r="AF68" s="1070"/>
      <c r="AG68" s="1070"/>
      <c r="AH68" s="1070"/>
      <c r="AI68" s="1057"/>
      <c r="AJ68" s="1057"/>
      <c r="AK68" s="1057"/>
      <c r="AL68" s="1057"/>
      <c r="AM68" s="1057"/>
      <c r="AN68" s="1057"/>
      <c r="AO68" s="1057"/>
      <c r="AP68" s="1057"/>
      <c r="AQ68" s="1057"/>
      <c r="AR68" s="1057"/>
      <c r="AS68" s="1057"/>
      <c r="AT68" s="1057"/>
      <c r="AU68" s="1057"/>
      <c r="AV68" s="1057"/>
      <c r="AW68" s="1057"/>
      <c r="AX68" s="1057"/>
      <c r="AY68" s="1057"/>
      <c r="AZ68" s="1057"/>
      <c r="BA68" s="1049"/>
      <c r="BB68" s="1251" t="s">
        <v>739</v>
      </c>
      <c r="BC68" s="1251" t="s">
        <v>739</v>
      </c>
      <c r="BD68" s="1251" t="s">
        <v>739</v>
      </c>
      <c r="BE68" s="1251" t="s">
        <v>739</v>
      </c>
    </row>
    <row r="69" spans="2:57" ht="30.65" customHeight="1" x14ac:dyDescent="0.35">
      <c r="B6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9" s="778">
        <v>9.1300000000000008</v>
      </c>
      <c r="D69" s="23" t="s">
        <v>817</v>
      </c>
      <c r="E69" s="778" t="s">
        <v>805</v>
      </c>
      <c r="F69" s="1495" t="str">
        <f>VLOOKUP(TBL4_OptApp[[#This Row],[Option type
Defined List]],'Option Typs_Grps'!B$2:C$47, 2, FALSE)</f>
        <v>Customer Options</v>
      </c>
      <c r="G69" s="834" t="s">
        <v>68</v>
      </c>
      <c r="H69" s="778" t="s">
        <v>737</v>
      </c>
      <c r="I69" s="844" t="s">
        <v>738</v>
      </c>
      <c r="J69" s="1049"/>
      <c r="K69" s="1049"/>
      <c r="L69" s="1253" t="s">
        <v>739</v>
      </c>
      <c r="M69" s="1253" t="s">
        <v>739</v>
      </c>
      <c r="N69" s="1253" t="s">
        <v>739</v>
      </c>
      <c r="O69" s="1253" t="s">
        <v>739</v>
      </c>
      <c r="P69" s="1253" t="s">
        <v>739</v>
      </c>
      <c r="Q69" s="1253" t="s">
        <v>739</v>
      </c>
      <c r="R69" s="23" t="s">
        <v>766</v>
      </c>
      <c r="S69" s="1332" t="s">
        <v>71</v>
      </c>
      <c r="T69" s="1332" t="s">
        <v>71</v>
      </c>
      <c r="U69" s="848">
        <v>1</v>
      </c>
      <c r="V69" s="1068"/>
      <c r="W69" s="1069"/>
      <c r="X69" s="1070"/>
      <c r="Y69" s="1070"/>
      <c r="Z69" s="1071"/>
      <c r="AA69" s="1070"/>
      <c r="AB69" s="1070"/>
      <c r="AC69" s="1070"/>
      <c r="AD69" s="1070"/>
      <c r="AE69" s="1070"/>
      <c r="AF69" s="1070"/>
      <c r="AG69" s="1070"/>
      <c r="AH69" s="1070"/>
      <c r="AI69" s="1057"/>
      <c r="AJ69" s="1057"/>
      <c r="AK69" s="1057"/>
      <c r="AL69" s="1057"/>
      <c r="AM69" s="1057"/>
      <c r="AN69" s="1057"/>
      <c r="AO69" s="1057"/>
      <c r="AP69" s="1057"/>
      <c r="AQ69" s="1057"/>
      <c r="AR69" s="1057"/>
      <c r="AS69" s="1057"/>
      <c r="AT69" s="1057"/>
      <c r="AU69" s="1057"/>
      <c r="AV69" s="1057"/>
      <c r="AW69" s="1057"/>
      <c r="AX69" s="1057"/>
      <c r="AY69" s="1057"/>
      <c r="AZ69" s="1057"/>
      <c r="BA69" s="1049"/>
      <c r="BB69" s="1251" t="s">
        <v>739</v>
      </c>
      <c r="BC69" s="1251" t="s">
        <v>739</v>
      </c>
      <c r="BD69" s="1251" t="s">
        <v>739</v>
      </c>
      <c r="BE69" s="1251" t="s">
        <v>739</v>
      </c>
    </row>
    <row r="70" spans="2:57" customFormat="1" ht="30.65" customHeight="1" x14ac:dyDescent="0.35">
      <c r="B70"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0" s="778">
        <v>9.14</v>
      </c>
      <c r="D70" s="23" t="s">
        <v>818</v>
      </c>
      <c r="E70" s="778" t="s">
        <v>805</v>
      </c>
      <c r="F70" s="1495" t="str">
        <f>VLOOKUP(TBL4_OptApp[[#This Row],[Option type
Defined List]],'Option Typs_Grps'!B$2:C$47, 2, FALSE)</f>
        <v>Customer Options</v>
      </c>
      <c r="G70" s="834" t="s">
        <v>68</v>
      </c>
      <c r="H70" s="778" t="s">
        <v>737</v>
      </c>
      <c r="I70" s="844" t="s">
        <v>738</v>
      </c>
      <c r="J70" s="1055"/>
      <c r="K70" s="1055"/>
      <c r="L70" s="1056" t="s">
        <v>739</v>
      </c>
      <c r="M70" s="1056" t="s">
        <v>739</v>
      </c>
      <c r="N70" s="1056" t="s">
        <v>739</v>
      </c>
      <c r="O70" s="1056" t="s">
        <v>739</v>
      </c>
      <c r="P70" s="1056" t="s">
        <v>739</v>
      </c>
      <c r="Q70" s="1056" t="s">
        <v>739</v>
      </c>
      <c r="R70" s="788" t="s">
        <v>766</v>
      </c>
      <c r="S70" s="1332" t="s">
        <v>71</v>
      </c>
      <c r="T70" s="1332" t="s">
        <v>71</v>
      </c>
      <c r="U70" s="848">
        <v>0.5</v>
      </c>
      <c r="V70" s="1068"/>
      <c r="W70" s="1072"/>
      <c r="X70" s="1073"/>
      <c r="Y70" s="1073"/>
      <c r="Z70" s="1073"/>
      <c r="AA70" s="1074"/>
      <c r="AB70" s="1074"/>
      <c r="AC70" s="1074"/>
      <c r="AD70" s="1074"/>
      <c r="AE70" s="1074"/>
      <c r="AF70" s="1074"/>
      <c r="AG70" s="1075"/>
      <c r="AH70" s="1075"/>
      <c r="AI70" s="1073"/>
      <c r="AJ70" s="1073"/>
      <c r="AK70" s="1076"/>
      <c r="AL70" s="1076"/>
      <c r="AM70" s="1076"/>
      <c r="AN70" s="1076"/>
      <c r="AO70" s="1076"/>
      <c r="AP70" s="1076"/>
      <c r="AQ70" s="1076"/>
      <c r="AR70" s="1076"/>
      <c r="AS70" s="1076"/>
      <c r="AT70" s="1076"/>
      <c r="AU70" s="1076"/>
      <c r="AV70" s="1076"/>
      <c r="AW70" s="1076"/>
      <c r="AX70" s="1076"/>
      <c r="AY70" s="1076"/>
      <c r="AZ70" s="1076"/>
      <c r="BA70" s="1076"/>
      <c r="BB70" s="1056" t="s">
        <v>739</v>
      </c>
      <c r="BC70" s="1056" t="s">
        <v>739</v>
      </c>
      <c r="BD70" s="1056" t="s">
        <v>739</v>
      </c>
      <c r="BE70" s="1056" t="s">
        <v>739</v>
      </c>
    </row>
    <row r="71" spans="2:57" ht="30.65" customHeight="1" x14ac:dyDescent="0.3">
      <c r="B7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1" s="778">
        <v>9.15</v>
      </c>
      <c r="D71" s="23" t="s">
        <v>819</v>
      </c>
      <c r="E71" s="778" t="s">
        <v>805</v>
      </c>
      <c r="F71" s="1495" t="str">
        <f>VLOOKUP(TBL4_OptApp[[#This Row],[Option type
Defined List]],'Option Typs_Grps'!B$2:C$47, 2, FALSE)</f>
        <v>Customer Options</v>
      </c>
      <c r="G71" s="834" t="s">
        <v>68</v>
      </c>
      <c r="H71" s="778" t="s">
        <v>737</v>
      </c>
      <c r="I71" s="844" t="s">
        <v>738</v>
      </c>
      <c r="J71" s="1049"/>
      <c r="K71" s="1049"/>
      <c r="L71" s="1253" t="s">
        <v>739</v>
      </c>
      <c r="M71" s="1253" t="s">
        <v>739</v>
      </c>
      <c r="N71" s="1253" t="s">
        <v>739</v>
      </c>
      <c r="O71" s="1253" t="s">
        <v>739</v>
      </c>
      <c r="P71" s="1253" t="s">
        <v>739</v>
      </c>
      <c r="Q71" s="1253" t="s">
        <v>739</v>
      </c>
      <c r="R71" s="23" t="s">
        <v>766</v>
      </c>
      <c r="S71" s="1332" t="s">
        <v>71</v>
      </c>
      <c r="T71" s="1332" t="s">
        <v>71</v>
      </c>
      <c r="U71" s="848">
        <v>0.25</v>
      </c>
      <c r="V71" s="1068"/>
      <c r="W71" s="1069"/>
      <c r="X71" s="1070"/>
      <c r="Y71" s="1070"/>
      <c r="Z71" s="1071"/>
      <c r="AA71" s="1070"/>
      <c r="AB71" s="1070"/>
      <c r="AC71" s="1070"/>
      <c r="AD71" s="1070"/>
      <c r="AE71" s="1070"/>
      <c r="AF71" s="1070"/>
      <c r="AG71" s="1070"/>
      <c r="AH71" s="1070"/>
      <c r="AI71" s="1057"/>
      <c r="AJ71" s="1057"/>
      <c r="AK71" s="1057"/>
      <c r="AL71" s="1057"/>
      <c r="AM71" s="1076"/>
      <c r="AN71" s="1057"/>
      <c r="AO71" s="1076"/>
      <c r="AP71" s="1057"/>
      <c r="AQ71" s="1057"/>
      <c r="AR71" s="1057"/>
      <c r="AS71" s="1057"/>
      <c r="AT71" s="1057"/>
      <c r="AU71" s="1057"/>
      <c r="AV71" s="1057"/>
      <c r="AW71" s="1057"/>
      <c r="AX71" s="1057"/>
      <c r="AY71" s="1057"/>
      <c r="AZ71" s="1057"/>
      <c r="BA71" s="1049"/>
      <c r="BB71" s="1251" t="s">
        <v>739</v>
      </c>
      <c r="BC71" s="1251" t="s">
        <v>739</v>
      </c>
      <c r="BD71" s="1251" t="s">
        <v>739</v>
      </c>
      <c r="BE71" s="1251" t="s">
        <v>739</v>
      </c>
    </row>
    <row r="72" spans="2:57" ht="30.65" customHeight="1" x14ac:dyDescent="0.35">
      <c r="B7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2" s="778">
        <v>9.16</v>
      </c>
      <c r="D72" s="23" t="s">
        <v>820</v>
      </c>
      <c r="E72" s="778" t="s">
        <v>805</v>
      </c>
      <c r="F72" s="1495" t="str">
        <f>VLOOKUP(TBL4_OptApp[[#This Row],[Option type
Defined List]],'Option Typs_Grps'!B$2:C$47, 2, FALSE)</f>
        <v>Customer Options</v>
      </c>
      <c r="G72" s="834" t="s">
        <v>68</v>
      </c>
      <c r="H72" s="778" t="s">
        <v>821</v>
      </c>
      <c r="I72" s="844" t="s">
        <v>738</v>
      </c>
      <c r="J72" s="778"/>
      <c r="K72" s="778" t="s">
        <v>71</v>
      </c>
      <c r="L72" s="1256" t="s">
        <v>772</v>
      </c>
      <c r="M72" s="1256" t="s">
        <v>772</v>
      </c>
      <c r="N72" s="1256" t="s">
        <v>772</v>
      </c>
      <c r="O72" s="1256" t="s">
        <v>772</v>
      </c>
      <c r="P72" s="1256" t="s">
        <v>772</v>
      </c>
      <c r="Q72" s="1256" t="s">
        <v>772</v>
      </c>
      <c r="R72" s="23" t="s">
        <v>71</v>
      </c>
      <c r="S72" s="1332" t="s">
        <v>71</v>
      </c>
      <c r="T72" s="1332" t="s">
        <v>71</v>
      </c>
      <c r="U72" s="848">
        <v>13.11</v>
      </c>
      <c r="V72" s="864">
        <v>0</v>
      </c>
      <c r="W72" s="1043" t="s">
        <v>89</v>
      </c>
      <c r="X72" s="1044"/>
      <c r="Y72" s="1044"/>
      <c r="Z72" s="1044"/>
      <c r="AA72" s="1044">
        <v>2.1893699999999998</v>
      </c>
      <c r="AB72" s="1044">
        <v>22.93</v>
      </c>
      <c r="AC72" s="1044" t="s">
        <v>305</v>
      </c>
      <c r="AD72" s="1044" t="s">
        <v>305</v>
      </c>
      <c r="AE72" s="1044" t="s">
        <v>305</v>
      </c>
      <c r="AF72" s="1044"/>
      <c r="AG72" s="1044">
        <v>2.8456003981970679</v>
      </c>
      <c r="AH72" s="1044"/>
      <c r="AI72" s="1041" t="s">
        <v>305</v>
      </c>
      <c r="AJ72" s="1041" t="s">
        <v>305</v>
      </c>
      <c r="AK72" s="1041" t="s">
        <v>305</v>
      </c>
      <c r="AL72" s="1041" t="s">
        <v>305</v>
      </c>
      <c r="AM72" s="1041" t="s">
        <v>305</v>
      </c>
      <c r="AN72" s="1041" t="s">
        <v>305</v>
      </c>
      <c r="AO72" s="1041" t="s">
        <v>305</v>
      </c>
      <c r="AP72" s="1041" t="s">
        <v>305</v>
      </c>
      <c r="AQ72" s="1041" t="s">
        <v>305</v>
      </c>
      <c r="AR72" s="1041" t="s">
        <v>305</v>
      </c>
      <c r="AS72" s="1041" t="s">
        <v>305</v>
      </c>
      <c r="AT72" s="1041" t="s">
        <v>305</v>
      </c>
      <c r="AU72" s="1041" t="s">
        <v>305</v>
      </c>
      <c r="AV72" s="1041" t="s">
        <v>305</v>
      </c>
      <c r="AW72" s="1041" t="s">
        <v>305</v>
      </c>
      <c r="AX72" s="1041" t="s">
        <v>305</v>
      </c>
      <c r="AY72" s="1041" t="s">
        <v>305</v>
      </c>
      <c r="AZ72" s="1041" t="s">
        <v>305</v>
      </c>
      <c r="BA72" s="1041" t="s">
        <v>305</v>
      </c>
      <c r="BB72" s="1256" t="s">
        <v>772</v>
      </c>
      <c r="BC72" s="1256" t="s">
        <v>772</v>
      </c>
      <c r="BD72" s="1256" t="s">
        <v>772</v>
      </c>
      <c r="BE72" s="1256" t="s">
        <v>772</v>
      </c>
    </row>
    <row r="73" spans="2:57" customFormat="1" ht="30.65" customHeight="1" x14ac:dyDescent="0.35">
      <c r="B7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3" s="778">
        <v>9.17</v>
      </c>
      <c r="D73" s="23" t="s">
        <v>822</v>
      </c>
      <c r="E73" s="778" t="s">
        <v>805</v>
      </c>
      <c r="F73" s="1495" t="str">
        <f>VLOOKUP(TBL4_OptApp[[#This Row],[Option type
Defined List]],'Option Typs_Grps'!B$2:C$47, 2, FALSE)</f>
        <v>Customer Options</v>
      </c>
      <c r="G73" s="834" t="s">
        <v>68</v>
      </c>
      <c r="H73" s="778" t="s">
        <v>737</v>
      </c>
      <c r="I73" s="844" t="s">
        <v>738</v>
      </c>
      <c r="J73" s="1055"/>
      <c r="K73" s="1055"/>
      <c r="L73" s="1056" t="s">
        <v>739</v>
      </c>
      <c r="M73" s="1056" t="s">
        <v>739</v>
      </c>
      <c r="N73" s="1056" t="s">
        <v>739</v>
      </c>
      <c r="O73" s="1056" t="s">
        <v>739</v>
      </c>
      <c r="P73" s="1056" t="s">
        <v>739</v>
      </c>
      <c r="Q73" s="1056" t="s">
        <v>739</v>
      </c>
      <c r="R73" s="788" t="s">
        <v>766</v>
      </c>
      <c r="S73" s="1332" t="s">
        <v>71</v>
      </c>
      <c r="T73" s="1332" t="s">
        <v>71</v>
      </c>
      <c r="U73" s="848">
        <v>7.98</v>
      </c>
      <c r="V73" s="1068"/>
      <c r="W73" s="1072"/>
      <c r="X73" s="1073"/>
      <c r="Y73" s="1073"/>
      <c r="Z73" s="1073"/>
      <c r="AA73" s="1074"/>
      <c r="AB73" s="1074"/>
      <c r="AC73" s="1074"/>
      <c r="AD73" s="1074"/>
      <c r="AE73" s="1074"/>
      <c r="AF73" s="1074"/>
      <c r="AG73" s="1075"/>
      <c r="AH73" s="1075"/>
      <c r="AI73" s="1073"/>
      <c r="AJ73" s="1073"/>
      <c r="AK73" s="1076"/>
      <c r="AL73" s="1076"/>
      <c r="AM73" s="1076"/>
      <c r="AN73" s="1076"/>
      <c r="AO73" s="1076"/>
      <c r="AP73" s="1076"/>
      <c r="AQ73" s="1076"/>
      <c r="AR73" s="1076"/>
      <c r="AS73" s="1076"/>
      <c r="AT73" s="1076"/>
      <c r="AU73" s="1076"/>
      <c r="AV73" s="1076"/>
      <c r="AW73" s="1076"/>
      <c r="AX73" s="1076"/>
      <c r="AY73" s="1076"/>
      <c r="AZ73" s="1076"/>
      <c r="BA73" s="1076"/>
      <c r="BB73" s="1056" t="s">
        <v>739</v>
      </c>
      <c r="BC73" s="1056" t="s">
        <v>739</v>
      </c>
      <c r="BD73" s="1056" t="s">
        <v>739</v>
      </c>
      <c r="BE73" s="1056" t="s">
        <v>739</v>
      </c>
    </row>
    <row r="74" spans="2:57" customFormat="1" ht="30.65" customHeight="1" x14ac:dyDescent="0.35">
      <c r="B7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4" s="778">
        <v>9.18</v>
      </c>
      <c r="D74" s="23" t="s">
        <v>823</v>
      </c>
      <c r="E74" s="1366" t="s">
        <v>805</v>
      </c>
      <c r="F74" s="1495" t="str">
        <f>VLOOKUP(TBL4_OptApp[[#This Row],[Option type
Defined List]],'Option Typs_Grps'!B$2:C$47, 2, FALSE)</f>
        <v>Customer Options</v>
      </c>
      <c r="G74" s="840" t="s">
        <v>68</v>
      </c>
      <c r="H74" s="1496" t="s">
        <v>737</v>
      </c>
      <c r="I74" s="844" t="s">
        <v>738</v>
      </c>
      <c r="J74" s="1052"/>
      <c r="K74" s="1052"/>
      <c r="L74" s="1053" t="s">
        <v>739</v>
      </c>
      <c r="M74" s="1053" t="s">
        <v>739</v>
      </c>
      <c r="N74" s="1053" t="s">
        <v>739</v>
      </c>
      <c r="O74" s="1053" t="s">
        <v>739</v>
      </c>
      <c r="P74" s="1053" t="s">
        <v>739</v>
      </c>
      <c r="Q74" s="1053" t="s">
        <v>739</v>
      </c>
      <c r="R74" s="23" t="s">
        <v>755</v>
      </c>
      <c r="S74" s="1332" t="s">
        <v>71</v>
      </c>
      <c r="T74" s="1332" t="s">
        <v>71</v>
      </c>
      <c r="U74" s="848">
        <v>1</v>
      </c>
      <c r="V74" s="1068"/>
      <c r="W74" s="1069"/>
      <c r="X74" s="1070"/>
      <c r="Y74" s="1070"/>
      <c r="Z74" s="1071"/>
      <c r="AA74" s="1070"/>
      <c r="AB74" s="1070"/>
      <c r="AC74" s="1070"/>
      <c r="AD74" s="1070"/>
      <c r="AE74" s="1070"/>
      <c r="AF74" s="1070"/>
      <c r="AG74" s="1070"/>
      <c r="AH74" s="1070"/>
      <c r="AI74" s="1077"/>
      <c r="AJ74" s="1077"/>
      <c r="AK74" s="1077"/>
      <c r="AL74" s="1077"/>
      <c r="AM74" s="1077"/>
      <c r="AN74" s="1077"/>
      <c r="AO74" s="1077"/>
      <c r="AP74" s="1077"/>
      <c r="AQ74" s="1077"/>
      <c r="AR74" s="1077"/>
      <c r="AS74" s="1077"/>
      <c r="AT74" s="1077"/>
      <c r="AU74" s="1077"/>
      <c r="AV74" s="1077"/>
      <c r="AW74" s="1077"/>
      <c r="AX74" s="1077"/>
      <c r="AY74" s="1077"/>
      <c r="AZ74" s="1077"/>
      <c r="BA74" s="1077"/>
      <c r="BB74" s="1248" t="s">
        <v>739</v>
      </c>
      <c r="BC74" s="1248" t="s">
        <v>739</v>
      </c>
      <c r="BD74" s="1248" t="s">
        <v>739</v>
      </c>
      <c r="BE74" s="1248" t="s">
        <v>739</v>
      </c>
    </row>
    <row r="75" spans="2:57" ht="30.65" customHeight="1" x14ac:dyDescent="0.35">
      <c r="B7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5" s="778">
        <v>9.19</v>
      </c>
      <c r="D75" s="23" t="s">
        <v>824</v>
      </c>
      <c r="E75" s="825" t="s">
        <v>805</v>
      </c>
      <c r="F75" s="1495" t="str">
        <f>VLOOKUP(TBL4_OptApp[[#This Row],[Option type
Defined List]],'Option Typs_Grps'!B$2:C$47, 2, FALSE)</f>
        <v>Customer Options</v>
      </c>
      <c r="G75" s="834" t="s">
        <v>68</v>
      </c>
      <c r="H75" s="778" t="s">
        <v>821</v>
      </c>
      <c r="I75" s="844" t="s">
        <v>738</v>
      </c>
      <c r="J75" s="778"/>
      <c r="K75" s="778" t="s">
        <v>71</v>
      </c>
      <c r="L75" s="1040" t="s">
        <v>772</v>
      </c>
      <c r="M75" s="1040" t="s">
        <v>772</v>
      </c>
      <c r="N75" s="1040" t="s">
        <v>772</v>
      </c>
      <c r="O75" s="1040" t="s">
        <v>772</v>
      </c>
      <c r="P75" s="1040" t="s">
        <v>772</v>
      </c>
      <c r="Q75" s="1040" t="s">
        <v>772</v>
      </c>
      <c r="R75" s="23" t="s">
        <v>71</v>
      </c>
      <c r="S75" s="1332" t="s">
        <v>71</v>
      </c>
      <c r="T75" s="1332" t="s">
        <v>71</v>
      </c>
      <c r="U75" s="848">
        <v>4.03</v>
      </c>
      <c r="V75" s="864">
        <v>0</v>
      </c>
      <c r="W75" s="1043" t="s">
        <v>89</v>
      </c>
      <c r="X75" s="1044"/>
      <c r="Y75" s="1044"/>
      <c r="Z75" s="1044"/>
      <c r="AA75" s="1044">
        <v>0.50813732250771004</v>
      </c>
      <c r="AB75" s="1044">
        <v>0.32550000000000001</v>
      </c>
      <c r="AC75" s="820" t="s">
        <v>305</v>
      </c>
      <c r="AD75" s="1044" t="s">
        <v>305</v>
      </c>
      <c r="AE75" s="1044" t="s">
        <v>305</v>
      </c>
      <c r="AF75" s="1044"/>
      <c r="AG75" s="1044">
        <v>0</v>
      </c>
      <c r="AH75" s="1044"/>
      <c r="AI75" s="1041" t="s">
        <v>305</v>
      </c>
      <c r="AJ75" s="1041" t="s">
        <v>305</v>
      </c>
      <c r="AK75" s="1041" t="s">
        <v>305</v>
      </c>
      <c r="AL75" s="1041" t="s">
        <v>305</v>
      </c>
      <c r="AM75" s="1041" t="s">
        <v>305</v>
      </c>
      <c r="AN75" s="1041" t="s">
        <v>305</v>
      </c>
      <c r="AO75" s="1041" t="s">
        <v>305</v>
      </c>
      <c r="AP75" s="1041" t="s">
        <v>305</v>
      </c>
      <c r="AQ75" s="1041" t="s">
        <v>305</v>
      </c>
      <c r="AR75" s="1041" t="s">
        <v>305</v>
      </c>
      <c r="AS75" s="1041" t="s">
        <v>305</v>
      </c>
      <c r="AT75" s="1041" t="s">
        <v>305</v>
      </c>
      <c r="AU75" s="1041" t="s">
        <v>305</v>
      </c>
      <c r="AV75" s="1041" t="s">
        <v>305</v>
      </c>
      <c r="AW75" s="1041" t="s">
        <v>305</v>
      </c>
      <c r="AX75" s="1041" t="s">
        <v>305</v>
      </c>
      <c r="AY75" s="1041" t="s">
        <v>305</v>
      </c>
      <c r="AZ75" s="1041" t="s">
        <v>305</v>
      </c>
      <c r="BA75" s="1041" t="s">
        <v>305</v>
      </c>
      <c r="BB75" s="1040" t="s">
        <v>772</v>
      </c>
      <c r="BC75" s="1040" t="s">
        <v>772</v>
      </c>
      <c r="BD75" s="1040" t="s">
        <v>772</v>
      </c>
      <c r="BE75" s="1040" t="s">
        <v>772</v>
      </c>
    </row>
    <row r="76" spans="2:57" ht="30.65" customHeight="1" x14ac:dyDescent="0.3">
      <c r="B7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6" s="778">
        <v>10.01</v>
      </c>
      <c r="D76" s="23" t="s">
        <v>825</v>
      </c>
      <c r="E76" s="825" t="s">
        <v>826</v>
      </c>
      <c r="F76" s="1495" t="str">
        <f>VLOOKUP(TBL4_OptApp[[#This Row],[Option type
Defined List]],'Option Typs_Grps'!B$2:C$47, 2, FALSE)</f>
        <v>Customer Options</v>
      </c>
      <c r="G76" s="834" t="s">
        <v>68</v>
      </c>
      <c r="H76" s="778" t="s">
        <v>737</v>
      </c>
      <c r="I76" s="844" t="s">
        <v>738</v>
      </c>
      <c r="J76" s="1049"/>
      <c r="K76" s="1049"/>
      <c r="L76" s="1258" t="s">
        <v>739</v>
      </c>
      <c r="M76" s="1258" t="s">
        <v>739</v>
      </c>
      <c r="N76" s="1258" t="s">
        <v>739</v>
      </c>
      <c r="O76" s="1258" t="s">
        <v>739</v>
      </c>
      <c r="P76" s="1258" t="s">
        <v>739</v>
      </c>
      <c r="Q76" s="1258" t="s">
        <v>739</v>
      </c>
      <c r="R76" s="23" t="s">
        <v>755</v>
      </c>
      <c r="S76" s="1332" t="s">
        <v>71</v>
      </c>
      <c r="T76" s="1332" t="s">
        <v>71</v>
      </c>
      <c r="U76" s="848">
        <v>2</v>
      </c>
      <c r="V76" s="1068"/>
      <c r="W76" s="1069"/>
      <c r="X76" s="1070"/>
      <c r="Y76" s="1070"/>
      <c r="Z76" s="1071"/>
      <c r="AA76" s="1070"/>
      <c r="AB76" s="1070"/>
      <c r="AC76" s="1070"/>
      <c r="AD76" s="1070"/>
      <c r="AE76" s="1070"/>
      <c r="AF76" s="1070"/>
      <c r="AG76" s="1070"/>
      <c r="AH76" s="1070"/>
      <c r="AI76" s="1057"/>
      <c r="AJ76" s="1057"/>
      <c r="AK76" s="1057"/>
      <c r="AL76" s="1057"/>
      <c r="AM76" s="1076"/>
      <c r="AN76" s="1057"/>
      <c r="AO76" s="1076"/>
      <c r="AP76" s="1057"/>
      <c r="AQ76" s="1057"/>
      <c r="AR76" s="1057"/>
      <c r="AS76" s="1057"/>
      <c r="AT76" s="1057"/>
      <c r="AU76" s="1057"/>
      <c r="AV76" s="1057"/>
      <c r="AW76" s="1057"/>
      <c r="AX76" s="1057"/>
      <c r="AY76" s="1057"/>
      <c r="AZ76" s="1057"/>
      <c r="BA76" s="1049"/>
      <c r="BB76" s="1251" t="s">
        <v>739</v>
      </c>
      <c r="BC76" s="1251" t="s">
        <v>739</v>
      </c>
      <c r="BD76" s="1251" t="s">
        <v>739</v>
      </c>
      <c r="BE76" s="1251" t="s">
        <v>739</v>
      </c>
    </row>
    <row r="77" spans="2:57" ht="30.65" customHeight="1" x14ac:dyDescent="0.3">
      <c r="B7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7" s="778">
        <v>10.02</v>
      </c>
      <c r="D77" s="23" t="s">
        <v>827</v>
      </c>
      <c r="E77" s="825" t="s">
        <v>826</v>
      </c>
      <c r="F77" s="1495" t="str">
        <f>VLOOKUP(TBL4_OptApp[[#This Row],[Option type
Defined List]],'Option Typs_Grps'!B$2:C$47, 2, FALSE)</f>
        <v>Customer Options</v>
      </c>
      <c r="G77" s="834" t="s">
        <v>68</v>
      </c>
      <c r="H77" s="778" t="s">
        <v>737</v>
      </c>
      <c r="I77" s="844" t="s">
        <v>738</v>
      </c>
      <c r="J77" s="1049"/>
      <c r="K77" s="1049"/>
      <c r="L77" s="1253" t="s">
        <v>739</v>
      </c>
      <c r="M77" s="1253" t="s">
        <v>739</v>
      </c>
      <c r="N77" s="1253" t="s">
        <v>739</v>
      </c>
      <c r="O77" s="1253" t="s">
        <v>739</v>
      </c>
      <c r="P77" s="1253" t="s">
        <v>739</v>
      </c>
      <c r="Q77" s="1253" t="s">
        <v>739</v>
      </c>
      <c r="R77" s="23" t="s">
        <v>755</v>
      </c>
      <c r="S77" s="1332" t="s">
        <v>71</v>
      </c>
      <c r="T77" s="1332" t="s">
        <v>71</v>
      </c>
      <c r="U77" s="848">
        <v>0.5</v>
      </c>
      <c r="V77" s="1068"/>
      <c r="W77" s="1069"/>
      <c r="X77" s="1070"/>
      <c r="Y77" s="1070"/>
      <c r="Z77" s="1071"/>
      <c r="AA77" s="1070"/>
      <c r="AB77" s="1070"/>
      <c r="AC77" s="1070"/>
      <c r="AD77" s="1070"/>
      <c r="AE77" s="1070"/>
      <c r="AF77" s="1070"/>
      <c r="AG77" s="1070"/>
      <c r="AH77" s="1070"/>
      <c r="AI77" s="1057"/>
      <c r="AJ77" s="1057"/>
      <c r="AK77" s="1057"/>
      <c r="AL77" s="1057"/>
      <c r="AM77" s="1076"/>
      <c r="AN77" s="1057"/>
      <c r="AO77" s="1076"/>
      <c r="AP77" s="1057"/>
      <c r="AQ77" s="1057"/>
      <c r="AR77" s="1057"/>
      <c r="AS77" s="1057"/>
      <c r="AT77" s="1057"/>
      <c r="AU77" s="1057"/>
      <c r="AV77" s="1057"/>
      <c r="AW77" s="1057"/>
      <c r="AX77" s="1057"/>
      <c r="AY77" s="1057"/>
      <c r="AZ77" s="1057"/>
      <c r="BA77" s="1049"/>
      <c r="BB77" s="1251" t="s">
        <v>739</v>
      </c>
      <c r="BC77" s="1251" t="s">
        <v>739</v>
      </c>
      <c r="BD77" s="1251" t="s">
        <v>739</v>
      </c>
      <c r="BE77" s="1251" t="s">
        <v>739</v>
      </c>
    </row>
    <row r="78" spans="2:57" ht="30.65" customHeight="1" x14ac:dyDescent="0.3">
      <c r="B7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8" s="778">
        <v>10.029999999999999</v>
      </c>
      <c r="D78" s="23" t="s">
        <v>828</v>
      </c>
      <c r="E78" s="825" t="s">
        <v>826</v>
      </c>
      <c r="F78" s="1495" t="str">
        <f>VLOOKUP(TBL4_OptApp[[#This Row],[Option type
Defined List]],'Option Typs_Grps'!B$2:C$47, 2, FALSE)</f>
        <v>Customer Options</v>
      </c>
      <c r="G78" s="834" t="s">
        <v>68</v>
      </c>
      <c r="H78" s="778" t="s">
        <v>737</v>
      </c>
      <c r="I78" s="844" t="s">
        <v>738</v>
      </c>
      <c r="J78" s="1049"/>
      <c r="K78" s="1049"/>
      <c r="L78" s="1253" t="s">
        <v>739</v>
      </c>
      <c r="M78" s="1253" t="s">
        <v>739</v>
      </c>
      <c r="N78" s="1253" t="s">
        <v>739</v>
      </c>
      <c r="O78" s="1253" t="s">
        <v>739</v>
      </c>
      <c r="P78" s="1253" t="s">
        <v>739</v>
      </c>
      <c r="Q78" s="1253" t="s">
        <v>739</v>
      </c>
      <c r="R78" s="23" t="s">
        <v>755</v>
      </c>
      <c r="S78" s="1332" t="s">
        <v>71</v>
      </c>
      <c r="T78" s="1332" t="s">
        <v>71</v>
      </c>
      <c r="U78" s="848">
        <v>0.7</v>
      </c>
      <c r="V78" s="1068"/>
      <c r="W78" s="1069"/>
      <c r="X78" s="1070"/>
      <c r="Y78" s="1070"/>
      <c r="Z78" s="1071"/>
      <c r="AA78" s="1070"/>
      <c r="AB78" s="1070"/>
      <c r="AC78" s="1070"/>
      <c r="AD78" s="1070"/>
      <c r="AE78" s="1070"/>
      <c r="AF78" s="1070"/>
      <c r="AG78" s="1070"/>
      <c r="AH78" s="1070"/>
      <c r="AI78" s="1057"/>
      <c r="AJ78" s="1057"/>
      <c r="AK78" s="1057"/>
      <c r="AL78" s="1057"/>
      <c r="AM78" s="1076"/>
      <c r="AN78" s="1057"/>
      <c r="AO78" s="1076"/>
      <c r="AP78" s="1057"/>
      <c r="AQ78" s="1057"/>
      <c r="AR78" s="1057"/>
      <c r="AS78" s="1057"/>
      <c r="AT78" s="1057"/>
      <c r="AU78" s="1057"/>
      <c r="AV78" s="1057"/>
      <c r="AW78" s="1057"/>
      <c r="AX78" s="1057"/>
      <c r="AY78" s="1057"/>
      <c r="AZ78" s="1057"/>
      <c r="BA78" s="1049"/>
      <c r="BB78" s="1251" t="s">
        <v>739</v>
      </c>
      <c r="BC78" s="1251" t="s">
        <v>739</v>
      </c>
      <c r="BD78" s="1251" t="s">
        <v>739</v>
      </c>
      <c r="BE78" s="1251" t="s">
        <v>739</v>
      </c>
    </row>
    <row r="79" spans="2:57" ht="30.65" customHeight="1" x14ac:dyDescent="0.3">
      <c r="B7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778">
        <v>10.039999999999999</v>
      </c>
      <c r="D79" s="23" t="s">
        <v>829</v>
      </c>
      <c r="E79" s="825" t="s">
        <v>826</v>
      </c>
      <c r="F79" s="1495" t="str">
        <f>VLOOKUP(TBL4_OptApp[[#This Row],[Option type
Defined List]],'Option Typs_Grps'!B$2:C$47, 2, FALSE)</f>
        <v>Customer Options</v>
      </c>
      <c r="G79" s="834" t="s">
        <v>68</v>
      </c>
      <c r="H79" s="778" t="s">
        <v>737</v>
      </c>
      <c r="I79" s="844" t="s">
        <v>738</v>
      </c>
      <c r="J79" s="1049"/>
      <c r="K79" s="1049"/>
      <c r="L79" s="1253" t="s">
        <v>739</v>
      </c>
      <c r="M79" s="1253" t="s">
        <v>739</v>
      </c>
      <c r="N79" s="1253" t="s">
        <v>739</v>
      </c>
      <c r="O79" s="1253" t="s">
        <v>739</v>
      </c>
      <c r="P79" s="1253" t="s">
        <v>739</v>
      </c>
      <c r="Q79" s="1253" t="s">
        <v>739</v>
      </c>
      <c r="R79" s="23" t="s">
        <v>789</v>
      </c>
      <c r="S79" s="1332" t="s">
        <v>71</v>
      </c>
      <c r="T79" s="1332" t="s">
        <v>71</v>
      </c>
      <c r="U79" s="848">
        <v>0.25</v>
      </c>
      <c r="V79" s="1068"/>
      <c r="W79" s="1069"/>
      <c r="X79" s="1070"/>
      <c r="Y79" s="1070"/>
      <c r="Z79" s="1071"/>
      <c r="AA79" s="1070"/>
      <c r="AB79" s="1070"/>
      <c r="AC79" s="1070"/>
      <c r="AD79" s="1070"/>
      <c r="AE79" s="1070"/>
      <c r="AF79" s="1070"/>
      <c r="AG79" s="1070"/>
      <c r="AH79" s="1070"/>
      <c r="AI79" s="1057"/>
      <c r="AJ79" s="1057"/>
      <c r="AK79" s="1057"/>
      <c r="AL79" s="1057"/>
      <c r="AM79" s="1076"/>
      <c r="AN79" s="1057"/>
      <c r="AO79" s="1076"/>
      <c r="AP79" s="1057"/>
      <c r="AQ79" s="1057"/>
      <c r="AR79" s="1057"/>
      <c r="AS79" s="1057"/>
      <c r="AT79" s="1057"/>
      <c r="AU79" s="1057"/>
      <c r="AV79" s="1057"/>
      <c r="AW79" s="1057"/>
      <c r="AX79" s="1057"/>
      <c r="AY79" s="1057"/>
      <c r="AZ79" s="1057"/>
      <c r="BA79" s="1049"/>
      <c r="BB79" s="1251" t="s">
        <v>739</v>
      </c>
      <c r="BC79" s="1251" t="s">
        <v>739</v>
      </c>
      <c r="BD79" s="1251" t="s">
        <v>739</v>
      </c>
      <c r="BE79" s="1251" t="s">
        <v>739</v>
      </c>
    </row>
    <row r="80" spans="2:57" ht="30.65" customHeight="1" x14ac:dyDescent="0.3">
      <c r="B8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778">
        <v>10.050000000000001</v>
      </c>
      <c r="D80" s="23" t="s">
        <v>830</v>
      </c>
      <c r="E80" s="825" t="s">
        <v>826</v>
      </c>
      <c r="F80" s="1495" t="str">
        <f>VLOOKUP(TBL4_OptApp[[#This Row],[Option type
Defined List]],'Option Typs_Grps'!B$2:C$47, 2, FALSE)</f>
        <v>Customer Options</v>
      </c>
      <c r="G80" s="834" t="s">
        <v>68</v>
      </c>
      <c r="H80" s="778" t="s">
        <v>737</v>
      </c>
      <c r="I80" s="844" t="s">
        <v>738</v>
      </c>
      <c r="J80" s="1049"/>
      <c r="K80" s="1049"/>
      <c r="L80" s="1253" t="s">
        <v>739</v>
      </c>
      <c r="M80" s="1253" t="s">
        <v>739</v>
      </c>
      <c r="N80" s="1253" t="s">
        <v>739</v>
      </c>
      <c r="O80" s="1253" t="s">
        <v>739</v>
      </c>
      <c r="P80" s="1253" t="s">
        <v>739</v>
      </c>
      <c r="Q80" s="1253" t="s">
        <v>739</v>
      </c>
      <c r="R80" s="23" t="s">
        <v>784</v>
      </c>
      <c r="S80" s="1332" t="s">
        <v>71</v>
      </c>
      <c r="T80" s="1332" t="s">
        <v>71</v>
      </c>
      <c r="U80" s="848">
        <v>0.5</v>
      </c>
      <c r="V80" s="1068"/>
      <c r="W80" s="1069"/>
      <c r="X80" s="1070"/>
      <c r="Y80" s="1070"/>
      <c r="Z80" s="1071"/>
      <c r="AA80" s="1070"/>
      <c r="AB80" s="1070"/>
      <c r="AC80" s="1070"/>
      <c r="AD80" s="1070"/>
      <c r="AE80" s="1070"/>
      <c r="AF80" s="1070"/>
      <c r="AG80" s="1070"/>
      <c r="AH80" s="1070"/>
      <c r="AI80" s="1057"/>
      <c r="AJ80" s="1057"/>
      <c r="AK80" s="1057"/>
      <c r="AL80" s="1057"/>
      <c r="AM80" s="1076"/>
      <c r="AN80" s="1057"/>
      <c r="AO80" s="1076"/>
      <c r="AP80" s="1057"/>
      <c r="AQ80" s="1057"/>
      <c r="AR80" s="1057"/>
      <c r="AS80" s="1057"/>
      <c r="AT80" s="1057"/>
      <c r="AU80" s="1057"/>
      <c r="AV80" s="1057"/>
      <c r="AW80" s="1057"/>
      <c r="AX80" s="1057"/>
      <c r="AY80" s="1057"/>
      <c r="AZ80" s="1057"/>
      <c r="BA80" s="1049"/>
      <c r="BB80" s="1251" t="s">
        <v>739</v>
      </c>
      <c r="BC80" s="1251" t="s">
        <v>739</v>
      </c>
      <c r="BD80" s="1251" t="s">
        <v>739</v>
      </c>
      <c r="BE80" s="1251" t="s">
        <v>739</v>
      </c>
    </row>
    <row r="81" spans="1:57" ht="30.65" customHeight="1" x14ac:dyDescent="0.3">
      <c r="A81" s="1367"/>
      <c r="B8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778">
        <v>10.06</v>
      </c>
      <c r="D81" s="23" t="s">
        <v>831</v>
      </c>
      <c r="E81" s="825" t="s">
        <v>826</v>
      </c>
      <c r="F81" s="1495" t="str">
        <f>VLOOKUP(TBL4_OptApp[[#This Row],[Option type
Defined List]],'Option Typs_Grps'!B$2:C$47, 2, FALSE)</f>
        <v>Customer Options</v>
      </c>
      <c r="G81" s="834" t="s">
        <v>68</v>
      </c>
      <c r="H81" s="778" t="s">
        <v>737</v>
      </c>
      <c r="I81" s="844" t="s">
        <v>738</v>
      </c>
      <c r="J81" s="1049"/>
      <c r="K81" s="1049"/>
      <c r="L81" s="1253" t="s">
        <v>739</v>
      </c>
      <c r="M81" s="1253" t="s">
        <v>739</v>
      </c>
      <c r="N81" s="1253" t="s">
        <v>739</v>
      </c>
      <c r="O81" s="1253" t="s">
        <v>739</v>
      </c>
      <c r="P81" s="1253" t="s">
        <v>739</v>
      </c>
      <c r="Q81" s="1253" t="s">
        <v>739</v>
      </c>
      <c r="R81" s="23" t="s">
        <v>784</v>
      </c>
      <c r="S81" s="1332" t="s">
        <v>71</v>
      </c>
      <c r="T81" s="1332" t="s">
        <v>71</v>
      </c>
      <c r="U81" s="848">
        <v>0.25</v>
      </c>
      <c r="V81" s="1068"/>
      <c r="W81" s="1069"/>
      <c r="X81" s="1070"/>
      <c r="Y81" s="1070"/>
      <c r="Z81" s="1071"/>
      <c r="AA81" s="1070"/>
      <c r="AB81" s="1070"/>
      <c r="AC81" s="1070"/>
      <c r="AD81" s="1070"/>
      <c r="AE81" s="1070"/>
      <c r="AF81" s="1070"/>
      <c r="AG81" s="1070"/>
      <c r="AH81" s="1070"/>
      <c r="AI81" s="1057"/>
      <c r="AJ81" s="1057"/>
      <c r="AK81" s="1057"/>
      <c r="AL81" s="1057"/>
      <c r="AM81" s="1076"/>
      <c r="AN81" s="1057"/>
      <c r="AO81" s="1076"/>
      <c r="AP81" s="1057"/>
      <c r="AQ81" s="1057"/>
      <c r="AR81" s="1057"/>
      <c r="AS81" s="1057"/>
      <c r="AT81" s="1057"/>
      <c r="AU81" s="1057"/>
      <c r="AV81" s="1057"/>
      <c r="AW81" s="1057"/>
      <c r="AX81" s="1057"/>
      <c r="AY81" s="1057"/>
      <c r="AZ81" s="1057"/>
      <c r="BA81" s="1049"/>
      <c r="BB81" s="1251" t="s">
        <v>739</v>
      </c>
      <c r="BC81" s="1251" t="s">
        <v>739</v>
      </c>
      <c r="BD81" s="1251" t="s">
        <v>739</v>
      </c>
      <c r="BE81" s="1251" t="s">
        <v>739</v>
      </c>
    </row>
    <row r="82" spans="1:57" ht="30.65" customHeight="1" x14ac:dyDescent="0.3">
      <c r="A82" s="1367"/>
      <c r="B8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778">
        <v>10.07</v>
      </c>
      <c r="D82" s="23" t="s">
        <v>832</v>
      </c>
      <c r="E82" s="825" t="s">
        <v>826</v>
      </c>
      <c r="F82" s="1495" t="str">
        <f>VLOOKUP(TBL4_OptApp[[#This Row],[Option type
Defined List]],'Option Typs_Grps'!B$2:C$47, 2, FALSE)</f>
        <v>Customer Options</v>
      </c>
      <c r="G82" s="834" t="s">
        <v>68</v>
      </c>
      <c r="H82" s="778" t="s">
        <v>737</v>
      </c>
      <c r="I82" s="844" t="s">
        <v>738</v>
      </c>
      <c r="J82" s="1049"/>
      <c r="K82" s="1049"/>
      <c r="L82" s="1253" t="s">
        <v>739</v>
      </c>
      <c r="M82" s="1253" t="s">
        <v>739</v>
      </c>
      <c r="N82" s="1253" t="s">
        <v>739</v>
      </c>
      <c r="O82" s="1253" t="s">
        <v>739</v>
      </c>
      <c r="P82" s="1253" t="s">
        <v>739</v>
      </c>
      <c r="Q82" s="1253" t="s">
        <v>739</v>
      </c>
      <c r="R82" s="23" t="s">
        <v>755</v>
      </c>
      <c r="S82" s="1332" t="s">
        <v>71</v>
      </c>
      <c r="T82" s="1332" t="s">
        <v>71</v>
      </c>
      <c r="U82" s="848">
        <v>0.25</v>
      </c>
      <c r="V82" s="1068"/>
      <c r="W82" s="1069"/>
      <c r="X82" s="1070"/>
      <c r="Y82" s="1070"/>
      <c r="Z82" s="1071"/>
      <c r="AA82" s="1070"/>
      <c r="AB82" s="1070"/>
      <c r="AC82" s="1070"/>
      <c r="AD82" s="1070"/>
      <c r="AE82" s="1070"/>
      <c r="AF82" s="1070"/>
      <c r="AG82" s="1070"/>
      <c r="AH82" s="1070"/>
      <c r="AI82" s="1057"/>
      <c r="AJ82" s="1057"/>
      <c r="AK82" s="1057"/>
      <c r="AL82" s="1057"/>
      <c r="AM82" s="1076"/>
      <c r="AN82" s="1057"/>
      <c r="AO82" s="1076"/>
      <c r="AP82" s="1057"/>
      <c r="AQ82" s="1057"/>
      <c r="AR82" s="1057"/>
      <c r="AS82" s="1057"/>
      <c r="AT82" s="1057"/>
      <c r="AU82" s="1057"/>
      <c r="AV82" s="1057"/>
      <c r="AW82" s="1057"/>
      <c r="AX82" s="1057"/>
      <c r="AY82" s="1057"/>
      <c r="AZ82" s="1057"/>
      <c r="BA82" s="1049"/>
      <c r="BB82" s="1251" t="s">
        <v>739</v>
      </c>
      <c r="BC82" s="1251" t="s">
        <v>739</v>
      </c>
      <c r="BD82" s="1251" t="s">
        <v>739</v>
      </c>
      <c r="BE82" s="1251" t="s">
        <v>739</v>
      </c>
    </row>
    <row r="83" spans="1:57" ht="30.65" customHeight="1" x14ac:dyDescent="0.3">
      <c r="A83" s="1367"/>
      <c r="B8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778">
        <v>11.01</v>
      </c>
      <c r="D83" s="23" t="s">
        <v>833</v>
      </c>
      <c r="E83" s="825" t="s">
        <v>834</v>
      </c>
      <c r="F83" s="1495" t="str">
        <f>VLOOKUP(TBL4_OptApp[[#This Row],[Option type
Defined List]],'Option Typs_Grps'!B$2:C$47, 2, FALSE)</f>
        <v>Customer Options</v>
      </c>
      <c r="G83" s="834" t="s">
        <v>68</v>
      </c>
      <c r="H83" s="778" t="s">
        <v>737</v>
      </c>
      <c r="I83" s="844" t="s">
        <v>738</v>
      </c>
      <c r="J83" s="1049"/>
      <c r="K83" s="1049"/>
      <c r="L83" s="1253" t="s">
        <v>739</v>
      </c>
      <c r="M83" s="1253" t="s">
        <v>739</v>
      </c>
      <c r="N83" s="1253" t="s">
        <v>739</v>
      </c>
      <c r="O83" s="1253" t="s">
        <v>739</v>
      </c>
      <c r="P83" s="1253" t="s">
        <v>739</v>
      </c>
      <c r="Q83" s="1253" t="s">
        <v>739</v>
      </c>
      <c r="R83" s="23" t="s">
        <v>740</v>
      </c>
      <c r="S83" s="1332" t="s">
        <v>71</v>
      </c>
      <c r="T83" s="1332" t="s">
        <v>71</v>
      </c>
      <c r="U83" s="848">
        <v>0.37</v>
      </c>
      <c r="V83" s="1068"/>
      <c r="W83" s="1069"/>
      <c r="X83" s="1070"/>
      <c r="Y83" s="1070"/>
      <c r="Z83" s="1071"/>
      <c r="AA83" s="1070"/>
      <c r="AB83" s="1070"/>
      <c r="AC83" s="1070"/>
      <c r="AD83" s="1070"/>
      <c r="AE83" s="1070"/>
      <c r="AF83" s="1070"/>
      <c r="AG83" s="1070"/>
      <c r="AH83" s="1070"/>
      <c r="AI83" s="1057"/>
      <c r="AJ83" s="1057"/>
      <c r="AK83" s="1057"/>
      <c r="AL83" s="1057"/>
      <c r="AM83" s="1076"/>
      <c r="AN83" s="1057"/>
      <c r="AO83" s="1076"/>
      <c r="AP83" s="1057"/>
      <c r="AQ83" s="1057"/>
      <c r="AR83" s="1057"/>
      <c r="AS83" s="1057"/>
      <c r="AT83" s="1057"/>
      <c r="AU83" s="1057"/>
      <c r="AV83" s="1057"/>
      <c r="AW83" s="1057"/>
      <c r="AX83" s="1057"/>
      <c r="AY83" s="1057"/>
      <c r="AZ83" s="1057"/>
      <c r="BA83" s="1049"/>
      <c r="BB83" s="1251" t="s">
        <v>739</v>
      </c>
      <c r="BC83" s="1251" t="s">
        <v>739</v>
      </c>
      <c r="BD83" s="1251" t="s">
        <v>739</v>
      </c>
      <c r="BE83" s="1251" t="s">
        <v>739</v>
      </c>
    </row>
    <row r="84" spans="1:57" ht="30.65" customHeight="1" x14ac:dyDescent="0.3">
      <c r="A84" s="1367"/>
      <c r="B8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778">
        <v>11.02</v>
      </c>
      <c r="D84" s="23" t="s">
        <v>835</v>
      </c>
      <c r="E84" s="825" t="s">
        <v>834</v>
      </c>
      <c r="F84" s="1495" t="str">
        <f>VLOOKUP(TBL4_OptApp[[#This Row],[Option type
Defined List]],'Option Typs_Grps'!B$2:C$47, 2, FALSE)</f>
        <v>Customer Options</v>
      </c>
      <c r="G84" s="834" t="s">
        <v>68</v>
      </c>
      <c r="H84" s="778" t="s">
        <v>737</v>
      </c>
      <c r="I84" s="844" t="s">
        <v>738</v>
      </c>
      <c r="J84" s="1049"/>
      <c r="K84" s="1049"/>
      <c r="L84" s="1253" t="s">
        <v>739</v>
      </c>
      <c r="M84" s="1253" t="s">
        <v>739</v>
      </c>
      <c r="N84" s="1253" t="s">
        <v>739</v>
      </c>
      <c r="O84" s="1253" t="s">
        <v>739</v>
      </c>
      <c r="P84" s="1253" t="s">
        <v>739</v>
      </c>
      <c r="Q84" s="1253" t="s">
        <v>739</v>
      </c>
      <c r="R84" s="23" t="s">
        <v>740</v>
      </c>
      <c r="S84" s="1332" t="s">
        <v>71</v>
      </c>
      <c r="T84" s="1332" t="s">
        <v>71</v>
      </c>
      <c r="U84" s="848">
        <v>0.1</v>
      </c>
      <c r="V84" s="1068"/>
      <c r="W84" s="1069"/>
      <c r="X84" s="1070"/>
      <c r="Y84" s="1070"/>
      <c r="Z84" s="1071"/>
      <c r="AA84" s="1070"/>
      <c r="AB84" s="1070"/>
      <c r="AC84" s="1070"/>
      <c r="AD84" s="1070"/>
      <c r="AE84" s="1070"/>
      <c r="AF84" s="1070"/>
      <c r="AG84" s="1070"/>
      <c r="AH84" s="1070"/>
      <c r="AI84" s="1057"/>
      <c r="AJ84" s="1057"/>
      <c r="AK84" s="1057"/>
      <c r="AL84" s="1057"/>
      <c r="AM84" s="1076"/>
      <c r="AN84" s="1057"/>
      <c r="AO84" s="1076"/>
      <c r="AP84" s="1057"/>
      <c r="AQ84" s="1057"/>
      <c r="AR84" s="1057"/>
      <c r="AS84" s="1057"/>
      <c r="AT84" s="1057"/>
      <c r="AU84" s="1057"/>
      <c r="AV84" s="1057"/>
      <c r="AW84" s="1057"/>
      <c r="AX84" s="1057"/>
      <c r="AY84" s="1057"/>
      <c r="AZ84" s="1057"/>
      <c r="BA84" s="1049"/>
      <c r="BB84" s="1251" t="s">
        <v>739</v>
      </c>
      <c r="BC84" s="1251" t="s">
        <v>739</v>
      </c>
      <c r="BD84" s="1251" t="s">
        <v>739</v>
      </c>
      <c r="BE84" s="1251" t="s">
        <v>739</v>
      </c>
    </row>
    <row r="85" spans="1:57" ht="30.65" customHeight="1" x14ac:dyDescent="0.3">
      <c r="A85" s="1367"/>
      <c r="B8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778">
        <v>11.03</v>
      </c>
      <c r="D85" s="23" t="s">
        <v>836</v>
      </c>
      <c r="E85" s="825" t="s">
        <v>834</v>
      </c>
      <c r="F85" s="1495" t="str">
        <f>VLOOKUP(TBL4_OptApp[[#This Row],[Option type
Defined List]],'Option Typs_Grps'!B$2:C$47, 2, FALSE)</f>
        <v>Customer Options</v>
      </c>
      <c r="G85" s="834" t="s">
        <v>68</v>
      </c>
      <c r="H85" s="778" t="s">
        <v>737</v>
      </c>
      <c r="I85" s="844" t="s">
        <v>738</v>
      </c>
      <c r="J85" s="1049"/>
      <c r="K85" s="1049"/>
      <c r="L85" s="1253" t="s">
        <v>739</v>
      </c>
      <c r="M85" s="1253" t="s">
        <v>739</v>
      </c>
      <c r="N85" s="1253" t="s">
        <v>739</v>
      </c>
      <c r="O85" s="1253" t="s">
        <v>739</v>
      </c>
      <c r="P85" s="1253" t="s">
        <v>739</v>
      </c>
      <c r="Q85" s="1253" t="s">
        <v>739</v>
      </c>
      <c r="R85" s="23" t="s">
        <v>752</v>
      </c>
      <c r="S85" s="1332" t="s">
        <v>71</v>
      </c>
      <c r="T85" s="1332" t="s">
        <v>71</v>
      </c>
      <c r="U85" s="848">
        <v>0.3</v>
      </c>
      <c r="V85" s="1068"/>
      <c r="W85" s="1069"/>
      <c r="X85" s="1070"/>
      <c r="Y85" s="1070"/>
      <c r="Z85" s="1071"/>
      <c r="AA85" s="1070"/>
      <c r="AB85" s="1070"/>
      <c r="AC85" s="1070"/>
      <c r="AD85" s="1070"/>
      <c r="AE85" s="1070"/>
      <c r="AF85" s="1070"/>
      <c r="AG85" s="1070"/>
      <c r="AH85" s="1070"/>
      <c r="AI85" s="1057"/>
      <c r="AJ85" s="1057"/>
      <c r="AK85" s="1057"/>
      <c r="AL85" s="1057"/>
      <c r="AM85" s="1076"/>
      <c r="AN85" s="1057"/>
      <c r="AO85" s="1076"/>
      <c r="AP85" s="1057"/>
      <c r="AQ85" s="1057"/>
      <c r="AR85" s="1057"/>
      <c r="AS85" s="1057"/>
      <c r="AT85" s="1057"/>
      <c r="AU85" s="1057"/>
      <c r="AV85" s="1057"/>
      <c r="AW85" s="1057"/>
      <c r="AX85" s="1057"/>
      <c r="AY85" s="1057"/>
      <c r="AZ85" s="1057"/>
      <c r="BA85" s="1049"/>
      <c r="BB85" s="1251" t="s">
        <v>739</v>
      </c>
      <c r="BC85" s="1251" t="s">
        <v>739</v>
      </c>
      <c r="BD85" s="1251" t="s">
        <v>739</v>
      </c>
      <c r="BE85" s="1251" t="s">
        <v>739</v>
      </c>
    </row>
    <row r="86" spans="1:57" ht="30.65" customHeight="1" x14ac:dyDescent="0.3">
      <c r="A86" s="1367"/>
      <c r="B8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778">
        <v>11.04</v>
      </c>
      <c r="D86" s="23" t="s">
        <v>837</v>
      </c>
      <c r="E86" s="825" t="s">
        <v>834</v>
      </c>
      <c r="F86" s="1495" t="str">
        <f>VLOOKUP(TBL4_OptApp[[#This Row],[Option type
Defined List]],'Option Typs_Grps'!B$2:C$47, 2, FALSE)</f>
        <v>Customer Options</v>
      </c>
      <c r="G86" s="834" t="s">
        <v>68</v>
      </c>
      <c r="H86" s="778" t="s">
        <v>737</v>
      </c>
      <c r="I86" s="844" t="s">
        <v>738</v>
      </c>
      <c r="J86" s="1049"/>
      <c r="K86" s="1049"/>
      <c r="L86" s="1253" t="s">
        <v>739</v>
      </c>
      <c r="M86" s="1253" t="s">
        <v>739</v>
      </c>
      <c r="N86" s="1253" t="s">
        <v>739</v>
      </c>
      <c r="O86" s="1253" t="s">
        <v>739</v>
      </c>
      <c r="P86" s="1253" t="s">
        <v>739</v>
      </c>
      <c r="Q86" s="1253" t="s">
        <v>739</v>
      </c>
      <c r="R86" s="23" t="s">
        <v>752</v>
      </c>
      <c r="S86" s="1332" t="s">
        <v>71</v>
      </c>
      <c r="T86" s="1332" t="s">
        <v>71</v>
      </c>
      <c r="U86" s="848">
        <v>0.25</v>
      </c>
      <c r="V86" s="1068"/>
      <c r="W86" s="1069"/>
      <c r="X86" s="1070"/>
      <c r="Y86" s="1070"/>
      <c r="Z86" s="1071"/>
      <c r="AA86" s="1070"/>
      <c r="AB86" s="1070"/>
      <c r="AC86" s="1070"/>
      <c r="AD86" s="1070"/>
      <c r="AE86" s="1070"/>
      <c r="AF86" s="1070"/>
      <c r="AG86" s="1070"/>
      <c r="AH86" s="1070"/>
      <c r="AI86" s="1057"/>
      <c r="AJ86" s="1057"/>
      <c r="AK86" s="1057"/>
      <c r="AL86" s="1057"/>
      <c r="AM86" s="1076"/>
      <c r="AN86" s="1057"/>
      <c r="AO86" s="1076"/>
      <c r="AP86" s="1057"/>
      <c r="AQ86" s="1057"/>
      <c r="AR86" s="1057"/>
      <c r="AS86" s="1057"/>
      <c r="AT86" s="1057"/>
      <c r="AU86" s="1057"/>
      <c r="AV86" s="1057"/>
      <c r="AW86" s="1057"/>
      <c r="AX86" s="1057"/>
      <c r="AY86" s="1057"/>
      <c r="AZ86" s="1057"/>
      <c r="BA86" s="1049"/>
      <c r="BB86" s="1251" t="s">
        <v>739</v>
      </c>
      <c r="BC86" s="1251" t="s">
        <v>739</v>
      </c>
      <c r="BD86" s="1251" t="s">
        <v>739</v>
      </c>
      <c r="BE86" s="1251" t="s">
        <v>739</v>
      </c>
    </row>
    <row r="87" spans="1:57" ht="30.65" customHeight="1" x14ac:dyDescent="0.3">
      <c r="A87" s="1367"/>
      <c r="B8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778">
        <v>11.05</v>
      </c>
      <c r="D87" s="23" t="s">
        <v>838</v>
      </c>
      <c r="E87" s="825" t="s">
        <v>834</v>
      </c>
      <c r="F87" s="1495" t="str">
        <f>VLOOKUP(TBL4_OptApp[[#This Row],[Option type
Defined List]],'Option Typs_Grps'!B$2:C$47, 2, FALSE)</f>
        <v>Customer Options</v>
      </c>
      <c r="G87" s="834" t="s">
        <v>68</v>
      </c>
      <c r="H87" s="778" t="s">
        <v>737</v>
      </c>
      <c r="I87" s="844" t="s">
        <v>738</v>
      </c>
      <c r="J87" s="1049"/>
      <c r="K87" s="1049"/>
      <c r="L87" s="1253" t="s">
        <v>739</v>
      </c>
      <c r="M87" s="1253" t="s">
        <v>739</v>
      </c>
      <c r="N87" s="1253" t="s">
        <v>739</v>
      </c>
      <c r="O87" s="1253" t="s">
        <v>739</v>
      </c>
      <c r="P87" s="1253" t="s">
        <v>739</v>
      </c>
      <c r="Q87" s="1253" t="s">
        <v>739</v>
      </c>
      <c r="R87" s="23" t="s">
        <v>752</v>
      </c>
      <c r="S87" s="1332" t="s">
        <v>71</v>
      </c>
      <c r="T87" s="1332" t="s">
        <v>71</v>
      </c>
      <c r="U87" s="848">
        <v>0.12</v>
      </c>
      <c r="V87" s="1068"/>
      <c r="W87" s="1069"/>
      <c r="X87" s="1070"/>
      <c r="Y87" s="1070"/>
      <c r="Z87" s="1071"/>
      <c r="AA87" s="1070"/>
      <c r="AB87" s="1070"/>
      <c r="AC87" s="1070"/>
      <c r="AD87" s="1070"/>
      <c r="AE87" s="1070"/>
      <c r="AF87" s="1070"/>
      <c r="AG87" s="1070"/>
      <c r="AH87" s="1070"/>
      <c r="AI87" s="1057"/>
      <c r="AJ87" s="1057"/>
      <c r="AK87" s="1057"/>
      <c r="AL87" s="1057"/>
      <c r="AM87" s="1076"/>
      <c r="AN87" s="1057"/>
      <c r="AO87" s="1076"/>
      <c r="AP87" s="1057"/>
      <c r="AQ87" s="1057"/>
      <c r="AR87" s="1057"/>
      <c r="AS87" s="1057"/>
      <c r="AT87" s="1057"/>
      <c r="AU87" s="1057"/>
      <c r="AV87" s="1057"/>
      <c r="AW87" s="1057"/>
      <c r="AX87" s="1057"/>
      <c r="AY87" s="1057"/>
      <c r="AZ87" s="1057"/>
      <c r="BA87" s="1049"/>
      <c r="BB87" s="1251" t="s">
        <v>739</v>
      </c>
      <c r="BC87" s="1251" t="s">
        <v>739</v>
      </c>
      <c r="BD87" s="1251" t="s">
        <v>739</v>
      </c>
      <c r="BE87" s="1251" t="s">
        <v>739</v>
      </c>
    </row>
    <row r="88" spans="1:57" ht="30.65" customHeight="1" x14ac:dyDescent="0.3">
      <c r="A88" s="1367"/>
      <c r="B8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778">
        <v>11.06</v>
      </c>
      <c r="D88" s="23" t="s">
        <v>839</v>
      </c>
      <c r="E88" s="825" t="s">
        <v>834</v>
      </c>
      <c r="F88" s="1495" t="str">
        <f>VLOOKUP(TBL4_OptApp[[#This Row],[Option type
Defined List]],'Option Typs_Grps'!B$2:C$47, 2, FALSE)</f>
        <v>Customer Options</v>
      </c>
      <c r="G88" s="834" t="s">
        <v>68</v>
      </c>
      <c r="H88" s="778" t="s">
        <v>737</v>
      </c>
      <c r="I88" s="844" t="s">
        <v>738</v>
      </c>
      <c r="J88" s="1049"/>
      <c r="K88" s="1049"/>
      <c r="L88" s="1253" t="s">
        <v>739</v>
      </c>
      <c r="M88" s="1253" t="s">
        <v>739</v>
      </c>
      <c r="N88" s="1253" t="s">
        <v>739</v>
      </c>
      <c r="O88" s="1253" t="s">
        <v>739</v>
      </c>
      <c r="P88" s="1253" t="s">
        <v>739</v>
      </c>
      <c r="Q88" s="1253" t="s">
        <v>739</v>
      </c>
      <c r="R88" s="23" t="s">
        <v>752</v>
      </c>
      <c r="S88" s="1332" t="s">
        <v>71</v>
      </c>
      <c r="T88" s="1332" t="s">
        <v>71</v>
      </c>
      <c r="U88" s="848">
        <v>2.5</v>
      </c>
      <c r="V88" s="1068"/>
      <c r="W88" s="1069"/>
      <c r="X88" s="1070"/>
      <c r="Y88" s="1070"/>
      <c r="Z88" s="1071"/>
      <c r="AA88" s="1070"/>
      <c r="AB88" s="1070"/>
      <c r="AC88" s="1070"/>
      <c r="AD88" s="1070"/>
      <c r="AE88" s="1070"/>
      <c r="AF88" s="1070"/>
      <c r="AG88" s="1070"/>
      <c r="AH88" s="1070"/>
      <c r="AI88" s="1057"/>
      <c r="AJ88" s="1057"/>
      <c r="AK88" s="1057"/>
      <c r="AL88" s="1057"/>
      <c r="AM88" s="1076"/>
      <c r="AN88" s="1057"/>
      <c r="AO88" s="1076"/>
      <c r="AP88" s="1057"/>
      <c r="AQ88" s="1057"/>
      <c r="AR88" s="1057"/>
      <c r="AS88" s="1057"/>
      <c r="AT88" s="1057"/>
      <c r="AU88" s="1057"/>
      <c r="AV88" s="1057"/>
      <c r="AW88" s="1057"/>
      <c r="AX88" s="1057"/>
      <c r="AY88" s="1057"/>
      <c r="AZ88" s="1057"/>
      <c r="BA88" s="1049"/>
      <c r="BB88" s="1251" t="s">
        <v>739</v>
      </c>
      <c r="BC88" s="1251" t="s">
        <v>739</v>
      </c>
      <c r="BD88" s="1251" t="s">
        <v>739</v>
      </c>
      <c r="BE88" s="1251" t="s">
        <v>739</v>
      </c>
    </row>
    <row r="89" spans="1:57" ht="30.65" customHeight="1" x14ac:dyDescent="0.3">
      <c r="A89" s="1367"/>
      <c r="B8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778">
        <v>11.07</v>
      </c>
      <c r="D89" s="23" t="s">
        <v>840</v>
      </c>
      <c r="E89" s="825" t="s">
        <v>834</v>
      </c>
      <c r="F89" s="1495" t="str">
        <f>VLOOKUP(TBL4_OptApp[[#This Row],[Option type
Defined List]],'Option Typs_Grps'!B$2:C$47, 2, FALSE)</f>
        <v>Customer Options</v>
      </c>
      <c r="G89" s="834" t="s">
        <v>68</v>
      </c>
      <c r="H89" s="778" t="s">
        <v>737</v>
      </c>
      <c r="I89" s="844" t="s">
        <v>738</v>
      </c>
      <c r="J89" s="1049"/>
      <c r="K89" s="1049"/>
      <c r="L89" s="1253" t="s">
        <v>739</v>
      </c>
      <c r="M89" s="1253" t="s">
        <v>739</v>
      </c>
      <c r="N89" s="1253" t="s">
        <v>739</v>
      </c>
      <c r="O89" s="1253" t="s">
        <v>739</v>
      </c>
      <c r="P89" s="1253" t="s">
        <v>739</v>
      </c>
      <c r="Q89" s="1253" t="s">
        <v>739</v>
      </c>
      <c r="R89" s="23" t="s">
        <v>752</v>
      </c>
      <c r="S89" s="1332" t="s">
        <v>71</v>
      </c>
      <c r="T89" s="1332" t="s">
        <v>71</v>
      </c>
      <c r="U89" s="848">
        <v>0.06</v>
      </c>
      <c r="V89" s="1068"/>
      <c r="W89" s="1069"/>
      <c r="X89" s="1070"/>
      <c r="Y89" s="1070"/>
      <c r="Z89" s="1071"/>
      <c r="AA89" s="1070"/>
      <c r="AB89" s="1070"/>
      <c r="AC89" s="1070"/>
      <c r="AD89" s="1070"/>
      <c r="AE89" s="1070"/>
      <c r="AF89" s="1070"/>
      <c r="AG89" s="1070"/>
      <c r="AH89" s="1070"/>
      <c r="AI89" s="1057"/>
      <c r="AJ89" s="1057"/>
      <c r="AK89" s="1057"/>
      <c r="AL89" s="1057"/>
      <c r="AM89" s="1076"/>
      <c r="AN89" s="1057"/>
      <c r="AO89" s="1076"/>
      <c r="AP89" s="1057"/>
      <c r="AQ89" s="1057"/>
      <c r="AR89" s="1057"/>
      <c r="AS89" s="1057"/>
      <c r="AT89" s="1057"/>
      <c r="AU89" s="1057"/>
      <c r="AV89" s="1057"/>
      <c r="AW89" s="1057"/>
      <c r="AX89" s="1057"/>
      <c r="AY89" s="1057"/>
      <c r="AZ89" s="1057"/>
      <c r="BA89" s="1049"/>
      <c r="BB89" s="1251" t="s">
        <v>739</v>
      </c>
      <c r="BC89" s="1251" t="s">
        <v>739</v>
      </c>
      <c r="BD89" s="1251" t="s">
        <v>739</v>
      </c>
      <c r="BE89" s="1251" t="s">
        <v>739</v>
      </c>
    </row>
    <row r="90" spans="1:57" ht="30.65" customHeight="1" x14ac:dyDescent="0.3">
      <c r="A90" s="1367"/>
      <c r="B9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0" s="778">
        <v>12.01</v>
      </c>
      <c r="D90" s="23" t="s">
        <v>841</v>
      </c>
      <c r="E90" s="825" t="s">
        <v>842</v>
      </c>
      <c r="F90" s="1495" t="str">
        <f>VLOOKUP(TBL4_OptApp[[#This Row],[Option type
Defined List]],'Option Typs_Grps'!B$2:C$47, 2, FALSE)</f>
        <v>Distribution Options</v>
      </c>
      <c r="G90" s="834" t="s">
        <v>68</v>
      </c>
      <c r="H90" s="778" t="s">
        <v>737</v>
      </c>
      <c r="I90" s="844" t="s">
        <v>738</v>
      </c>
      <c r="J90" s="1049"/>
      <c r="K90" s="1049"/>
      <c r="L90" s="1253" t="s">
        <v>739</v>
      </c>
      <c r="M90" s="1253" t="s">
        <v>739</v>
      </c>
      <c r="N90" s="1253" t="s">
        <v>739</v>
      </c>
      <c r="O90" s="1253" t="s">
        <v>739</v>
      </c>
      <c r="P90" s="1253" t="s">
        <v>739</v>
      </c>
      <c r="Q90" s="1253" t="s">
        <v>739</v>
      </c>
      <c r="R90" s="23" t="s">
        <v>740</v>
      </c>
      <c r="S90" s="1332" t="s">
        <v>71</v>
      </c>
      <c r="T90" s="1332" t="s">
        <v>71</v>
      </c>
      <c r="U90" s="848">
        <v>2.5</v>
      </c>
      <c r="V90" s="1068"/>
      <c r="W90" s="1069"/>
      <c r="X90" s="1070"/>
      <c r="Y90" s="1070"/>
      <c r="Z90" s="1071"/>
      <c r="AA90" s="1070"/>
      <c r="AB90" s="1070"/>
      <c r="AC90" s="1070"/>
      <c r="AD90" s="1070"/>
      <c r="AE90" s="1070"/>
      <c r="AF90" s="1070"/>
      <c r="AG90" s="1070"/>
      <c r="AH90" s="1070"/>
      <c r="AI90" s="1057"/>
      <c r="AJ90" s="1057"/>
      <c r="AK90" s="1057"/>
      <c r="AL90" s="1057"/>
      <c r="AM90" s="1076"/>
      <c r="AN90" s="1057"/>
      <c r="AO90" s="1076"/>
      <c r="AP90" s="1057"/>
      <c r="AQ90" s="1057"/>
      <c r="AR90" s="1057"/>
      <c r="AS90" s="1057"/>
      <c r="AT90" s="1057"/>
      <c r="AU90" s="1057"/>
      <c r="AV90" s="1057"/>
      <c r="AW90" s="1057"/>
      <c r="AX90" s="1057"/>
      <c r="AY90" s="1057"/>
      <c r="AZ90" s="1057"/>
      <c r="BA90" s="1049"/>
      <c r="BB90" s="1251" t="s">
        <v>739</v>
      </c>
      <c r="BC90" s="1251" t="s">
        <v>739</v>
      </c>
      <c r="BD90" s="1251" t="s">
        <v>739</v>
      </c>
      <c r="BE90" s="1251" t="s">
        <v>739</v>
      </c>
    </row>
    <row r="91" spans="1:57" ht="30.65" customHeight="1" x14ac:dyDescent="0.3">
      <c r="A91" s="1367"/>
      <c r="B9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1" s="778">
        <v>12.02</v>
      </c>
      <c r="D91" s="23" t="s">
        <v>843</v>
      </c>
      <c r="E91" s="825" t="s">
        <v>842</v>
      </c>
      <c r="F91" s="1495" t="str">
        <f>VLOOKUP(TBL4_OptApp[[#This Row],[Option type
Defined List]],'Option Typs_Grps'!B$2:C$47, 2, FALSE)</f>
        <v>Distribution Options</v>
      </c>
      <c r="G91" s="834" t="s">
        <v>68</v>
      </c>
      <c r="H91" s="778" t="s">
        <v>737</v>
      </c>
      <c r="I91" s="844" t="s">
        <v>738</v>
      </c>
      <c r="J91" s="1049"/>
      <c r="K91" s="1049"/>
      <c r="L91" s="1253" t="s">
        <v>739</v>
      </c>
      <c r="M91" s="1253" t="s">
        <v>739</v>
      </c>
      <c r="N91" s="1253" t="s">
        <v>739</v>
      </c>
      <c r="O91" s="1253" t="s">
        <v>739</v>
      </c>
      <c r="P91" s="1253" t="s">
        <v>739</v>
      </c>
      <c r="Q91" s="1253" t="s">
        <v>739</v>
      </c>
      <c r="R91" s="23" t="s">
        <v>740</v>
      </c>
      <c r="S91" s="1332" t="s">
        <v>71</v>
      </c>
      <c r="T91" s="1332" t="s">
        <v>71</v>
      </c>
      <c r="U91" s="848">
        <v>1.56</v>
      </c>
      <c r="V91" s="1068"/>
      <c r="W91" s="1069"/>
      <c r="X91" s="1070"/>
      <c r="Y91" s="1070"/>
      <c r="Z91" s="1071"/>
      <c r="AA91" s="1070"/>
      <c r="AB91" s="1070"/>
      <c r="AC91" s="1070"/>
      <c r="AD91" s="1070"/>
      <c r="AE91" s="1070"/>
      <c r="AF91" s="1070"/>
      <c r="AG91" s="1070"/>
      <c r="AH91" s="1070"/>
      <c r="AI91" s="1057"/>
      <c r="AJ91" s="1057"/>
      <c r="AK91" s="1057"/>
      <c r="AL91" s="1057"/>
      <c r="AM91" s="1076"/>
      <c r="AN91" s="1057"/>
      <c r="AO91" s="1076"/>
      <c r="AP91" s="1057"/>
      <c r="AQ91" s="1057"/>
      <c r="AR91" s="1057"/>
      <c r="AS91" s="1057"/>
      <c r="AT91" s="1057"/>
      <c r="AU91" s="1057"/>
      <c r="AV91" s="1057"/>
      <c r="AW91" s="1057"/>
      <c r="AX91" s="1057"/>
      <c r="AY91" s="1057"/>
      <c r="AZ91" s="1057"/>
      <c r="BA91" s="1049"/>
      <c r="BB91" s="1251" t="s">
        <v>739</v>
      </c>
      <c r="BC91" s="1251" t="s">
        <v>739</v>
      </c>
      <c r="BD91" s="1251" t="s">
        <v>739</v>
      </c>
      <c r="BE91" s="1251" t="s">
        <v>739</v>
      </c>
    </row>
    <row r="92" spans="1:57" ht="30.65" customHeight="1" x14ac:dyDescent="0.3">
      <c r="A92" s="1367"/>
      <c r="B9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2" s="778">
        <v>12.03</v>
      </c>
      <c r="D92" s="23" t="s">
        <v>844</v>
      </c>
      <c r="E92" s="825" t="s">
        <v>842</v>
      </c>
      <c r="F92" s="1495" t="str">
        <f>VLOOKUP(TBL4_OptApp[[#This Row],[Option type
Defined List]],'Option Typs_Grps'!B$2:C$47, 2, FALSE)</f>
        <v>Distribution Options</v>
      </c>
      <c r="G92" s="834" t="s">
        <v>68</v>
      </c>
      <c r="H92" s="778" t="s">
        <v>737</v>
      </c>
      <c r="I92" s="844" t="s">
        <v>738</v>
      </c>
      <c r="J92" s="1049"/>
      <c r="K92" s="1049"/>
      <c r="L92" s="1253" t="s">
        <v>739</v>
      </c>
      <c r="M92" s="1253" t="s">
        <v>739</v>
      </c>
      <c r="N92" s="1253" t="s">
        <v>739</v>
      </c>
      <c r="O92" s="1253" t="s">
        <v>739</v>
      </c>
      <c r="P92" s="1253" t="s">
        <v>739</v>
      </c>
      <c r="Q92" s="1253" t="s">
        <v>739</v>
      </c>
      <c r="R92" s="23" t="s">
        <v>740</v>
      </c>
      <c r="S92" s="1332" t="s">
        <v>71</v>
      </c>
      <c r="T92" s="1332" t="s">
        <v>71</v>
      </c>
      <c r="U92" s="848">
        <v>2.4</v>
      </c>
      <c r="V92" s="1068"/>
      <c r="W92" s="1069"/>
      <c r="X92" s="1070"/>
      <c r="Y92" s="1070"/>
      <c r="Z92" s="1071"/>
      <c r="AA92" s="1070"/>
      <c r="AB92" s="1070"/>
      <c r="AC92" s="1070"/>
      <c r="AD92" s="1070"/>
      <c r="AE92" s="1070"/>
      <c r="AF92" s="1070"/>
      <c r="AG92" s="1070"/>
      <c r="AH92" s="1070"/>
      <c r="AI92" s="1057"/>
      <c r="AJ92" s="1057"/>
      <c r="AK92" s="1057"/>
      <c r="AL92" s="1057"/>
      <c r="AM92" s="1076"/>
      <c r="AN92" s="1057"/>
      <c r="AO92" s="1076"/>
      <c r="AP92" s="1057"/>
      <c r="AQ92" s="1057"/>
      <c r="AR92" s="1057"/>
      <c r="AS92" s="1057"/>
      <c r="AT92" s="1057"/>
      <c r="AU92" s="1057"/>
      <c r="AV92" s="1057"/>
      <c r="AW92" s="1057"/>
      <c r="AX92" s="1057"/>
      <c r="AY92" s="1057"/>
      <c r="AZ92" s="1057"/>
      <c r="BA92" s="1049"/>
      <c r="BB92" s="1251" t="s">
        <v>739</v>
      </c>
      <c r="BC92" s="1251" t="s">
        <v>739</v>
      </c>
      <c r="BD92" s="1251" t="s">
        <v>739</v>
      </c>
      <c r="BE92" s="1251" t="s">
        <v>739</v>
      </c>
    </row>
    <row r="93" spans="1:57" ht="30.65" customHeight="1" x14ac:dyDescent="0.3">
      <c r="A93" s="1367"/>
      <c r="B9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3" s="778">
        <v>12.04</v>
      </c>
      <c r="D93" s="23" t="s">
        <v>845</v>
      </c>
      <c r="E93" s="825" t="s">
        <v>842</v>
      </c>
      <c r="F93" s="1495" t="str">
        <f>VLOOKUP(TBL4_OptApp[[#This Row],[Option type
Defined List]],'Option Typs_Grps'!B$2:C$47, 2, FALSE)</f>
        <v>Distribution Options</v>
      </c>
      <c r="G93" s="834" t="s">
        <v>68</v>
      </c>
      <c r="H93" s="778" t="s">
        <v>737</v>
      </c>
      <c r="I93" s="844" t="s">
        <v>738</v>
      </c>
      <c r="J93" s="1049"/>
      <c r="K93" s="1049"/>
      <c r="L93" s="1253" t="s">
        <v>739</v>
      </c>
      <c r="M93" s="1253" t="s">
        <v>739</v>
      </c>
      <c r="N93" s="1253" t="s">
        <v>739</v>
      </c>
      <c r="O93" s="1253" t="s">
        <v>739</v>
      </c>
      <c r="P93" s="1253" t="s">
        <v>739</v>
      </c>
      <c r="Q93" s="1253" t="s">
        <v>739</v>
      </c>
      <c r="R93" s="23" t="s">
        <v>740</v>
      </c>
      <c r="S93" s="1332" t="s">
        <v>71</v>
      </c>
      <c r="T93" s="1332" t="s">
        <v>71</v>
      </c>
      <c r="U93" s="848">
        <v>3.8</v>
      </c>
      <c r="V93" s="1068"/>
      <c r="W93" s="1069"/>
      <c r="X93" s="1070"/>
      <c r="Y93" s="1070"/>
      <c r="Z93" s="1071"/>
      <c r="AA93" s="1070"/>
      <c r="AB93" s="1070"/>
      <c r="AC93" s="1070"/>
      <c r="AD93" s="1070"/>
      <c r="AE93" s="1070"/>
      <c r="AF93" s="1070"/>
      <c r="AG93" s="1070"/>
      <c r="AH93" s="1070"/>
      <c r="AI93" s="1057"/>
      <c r="AJ93" s="1057"/>
      <c r="AK93" s="1057"/>
      <c r="AL93" s="1057"/>
      <c r="AM93" s="1076"/>
      <c r="AN93" s="1057"/>
      <c r="AO93" s="1076"/>
      <c r="AP93" s="1057"/>
      <c r="AQ93" s="1057"/>
      <c r="AR93" s="1057"/>
      <c r="AS93" s="1057"/>
      <c r="AT93" s="1057"/>
      <c r="AU93" s="1057"/>
      <c r="AV93" s="1057"/>
      <c r="AW93" s="1057"/>
      <c r="AX93" s="1057"/>
      <c r="AY93" s="1057"/>
      <c r="AZ93" s="1057"/>
      <c r="BA93" s="1049"/>
      <c r="BB93" s="1251" t="s">
        <v>739</v>
      </c>
      <c r="BC93" s="1251" t="s">
        <v>739</v>
      </c>
      <c r="BD93" s="1251" t="s">
        <v>739</v>
      </c>
      <c r="BE93" s="1251" t="s">
        <v>739</v>
      </c>
    </row>
    <row r="94" spans="1:57" ht="30.65" customHeight="1" x14ac:dyDescent="0.3">
      <c r="A94" s="21"/>
      <c r="B9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4" s="778">
        <v>13.01</v>
      </c>
      <c r="D94" s="23" t="s">
        <v>846</v>
      </c>
      <c r="E94" s="825" t="s">
        <v>847</v>
      </c>
      <c r="F94" s="1495" t="str">
        <f>VLOOKUP(TBL4_OptApp[[#This Row],[Option type
Defined List]],'Option Typs_Grps'!B$2:C$47, 2, FALSE)</f>
        <v>Distribution Options</v>
      </c>
      <c r="G94" s="834" t="s">
        <v>68</v>
      </c>
      <c r="H94" s="778" t="s">
        <v>737</v>
      </c>
      <c r="I94" s="844" t="s">
        <v>738</v>
      </c>
      <c r="J94" s="1049"/>
      <c r="K94" s="1049"/>
      <c r="L94" s="1253" t="s">
        <v>739</v>
      </c>
      <c r="M94" s="1253" t="s">
        <v>739</v>
      </c>
      <c r="N94" s="1253" t="s">
        <v>739</v>
      </c>
      <c r="O94" s="1253" t="s">
        <v>739</v>
      </c>
      <c r="P94" s="1253" t="s">
        <v>739</v>
      </c>
      <c r="Q94" s="1253" t="s">
        <v>739</v>
      </c>
      <c r="R94" s="23" t="s">
        <v>740</v>
      </c>
      <c r="S94" s="1332" t="s">
        <v>71</v>
      </c>
      <c r="T94" s="1332" t="s">
        <v>71</v>
      </c>
      <c r="U94" s="848">
        <v>3.5</v>
      </c>
      <c r="V94" s="1068"/>
      <c r="W94" s="1069"/>
      <c r="X94" s="1070"/>
      <c r="Y94" s="1070"/>
      <c r="Z94" s="1071"/>
      <c r="AA94" s="1070"/>
      <c r="AB94" s="1070"/>
      <c r="AC94" s="1070"/>
      <c r="AD94" s="1070"/>
      <c r="AE94" s="1070"/>
      <c r="AF94" s="1070"/>
      <c r="AG94" s="1070"/>
      <c r="AH94" s="1070"/>
      <c r="AI94" s="1057"/>
      <c r="AJ94" s="1057"/>
      <c r="AK94" s="1057"/>
      <c r="AL94" s="1057"/>
      <c r="AM94" s="1076"/>
      <c r="AN94" s="1057"/>
      <c r="AO94" s="1076"/>
      <c r="AP94" s="1057"/>
      <c r="AQ94" s="1057"/>
      <c r="AR94" s="1057"/>
      <c r="AS94" s="1057"/>
      <c r="AT94" s="1057"/>
      <c r="AU94" s="1057"/>
      <c r="AV94" s="1057"/>
      <c r="AW94" s="1057"/>
      <c r="AX94" s="1057"/>
      <c r="AY94" s="1057"/>
      <c r="AZ94" s="1057"/>
      <c r="BA94" s="1049"/>
      <c r="BB94" s="1251" t="s">
        <v>739</v>
      </c>
      <c r="BC94" s="1251" t="s">
        <v>739</v>
      </c>
      <c r="BD94" s="1251" t="s">
        <v>739</v>
      </c>
      <c r="BE94" s="1251" t="s">
        <v>739</v>
      </c>
    </row>
    <row r="95" spans="1:57" ht="30.65" customHeight="1" x14ac:dyDescent="0.3">
      <c r="A95" s="21"/>
      <c r="B9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5" s="778">
        <v>13.02</v>
      </c>
      <c r="D95" s="23" t="s">
        <v>848</v>
      </c>
      <c r="E95" s="825" t="s">
        <v>847</v>
      </c>
      <c r="F95" s="1495" t="str">
        <f>VLOOKUP(TBL4_OptApp[[#This Row],[Option type
Defined List]],'Option Typs_Grps'!B$2:C$47, 2, FALSE)</f>
        <v>Distribution Options</v>
      </c>
      <c r="G95" s="834" t="s">
        <v>68</v>
      </c>
      <c r="H95" s="778" t="s">
        <v>737</v>
      </c>
      <c r="I95" s="844" t="s">
        <v>738</v>
      </c>
      <c r="J95" s="1049"/>
      <c r="K95" s="1049"/>
      <c r="L95" s="1253" t="s">
        <v>739</v>
      </c>
      <c r="M95" s="1253" t="s">
        <v>739</v>
      </c>
      <c r="N95" s="1253" t="s">
        <v>739</v>
      </c>
      <c r="O95" s="1253" t="s">
        <v>739</v>
      </c>
      <c r="P95" s="1253" t="s">
        <v>739</v>
      </c>
      <c r="Q95" s="1253" t="s">
        <v>739</v>
      </c>
      <c r="R95" s="23" t="s">
        <v>740</v>
      </c>
      <c r="S95" s="1332" t="s">
        <v>71</v>
      </c>
      <c r="T95" s="1332" t="s">
        <v>71</v>
      </c>
      <c r="U95" s="848">
        <v>0.6</v>
      </c>
      <c r="V95" s="1068"/>
      <c r="W95" s="1069"/>
      <c r="X95" s="1070"/>
      <c r="Y95" s="1070"/>
      <c r="Z95" s="1071"/>
      <c r="AA95" s="1070"/>
      <c r="AB95" s="1070"/>
      <c r="AC95" s="1070"/>
      <c r="AD95" s="1070"/>
      <c r="AE95" s="1070"/>
      <c r="AF95" s="1070"/>
      <c r="AG95" s="1070"/>
      <c r="AH95" s="1070"/>
      <c r="AI95" s="1057"/>
      <c r="AJ95" s="1057"/>
      <c r="AK95" s="1057"/>
      <c r="AL95" s="1057"/>
      <c r="AM95" s="1076"/>
      <c r="AN95" s="1057"/>
      <c r="AO95" s="1076"/>
      <c r="AP95" s="1057"/>
      <c r="AQ95" s="1057"/>
      <c r="AR95" s="1057"/>
      <c r="AS95" s="1057"/>
      <c r="AT95" s="1057"/>
      <c r="AU95" s="1057"/>
      <c r="AV95" s="1057"/>
      <c r="AW95" s="1057"/>
      <c r="AX95" s="1057"/>
      <c r="AY95" s="1057"/>
      <c r="AZ95" s="1057"/>
      <c r="BA95" s="1049"/>
      <c r="BB95" s="1251" t="s">
        <v>739</v>
      </c>
      <c r="BC95" s="1251" t="s">
        <v>739</v>
      </c>
      <c r="BD95" s="1251" t="s">
        <v>739</v>
      </c>
      <c r="BE95" s="1251" t="s">
        <v>739</v>
      </c>
    </row>
    <row r="96" spans="1:57" ht="30.65" customHeight="1" x14ac:dyDescent="0.3">
      <c r="A96" s="21"/>
      <c r="B9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6" s="778">
        <v>13.03</v>
      </c>
      <c r="D96" s="23" t="s">
        <v>849</v>
      </c>
      <c r="E96" s="825" t="s">
        <v>847</v>
      </c>
      <c r="F96" s="1495" t="str">
        <f>VLOOKUP(TBL4_OptApp[[#This Row],[Option type
Defined List]],'Option Typs_Grps'!B$2:C$47, 2, FALSE)</f>
        <v>Distribution Options</v>
      </c>
      <c r="G96" s="834" t="s">
        <v>68</v>
      </c>
      <c r="H96" s="778" t="s">
        <v>737</v>
      </c>
      <c r="I96" s="844" t="s">
        <v>738</v>
      </c>
      <c r="J96" s="1049"/>
      <c r="K96" s="1049"/>
      <c r="L96" s="1253" t="s">
        <v>739</v>
      </c>
      <c r="M96" s="1253" t="s">
        <v>739</v>
      </c>
      <c r="N96" s="1253" t="s">
        <v>739</v>
      </c>
      <c r="O96" s="1253" t="s">
        <v>739</v>
      </c>
      <c r="P96" s="1253" t="s">
        <v>739</v>
      </c>
      <c r="Q96" s="1253" t="s">
        <v>739</v>
      </c>
      <c r="R96" s="23" t="s">
        <v>740</v>
      </c>
      <c r="S96" s="1332" t="s">
        <v>71</v>
      </c>
      <c r="T96" s="1332" t="s">
        <v>71</v>
      </c>
      <c r="U96" s="848">
        <v>40.659999999999997</v>
      </c>
      <c r="V96" s="1068"/>
      <c r="W96" s="1069"/>
      <c r="X96" s="1070"/>
      <c r="Y96" s="1070"/>
      <c r="Z96" s="1071"/>
      <c r="AA96" s="1070"/>
      <c r="AB96" s="1070"/>
      <c r="AC96" s="1070"/>
      <c r="AD96" s="1070"/>
      <c r="AE96" s="1070"/>
      <c r="AF96" s="1070"/>
      <c r="AG96" s="1070"/>
      <c r="AH96" s="1070"/>
      <c r="AI96" s="1057"/>
      <c r="AJ96" s="1057"/>
      <c r="AK96" s="1057"/>
      <c r="AL96" s="1057"/>
      <c r="AM96" s="1076"/>
      <c r="AN96" s="1057"/>
      <c r="AO96" s="1076"/>
      <c r="AP96" s="1057"/>
      <c r="AQ96" s="1057"/>
      <c r="AR96" s="1057"/>
      <c r="AS96" s="1057"/>
      <c r="AT96" s="1057"/>
      <c r="AU96" s="1057"/>
      <c r="AV96" s="1057"/>
      <c r="AW96" s="1057"/>
      <c r="AX96" s="1057"/>
      <c r="AY96" s="1057"/>
      <c r="AZ96" s="1057"/>
      <c r="BA96" s="1049"/>
      <c r="BB96" s="1251" t="s">
        <v>739</v>
      </c>
      <c r="BC96" s="1251" t="s">
        <v>739</v>
      </c>
      <c r="BD96" s="1251" t="s">
        <v>739</v>
      </c>
      <c r="BE96" s="1251" t="s">
        <v>739</v>
      </c>
    </row>
    <row r="97" spans="1:59" ht="30.65" customHeight="1" x14ac:dyDescent="0.3">
      <c r="A97" s="21"/>
      <c r="B9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7" s="778">
        <v>13.04</v>
      </c>
      <c r="D97" s="23" t="s">
        <v>850</v>
      </c>
      <c r="E97" s="825" t="s">
        <v>847</v>
      </c>
      <c r="F97" s="1495" t="str">
        <f>VLOOKUP(TBL4_OptApp[[#This Row],[Option type
Defined List]],'Option Typs_Grps'!B$2:C$47, 2, FALSE)</f>
        <v>Distribution Options</v>
      </c>
      <c r="G97" s="834" t="s">
        <v>68</v>
      </c>
      <c r="H97" s="778" t="s">
        <v>737</v>
      </c>
      <c r="I97" s="844" t="s">
        <v>738</v>
      </c>
      <c r="J97" s="1049"/>
      <c r="K97" s="1049"/>
      <c r="L97" s="1253" t="s">
        <v>739</v>
      </c>
      <c r="M97" s="1253" t="s">
        <v>739</v>
      </c>
      <c r="N97" s="1253" t="s">
        <v>739</v>
      </c>
      <c r="O97" s="1253" t="s">
        <v>739</v>
      </c>
      <c r="P97" s="1253" t="s">
        <v>739</v>
      </c>
      <c r="Q97" s="1253" t="s">
        <v>739</v>
      </c>
      <c r="R97" s="23" t="s">
        <v>740</v>
      </c>
      <c r="S97" s="1332" t="s">
        <v>71</v>
      </c>
      <c r="T97" s="1332" t="s">
        <v>71</v>
      </c>
      <c r="U97" s="848">
        <v>60.83</v>
      </c>
      <c r="V97" s="1068"/>
      <c r="W97" s="1069"/>
      <c r="X97" s="1070"/>
      <c r="Y97" s="1070"/>
      <c r="Z97" s="1071"/>
      <c r="AA97" s="1070"/>
      <c r="AB97" s="1070"/>
      <c r="AC97" s="1070"/>
      <c r="AD97" s="1070"/>
      <c r="AE97" s="1070"/>
      <c r="AF97" s="1070"/>
      <c r="AG97" s="1070"/>
      <c r="AH97" s="1070"/>
      <c r="AI97" s="1057"/>
      <c r="AJ97" s="1057"/>
      <c r="AK97" s="1057"/>
      <c r="AL97" s="1057"/>
      <c r="AM97" s="1076"/>
      <c r="AN97" s="1057"/>
      <c r="AO97" s="1076"/>
      <c r="AP97" s="1057"/>
      <c r="AQ97" s="1057"/>
      <c r="AR97" s="1057"/>
      <c r="AS97" s="1057"/>
      <c r="AT97" s="1057"/>
      <c r="AU97" s="1057"/>
      <c r="AV97" s="1057"/>
      <c r="AW97" s="1057"/>
      <c r="AX97" s="1057"/>
      <c r="AY97" s="1057"/>
      <c r="AZ97" s="1057"/>
      <c r="BA97" s="1049"/>
      <c r="BB97" s="1251" t="s">
        <v>739</v>
      </c>
      <c r="BC97" s="1251" t="s">
        <v>739</v>
      </c>
      <c r="BD97" s="1251" t="s">
        <v>739</v>
      </c>
      <c r="BE97" s="1251" t="s">
        <v>739</v>
      </c>
      <c r="BF97" s="1367"/>
      <c r="BG97" s="21"/>
    </row>
    <row r="98" spans="1:59" customFormat="1" ht="30.65" customHeight="1" x14ac:dyDescent="0.35">
      <c r="B98"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8" s="778">
        <v>13.05</v>
      </c>
      <c r="D98" s="23" t="s">
        <v>851</v>
      </c>
      <c r="E98" s="825" t="s">
        <v>847</v>
      </c>
      <c r="F98" s="1495" t="str">
        <f>VLOOKUP(TBL4_OptApp[[#This Row],[Option type
Defined List]],'Option Typs_Grps'!B$2:C$47, 2, FALSE)</f>
        <v>Distribution Options</v>
      </c>
      <c r="G98" s="834" t="s">
        <v>68</v>
      </c>
      <c r="H98" s="778" t="s">
        <v>737</v>
      </c>
      <c r="I98" s="844" t="s">
        <v>738</v>
      </c>
      <c r="J98" s="1055"/>
      <c r="K98" s="1066"/>
      <c r="L98" s="1056" t="s">
        <v>739</v>
      </c>
      <c r="M98" s="1056" t="s">
        <v>739</v>
      </c>
      <c r="N98" s="1056" t="s">
        <v>739</v>
      </c>
      <c r="O98" s="1056" t="s">
        <v>739</v>
      </c>
      <c r="P98" s="1056" t="s">
        <v>739</v>
      </c>
      <c r="Q98" s="1056" t="s">
        <v>739</v>
      </c>
      <c r="R98" s="788" t="s">
        <v>740</v>
      </c>
      <c r="S98" s="1332" t="s">
        <v>71</v>
      </c>
      <c r="T98" s="1332" t="s">
        <v>71</v>
      </c>
      <c r="U98" s="848">
        <v>3.6</v>
      </c>
      <c r="V98" s="1068"/>
      <c r="W98" s="1072"/>
      <c r="X98" s="1075"/>
      <c r="Y98" s="1074"/>
      <c r="Z98" s="1078"/>
      <c r="AA98" s="1070"/>
      <c r="AB98" s="1070"/>
      <c r="AC98" s="1070"/>
      <c r="AD98" s="1070"/>
      <c r="AE98" s="1074"/>
      <c r="AF98" s="1075"/>
      <c r="AG98" s="1075"/>
      <c r="AH98" s="1075"/>
      <c r="AI98" s="1076"/>
      <c r="AJ98" s="1076"/>
      <c r="AK98" s="1076"/>
      <c r="AL98" s="1076"/>
      <c r="AM98" s="1076"/>
      <c r="AN98" s="1076"/>
      <c r="AO98" s="1076"/>
      <c r="AP98" s="1076"/>
      <c r="AQ98" s="1076"/>
      <c r="AR98" s="1076"/>
      <c r="AS98" s="1076"/>
      <c r="AT98" s="1076"/>
      <c r="AU98" s="1076"/>
      <c r="AV98" s="1076"/>
      <c r="AW98" s="1076"/>
      <c r="AX98" s="1076"/>
      <c r="AY98" s="1076"/>
      <c r="AZ98" s="1076"/>
      <c r="BA98" s="1076"/>
      <c r="BB98" s="1056" t="s">
        <v>739</v>
      </c>
      <c r="BC98" s="1056" t="s">
        <v>739</v>
      </c>
      <c r="BD98" s="1056" t="s">
        <v>739</v>
      </c>
      <c r="BE98" s="1056" t="s">
        <v>739</v>
      </c>
    </row>
    <row r="99" spans="1:59" customFormat="1" ht="30.65" customHeight="1" x14ac:dyDescent="0.35">
      <c r="B99"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9" s="778">
        <v>13.06</v>
      </c>
      <c r="D99" s="23" t="s">
        <v>852</v>
      </c>
      <c r="E99" s="825" t="s">
        <v>847</v>
      </c>
      <c r="F99" s="1495" t="str">
        <f>VLOOKUP(TBL4_OptApp[[#This Row],[Option type
Defined List]],'Option Typs_Grps'!B$2:C$47, 2, FALSE)</f>
        <v>Distribution Options</v>
      </c>
      <c r="G99" s="834" t="s">
        <v>68</v>
      </c>
      <c r="H99" s="778" t="s">
        <v>737</v>
      </c>
      <c r="I99" s="844" t="s">
        <v>738</v>
      </c>
      <c r="J99" s="1055"/>
      <c r="K99" s="1055"/>
      <c r="L99" s="1056" t="s">
        <v>739</v>
      </c>
      <c r="M99" s="1056" t="s">
        <v>739</v>
      </c>
      <c r="N99" s="1056" t="s">
        <v>739</v>
      </c>
      <c r="O99" s="1056" t="s">
        <v>739</v>
      </c>
      <c r="P99" s="1056" t="s">
        <v>739</v>
      </c>
      <c r="Q99" s="1056" t="s">
        <v>739</v>
      </c>
      <c r="R99" s="788" t="s">
        <v>740</v>
      </c>
      <c r="S99" s="1332" t="s">
        <v>71</v>
      </c>
      <c r="T99" s="1332" t="s">
        <v>71</v>
      </c>
      <c r="U99" s="848">
        <v>2.2999999999999998</v>
      </c>
      <c r="V99" s="1068"/>
      <c r="W99" s="1073"/>
      <c r="X99" s="1075"/>
      <c r="Y99" s="1074"/>
      <c r="Z99" s="1078"/>
      <c r="AA99" s="1070"/>
      <c r="AB99" s="1070"/>
      <c r="AC99" s="1070"/>
      <c r="AD99" s="1070"/>
      <c r="AE99" s="1074"/>
      <c r="AF99" s="1075"/>
      <c r="AG99" s="1075"/>
      <c r="AH99" s="1075"/>
      <c r="AI99" s="1073"/>
      <c r="AJ99" s="1076"/>
      <c r="AK99" s="1076"/>
      <c r="AL99" s="1076"/>
      <c r="AM99" s="1076"/>
      <c r="AN99" s="1076"/>
      <c r="AO99" s="1076"/>
      <c r="AP99" s="1076"/>
      <c r="AQ99" s="1076"/>
      <c r="AR99" s="1076"/>
      <c r="AS99" s="1076"/>
      <c r="AT99" s="1076"/>
      <c r="AU99" s="1076"/>
      <c r="AV99" s="1076"/>
      <c r="AW99" s="1076"/>
      <c r="AX99" s="1076"/>
      <c r="AY99" s="1076"/>
      <c r="AZ99" s="1076"/>
      <c r="BA99" s="1076"/>
      <c r="BB99" s="1056" t="s">
        <v>739</v>
      </c>
      <c r="BC99" s="1056" t="s">
        <v>739</v>
      </c>
      <c r="BD99" s="1056" t="s">
        <v>739</v>
      </c>
      <c r="BE99" s="1056" t="s">
        <v>739</v>
      </c>
    </row>
    <row r="100" spans="1:59" ht="30.65" customHeight="1" x14ac:dyDescent="0.35">
      <c r="A100" s="21"/>
      <c r="B10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0" s="778">
        <v>14.01</v>
      </c>
      <c r="D100" s="23" t="s">
        <v>853</v>
      </c>
      <c r="E100" s="825" t="s">
        <v>854</v>
      </c>
      <c r="F100" s="1495" t="str">
        <f>VLOOKUP(TBL4_OptApp[[#This Row],[Option type
Defined List]],'Option Typs_Grps'!B$2:C$47, 2, FALSE)</f>
        <v>Distribution Options</v>
      </c>
      <c r="G100" s="834" t="s">
        <v>68</v>
      </c>
      <c r="H100" s="778" t="s">
        <v>737</v>
      </c>
      <c r="I100" s="844" t="s">
        <v>738</v>
      </c>
      <c r="J100" s="1049"/>
      <c r="K100" s="1049"/>
      <c r="L100" s="1253" t="s">
        <v>739</v>
      </c>
      <c r="M100" s="1253" t="s">
        <v>739</v>
      </c>
      <c r="N100" s="1253" t="s">
        <v>739</v>
      </c>
      <c r="O100" s="1253" t="s">
        <v>739</v>
      </c>
      <c r="P100" s="1253" t="s">
        <v>739</v>
      </c>
      <c r="Q100" s="1253" t="s">
        <v>739</v>
      </c>
      <c r="R100" s="23" t="s">
        <v>740</v>
      </c>
      <c r="S100" s="1332" t="s">
        <v>71</v>
      </c>
      <c r="T100" s="1332" t="s">
        <v>71</v>
      </c>
      <c r="U100" s="848">
        <v>2.5</v>
      </c>
      <c r="V100" s="1068"/>
      <c r="W100" s="1069"/>
      <c r="X100" s="1070"/>
      <c r="Y100" s="1079"/>
      <c r="Z100" s="1071"/>
      <c r="AA100" s="1070"/>
      <c r="AB100" s="1070"/>
      <c r="AC100" s="1070"/>
      <c r="AD100" s="1070"/>
      <c r="AE100" s="1070"/>
      <c r="AF100" s="1070"/>
      <c r="AG100" s="1070"/>
      <c r="AH100" s="1070"/>
      <c r="AI100" s="1057"/>
      <c r="AJ100" s="1057"/>
      <c r="AK100" s="1057"/>
      <c r="AL100" s="1057"/>
      <c r="AM100" s="1076"/>
      <c r="AN100" s="1057"/>
      <c r="AO100" s="1076"/>
      <c r="AP100" s="1057"/>
      <c r="AQ100" s="1057"/>
      <c r="AR100" s="1057"/>
      <c r="AS100" s="1057"/>
      <c r="AT100" s="1057"/>
      <c r="AU100" s="1057"/>
      <c r="AV100" s="1057"/>
      <c r="AW100" s="1057"/>
      <c r="AX100" s="1057"/>
      <c r="AY100" s="1057"/>
      <c r="AZ100" s="1057"/>
      <c r="BA100" s="1049"/>
      <c r="BB100" s="1251" t="s">
        <v>739</v>
      </c>
      <c r="BC100" s="1251" t="s">
        <v>739</v>
      </c>
      <c r="BD100" s="1251" t="s">
        <v>739</v>
      </c>
      <c r="BE100" s="1251" t="s">
        <v>739</v>
      </c>
      <c r="BF100" s="1367"/>
      <c r="BG100" s="21"/>
    </row>
    <row r="101" spans="1:59" ht="30.65" customHeight="1" x14ac:dyDescent="0.35">
      <c r="A101" s="21"/>
      <c r="B10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1" s="778">
        <v>14.02</v>
      </c>
      <c r="D101" s="23" t="s">
        <v>855</v>
      </c>
      <c r="E101" s="825" t="s">
        <v>854</v>
      </c>
      <c r="F101" s="1495" t="str">
        <f>VLOOKUP(TBL4_OptApp[[#This Row],[Option type
Defined List]],'Option Typs_Grps'!B$2:C$47, 2, FALSE)</f>
        <v>Distribution Options</v>
      </c>
      <c r="G101" s="834" t="s">
        <v>68</v>
      </c>
      <c r="H101" s="778" t="s">
        <v>737</v>
      </c>
      <c r="I101" s="844" t="s">
        <v>738</v>
      </c>
      <c r="J101" s="1049"/>
      <c r="K101" s="1049"/>
      <c r="L101" s="1253" t="s">
        <v>739</v>
      </c>
      <c r="M101" s="1253" t="s">
        <v>739</v>
      </c>
      <c r="N101" s="1253" t="s">
        <v>739</v>
      </c>
      <c r="O101" s="1253" t="s">
        <v>739</v>
      </c>
      <c r="P101" s="1253" t="s">
        <v>739</v>
      </c>
      <c r="Q101" s="1253" t="s">
        <v>739</v>
      </c>
      <c r="R101" s="23" t="s">
        <v>740</v>
      </c>
      <c r="S101" s="1332" t="s">
        <v>71</v>
      </c>
      <c r="T101" s="1332" t="s">
        <v>71</v>
      </c>
      <c r="U101" s="848">
        <v>1</v>
      </c>
      <c r="V101" s="1068"/>
      <c r="W101" s="1069"/>
      <c r="X101" s="1070"/>
      <c r="Y101" s="1079"/>
      <c r="Z101" s="1071"/>
      <c r="AA101" s="1070"/>
      <c r="AB101" s="1070"/>
      <c r="AC101" s="1070"/>
      <c r="AD101" s="1070"/>
      <c r="AE101" s="1070"/>
      <c r="AF101" s="1070"/>
      <c r="AG101" s="1070"/>
      <c r="AH101" s="1070"/>
      <c r="AI101" s="1057"/>
      <c r="AJ101" s="1057"/>
      <c r="AK101" s="1057"/>
      <c r="AL101" s="1057"/>
      <c r="AM101" s="1076"/>
      <c r="AN101" s="1057"/>
      <c r="AO101" s="1076"/>
      <c r="AP101" s="1057"/>
      <c r="AQ101" s="1057"/>
      <c r="AR101" s="1057"/>
      <c r="AS101" s="1057"/>
      <c r="AT101" s="1057"/>
      <c r="AU101" s="1057"/>
      <c r="AV101" s="1057"/>
      <c r="AW101" s="1057"/>
      <c r="AX101" s="1057"/>
      <c r="AY101" s="1057"/>
      <c r="AZ101" s="1057"/>
      <c r="BA101" s="1049"/>
      <c r="BB101" s="1251" t="s">
        <v>739</v>
      </c>
      <c r="BC101" s="1251" t="s">
        <v>739</v>
      </c>
      <c r="BD101" s="1251" t="s">
        <v>739</v>
      </c>
      <c r="BE101" s="1251" t="s">
        <v>739</v>
      </c>
      <c r="BF101" s="1367"/>
      <c r="BG101" s="21"/>
    </row>
    <row r="102" spans="1:59" ht="30.65" customHeight="1" x14ac:dyDescent="0.35">
      <c r="A102" s="21"/>
      <c r="B10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2" s="778">
        <v>14.03</v>
      </c>
      <c r="D102" s="23" t="s">
        <v>856</v>
      </c>
      <c r="E102" s="825" t="s">
        <v>854</v>
      </c>
      <c r="F102" s="1495" t="str">
        <f>VLOOKUP(TBL4_OptApp[[#This Row],[Option type
Defined List]],'Option Typs_Grps'!B$2:C$47, 2, FALSE)</f>
        <v>Distribution Options</v>
      </c>
      <c r="G102" s="834" t="s">
        <v>68</v>
      </c>
      <c r="H102" s="778" t="s">
        <v>737</v>
      </c>
      <c r="I102" s="844" t="s">
        <v>738</v>
      </c>
      <c r="J102" s="1049"/>
      <c r="K102" s="1049"/>
      <c r="L102" s="1253" t="s">
        <v>739</v>
      </c>
      <c r="M102" s="1253" t="s">
        <v>739</v>
      </c>
      <c r="N102" s="1253" t="s">
        <v>739</v>
      </c>
      <c r="O102" s="1253" t="s">
        <v>739</v>
      </c>
      <c r="P102" s="1253" t="s">
        <v>739</v>
      </c>
      <c r="Q102" s="1253" t="s">
        <v>739</v>
      </c>
      <c r="R102" s="23" t="s">
        <v>740</v>
      </c>
      <c r="S102" s="1332" t="s">
        <v>71</v>
      </c>
      <c r="T102" s="1332" t="s">
        <v>71</v>
      </c>
      <c r="U102" s="848">
        <v>7.87</v>
      </c>
      <c r="V102" s="1068"/>
      <c r="W102" s="1069"/>
      <c r="X102" s="1070"/>
      <c r="Y102" s="1079"/>
      <c r="Z102" s="1071"/>
      <c r="AA102" s="1070"/>
      <c r="AB102" s="1070"/>
      <c r="AC102" s="1070"/>
      <c r="AD102" s="1070"/>
      <c r="AE102" s="1070"/>
      <c r="AF102" s="1070"/>
      <c r="AG102" s="1070"/>
      <c r="AH102" s="1070"/>
      <c r="AI102" s="1057"/>
      <c r="AJ102" s="1057"/>
      <c r="AK102" s="1057"/>
      <c r="AL102" s="1057"/>
      <c r="AM102" s="1076"/>
      <c r="AN102" s="1057"/>
      <c r="AO102" s="1076"/>
      <c r="AP102" s="1057"/>
      <c r="AQ102" s="1057"/>
      <c r="AR102" s="1057"/>
      <c r="AS102" s="1057"/>
      <c r="AT102" s="1057"/>
      <c r="AU102" s="1057"/>
      <c r="AV102" s="1057"/>
      <c r="AW102" s="1057"/>
      <c r="AX102" s="1057"/>
      <c r="AY102" s="1057"/>
      <c r="AZ102" s="1057"/>
      <c r="BA102" s="1049"/>
      <c r="BB102" s="1251" t="s">
        <v>739</v>
      </c>
      <c r="BC102" s="1251" t="s">
        <v>739</v>
      </c>
      <c r="BD102" s="1251" t="s">
        <v>739</v>
      </c>
      <c r="BE102" s="1251" t="s">
        <v>739</v>
      </c>
      <c r="BF102" s="1367"/>
      <c r="BG102" s="21"/>
    </row>
    <row r="103" spans="1:59" ht="30.65" customHeight="1" x14ac:dyDescent="0.35">
      <c r="A103" s="21"/>
      <c r="B10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3" s="778">
        <v>14.04</v>
      </c>
      <c r="D103" s="23" t="s">
        <v>857</v>
      </c>
      <c r="E103" s="825" t="s">
        <v>854</v>
      </c>
      <c r="F103" s="1495" t="str">
        <f>VLOOKUP(TBL4_OptApp[[#This Row],[Option type
Defined List]],'Option Typs_Grps'!B$2:C$47, 2, FALSE)</f>
        <v>Distribution Options</v>
      </c>
      <c r="G103" s="834" t="s">
        <v>68</v>
      </c>
      <c r="H103" s="778" t="s">
        <v>737</v>
      </c>
      <c r="I103" s="844" t="s">
        <v>738</v>
      </c>
      <c r="J103" s="1049"/>
      <c r="K103" s="1049"/>
      <c r="L103" s="1253" t="s">
        <v>739</v>
      </c>
      <c r="M103" s="1253" t="s">
        <v>739</v>
      </c>
      <c r="N103" s="1253" t="s">
        <v>739</v>
      </c>
      <c r="O103" s="1253" t="s">
        <v>739</v>
      </c>
      <c r="P103" s="1253" t="s">
        <v>739</v>
      </c>
      <c r="Q103" s="1253" t="s">
        <v>739</v>
      </c>
      <c r="R103" s="23" t="s">
        <v>740</v>
      </c>
      <c r="S103" s="1332" t="s">
        <v>71</v>
      </c>
      <c r="T103" s="1332" t="s">
        <v>71</v>
      </c>
      <c r="U103" s="848">
        <v>2.8</v>
      </c>
      <c r="V103" s="1068"/>
      <c r="W103" s="1069"/>
      <c r="X103" s="1070"/>
      <c r="Y103" s="1079"/>
      <c r="Z103" s="1071"/>
      <c r="AA103" s="1070"/>
      <c r="AB103" s="1070"/>
      <c r="AC103" s="1070"/>
      <c r="AD103" s="1070"/>
      <c r="AE103" s="1070"/>
      <c r="AF103" s="1070"/>
      <c r="AG103" s="1070"/>
      <c r="AH103" s="1070"/>
      <c r="AI103" s="1057"/>
      <c r="AJ103" s="1057"/>
      <c r="AK103" s="1057"/>
      <c r="AL103" s="1057"/>
      <c r="AM103" s="1076"/>
      <c r="AN103" s="1057"/>
      <c r="AO103" s="1076"/>
      <c r="AP103" s="1057"/>
      <c r="AQ103" s="1057"/>
      <c r="AR103" s="1057"/>
      <c r="AS103" s="1057"/>
      <c r="AT103" s="1057"/>
      <c r="AU103" s="1057"/>
      <c r="AV103" s="1057"/>
      <c r="AW103" s="1057"/>
      <c r="AX103" s="1057"/>
      <c r="AY103" s="1057"/>
      <c r="AZ103" s="1057"/>
      <c r="BA103" s="1049"/>
      <c r="BB103" s="1251" t="s">
        <v>739</v>
      </c>
      <c r="BC103" s="1251" t="s">
        <v>739</v>
      </c>
      <c r="BD103" s="1251" t="s">
        <v>739</v>
      </c>
      <c r="BE103" s="1251" t="s">
        <v>739</v>
      </c>
      <c r="BF103" s="1367"/>
      <c r="BG103" s="21"/>
    </row>
    <row r="104" spans="1:59" ht="30.65" customHeight="1" x14ac:dyDescent="0.35">
      <c r="A104" s="21"/>
      <c r="B10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4" s="778">
        <v>14.05</v>
      </c>
      <c r="D104" s="23" t="s">
        <v>858</v>
      </c>
      <c r="E104" s="778" t="s">
        <v>854</v>
      </c>
      <c r="F104" s="1495" t="str">
        <f>VLOOKUP(TBL4_OptApp[[#This Row],[Option type
Defined List]],'Option Typs_Grps'!B$2:C$47, 2, FALSE)</f>
        <v>Distribution Options</v>
      </c>
      <c r="G104" s="834" t="s">
        <v>68</v>
      </c>
      <c r="H104" s="778" t="s">
        <v>737</v>
      </c>
      <c r="I104" s="844" t="s">
        <v>738</v>
      </c>
      <c r="J104" s="1049"/>
      <c r="K104" s="1049"/>
      <c r="L104" s="1253" t="s">
        <v>739</v>
      </c>
      <c r="M104" s="1253" t="s">
        <v>739</v>
      </c>
      <c r="N104" s="1253" t="s">
        <v>739</v>
      </c>
      <c r="O104" s="1253" t="s">
        <v>739</v>
      </c>
      <c r="P104" s="1253" t="s">
        <v>739</v>
      </c>
      <c r="Q104" s="1253" t="s">
        <v>739</v>
      </c>
      <c r="R104" s="23" t="s">
        <v>740</v>
      </c>
      <c r="S104" s="1332" t="s">
        <v>71</v>
      </c>
      <c r="T104" s="1332" t="s">
        <v>71</v>
      </c>
      <c r="U104" s="848">
        <v>3.2</v>
      </c>
      <c r="V104" s="1068"/>
      <c r="W104" s="1069"/>
      <c r="X104" s="1070"/>
      <c r="Y104" s="1079"/>
      <c r="Z104" s="1071"/>
      <c r="AA104" s="1070"/>
      <c r="AB104" s="1070"/>
      <c r="AC104" s="1070"/>
      <c r="AD104" s="1070"/>
      <c r="AE104" s="1070"/>
      <c r="AF104" s="1070"/>
      <c r="AG104" s="1070"/>
      <c r="AH104" s="1070"/>
      <c r="AI104" s="1057"/>
      <c r="AJ104" s="1057"/>
      <c r="AK104" s="1057"/>
      <c r="AL104" s="1057"/>
      <c r="AM104" s="1076"/>
      <c r="AN104" s="1057"/>
      <c r="AO104" s="1076"/>
      <c r="AP104" s="1057"/>
      <c r="AQ104" s="1057"/>
      <c r="AR104" s="1057"/>
      <c r="AS104" s="1057"/>
      <c r="AT104" s="1057"/>
      <c r="AU104" s="1057"/>
      <c r="AV104" s="1057"/>
      <c r="AW104" s="1057"/>
      <c r="AX104" s="1057"/>
      <c r="AY104" s="1057"/>
      <c r="AZ104" s="1057"/>
      <c r="BA104" s="1049"/>
      <c r="BB104" s="1251" t="s">
        <v>739</v>
      </c>
      <c r="BC104" s="1251" t="s">
        <v>739</v>
      </c>
      <c r="BD104" s="1251" t="s">
        <v>739</v>
      </c>
      <c r="BE104" s="1251" t="s">
        <v>739</v>
      </c>
      <c r="BF104" s="1367"/>
      <c r="BG104" s="21"/>
    </row>
    <row r="105" spans="1:59" ht="30.65" customHeight="1" x14ac:dyDescent="0.35">
      <c r="A105" s="21"/>
      <c r="B10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5" s="778">
        <v>14.06</v>
      </c>
      <c r="D105" s="23" t="s">
        <v>859</v>
      </c>
      <c r="E105" s="825" t="s">
        <v>854</v>
      </c>
      <c r="F105" s="1495" t="str">
        <f>VLOOKUP(TBL4_OptApp[[#This Row],[Option type
Defined List]],'Option Typs_Grps'!B$2:C$47, 2, FALSE)</f>
        <v>Distribution Options</v>
      </c>
      <c r="G105" s="834" t="s">
        <v>68</v>
      </c>
      <c r="H105" s="778" t="s">
        <v>737</v>
      </c>
      <c r="I105" s="844" t="s">
        <v>738</v>
      </c>
      <c r="J105" s="1049"/>
      <c r="K105" s="1049"/>
      <c r="L105" s="1253" t="s">
        <v>739</v>
      </c>
      <c r="M105" s="1253" t="s">
        <v>739</v>
      </c>
      <c r="N105" s="1253" t="s">
        <v>739</v>
      </c>
      <c r="O105" s="1253" t="s">
        <v>739</v>
      </c>
      <c r="P105" s="1253" t="s">
        <v>739</v>
      </c>
      <c r="Q105" s="1253" t="s">
        <v>739</v>
      </c>
      <c r="R105" s="23" t="s">
        <v>740</v>
      </c>
      <c r="S105" s="1332" t="s">
        <v>71</v>
      </c>
      <c r="T105" s="1332" t="s">
        <v>71</v>
      </c>
      <c r="U105" s="848">
        <v>4</v>
      </c>
      <c r="V105" s="1068"/>
      <c r="W105" s="1069"/>
      <c r="X105" s="1070"/>
      <c r="Y105" s="1079"/>
      <c r="Z105" s="1071"/>
      <c r="AA105" s="1070"/>
      <c r="AB105" s="1070"/>
      <c r="AC105" s="1070"/>
      <c r="AD105" s="1070"/>
      <c r="AE105" s="1070"/>
      <c r="AF105" s="1070"/>
      <c r="AG105" s="1070"/>
      <c r="AH105" s="1070"/>
      <c r="AI105" s="1057"/>
      <c r="AJ105" s="1057"/>
      <c r="AK105" s="1057"/>
      <c r="AL105" s="1057"/>
      <c r="AM105" s="1076"/>
      <c r="AN105" s="1057"/>
      <c r="AO105" s="1076"/>
      <c r="AP105" s="1057"/>
      <c r="AQ105" s="1057"/>
      <c r="AR105" s="1057"/>
      <c r="AS105" s="1057"/>
      <c r="AT105" s="1057"/>
      <c r="AU105" s="1057"/>
      <c r="AV105" s="1057"/>
      <c r="AW105" s="1057"/>
      <c r="AX105" s="1057"/>
      <c r="AY105" s="1057"/>
      <c r="AZ105" s="1057"/>
      <c r="BA105" s="1049"/>
      <c r="BB105" s="1251" t="s">
        <v>739</v>
      </c>
      <c r="BC105" s="1251" t="s">
        <v>739</v>
      </c>
      <c r="BD105" s="1251" t="s">
        <v>739</v>
      </c>
      <c r="BE105" s="1251" t="s">
        <v>739</v>
      </c>
      <c r="BF105" s="1367"/>
      <c r="BG105" s="21"/>
    </row>
    <row r="106" spans="1:59" customFormat="1" ht="30.65" customHeight="1" x14ac:dyDescent="0.35">
      <c r="B10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6" s="778">
        <v>14.07</v>
      </c>
      <c r="D106" s="23" t="s">
        <v>860</v>
      </c>
      <c r="E106" s="825" t="s">
        <v>854</v>
      </c>
      <c r="F106" s="1495" t="str">
        <f>VLOOKUP(TBL4_OptApp[[#This Row],[Option type
Defined List]],'Option Typs_Grps'!B$2:C$47, 2, FALSE)</f>
        <v>Distribution Options</v>
      </c>
      <c r="G106" s="834" t="s">
        <v>68</v>
      </c>
      <c r="H106" s="778" t="s">
        <v>737</v>
      </c>
      <c r="I106" s="844" t="s">
        <v>738</v>
      </c>
      <c r="J106" s="1055"/>
      <c r="K106" s="1055"/>
      <c r="L106" s="1056" t="s">
        <v>739</v>
      </c>
      <c r="M106" s="1056" t="s">
        <v>739</v>
      </c>
      <c r="N106" s="1056" t="s">
        <v>739</v>
      </c>
      <c r="O106" s="1056" t="s">
        <v>739</v>
      </c>
      <c r="P106" s="1056" t="s">
        <v>739</v>
      </c>
      <c r="Q106" s="1056" t="s">
        <v>739</v>
      </c>
      <c r="R106" s="788" t="s">
        <v>740</v>
      </c>
      <c r="S106" s="1332" t="s">
        <v>71</v>
      </c>
      <c r="T106" s="1332" t="s">
        <v>71</v>
      </c>
      <c r="U106" s="848">
        <v>3.37</v>
      </c>
      <c r="V106" s="1068"/>
      <c r="W106" s="1072"/>
      <c r="X106" s="1075"/>
      <c r="Y106" s="1074"/>
      <c r="Z106" s="1078"/>
      <c r="AA106" s="1070"/>
      <c r="AB106" s="1070"/>
      <c r="AC106" s="1070"/>
      <c r="AD106" s="1070"/>
      <c r="AE106" s="1074"/>
      <c r="AF106" s="1075"/>
      <c r="AG106" s="1075"/>
      <c r="AH106" s="1075"/>
      <c r="AI106" s="1076"/>
      <c r="AJ106" s="1076"/>
      <c r="AK106" s="1076"/>
      <c r="AL106" s="1076"/>
      <c r="AM106" s="1076"/>
      <c r="AN106" s="1076"/>
      <c r="AO106" s="1076"/>
      <c r="AP106" s="1076"/>
      <c r="AQ106" s="1076"/>
      <c r="AR106" s="1076"/>
      <c r="AS106" s="1076"/>
      <c r="AT106" s="1076"/>
      <c r="AU106" s="1076"/>
      <c r="AV106" s="1076"/>
      <c r="AW106" s="1076"/>
      <c r="AX106" s="1076"/>
      <c r="AY106" s="1076"/>
      <c r="AZ106" s="1076"/>
      <c r="BA106" s="1076"/>
      <c r="BB106" s="1056" t="s">
        <v>739</v>
      </c>
      <c r="BC106" s="1056" t="s">
        <v>739</v>
      </c>
      <c r="BD106" s="1056" t="s">
        <v>739</v>
      </c>
      <c r="BE106" s="1056" t="s">
        <v>739</v>
      </c>
    </row>
    <row r="107" spans="1:59" customFormat="1" ht="30.65" customHeight="1" x14ac:dyDescent="0.35">
      <c r="B10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7" s="778">
        <v>14.08</v>
      </c>
      <c r="D107" s="23" t="s">
        <v>861</v>
      </c>
      <c r="E107" s="825" t="s">
        <v>854</v>
      </c>
      <c r="F107" s="1495" t="str">
        <f>VLOOKUP(TBL4_OptApp[[#This Row],[Option type
Defined List]],'Option Typs_Grps'!B$2:C$47, 2, FALSE)</f>
        <v>Distribution Options</v>
      </c>
      <c r="G107" s="834" t="s">
        <v>68</v>
      </c>
      <c r="H107" s="778" t="s">
        <v>737</v>
      </c>
      <c r="I107" s="844" t="s">
        <v>738</v>
      </c>
      <c r="J107" s="1055"/>
      <c r="K107" s="1055"/>
      <c r="L107" s="1056" t="s">
        <v>739</v>
      </c>
      <c r="M107" s="1056" t="s">
        <v>739</v>
      </c>
      <c r="N107" s="1056" t="s">
        <v>739</v>
      </c>
      <c r="O107" s="1056" t="s">
        <v>739</v>
      </c>
      <c r="P107" s="1056" t="s">
        <v>739</v>
      </c>
      <c r="Q107" s="1056" t="s">
        <v>739</v>
      </c>
      <c r="R107" s="788" t="s">
        <v>740</v>
      </c>
      <c r="S107" s="1332" t="s">
        <v>71</v>
      </c>
      <c r="T107" s="1332" t="s">
        <v>71</v>
      </c>
      <c r="U107" s="848">
        <v>1.5</v>
      </c>
      <c r="V107" s="1068"/>
      <c r="W107" s="1072"/>
      <c r="X107" s="1075"/>
      <c r="Y107" s="1074"/>
      <c r="Z107" s="1078"/>
      <c r="AA107" s="1070"/>
      <c r="AB107" s="1070"/>
      <c r="AC107" s="1070"/>
      <c r="AD107" s="1070"/>
      <c r="AE107" s="1074"/>
      <c r="AF107" s="1075"/>
      <c r="AG107" s="1075"/>
      <c r="AH107" s="1075"/>
      <c r="AI107" s="1076"/>
      <c r="AJ107" s="1076"/>
      <c r="AK107" s="1076"/>
      <c r="AL107" s="1076"/>
      <c r="AM107" s="1076"/>
      <c r="AN107" s="1076"/>
      <c r="AO107" s="1076"/>
      <c r="AP107" s="1076"/>
      <c r="AQ107" s="1076"/>
      <c r="AR107" s="1076"/>
      <c r="AS107" s="1076"/>
      <c r="AT107" s="1076"/>
      <c r="AU107" s="1076"/>
      <c r="AV107" s="1076"/>
      <c r="AW107" s="1076"/>
      <c r="AX107" s="1076"/>
      <c r="AY107" s="1076"/>
      <c r="AZ107" s="1076"/>
      <c r="BA107" s="1076"/>
      <c r="BB107" s="1056" t="s">
        <v>739</v>
      </c>
      <c r="BC107" s="1056" t="s">
        <v>739</v>
      </c>
      <c r="BD107" s="1056" t="s">
        <v>739</v>
      </c>
      <c r="BE107" s="1056" t="s">
        <v>739</v>
      </c>
    </row>
    <row r="108" spans="1:59" ht="30.65" customHeight="1" x14ac:dyDescent="0.35">
      <c r="A108" s="21"/>
      <c r="B10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8" s="778">
        <v>15.01</v>
      </c>
      <c r="D108" s="23" t="s">
        <v>862</v>
      </c>
      <c r="E108" s="825" t="s">
        <v>863</v>
      </c>
      <c r="F108" s="1495" t="str">
        <f>VLOOKUP(TBL4_OptApp[[#This Row],[Option type
Defined List]],'Option Typs_Grps'!B$2:C$47, 2, FALSE)</f>
        <v>Distribution Options</v>
      </c>
      <c r="G108" s="834" t="s">
        <v>68</v>
      </c>
      <c r="H108" s="778" t="s">
        <v>737</v>
      </c>
      <c r="I108" s="844" t="s">
        <v>738</v>
      </c>
      <c r="J108" s="1049"/>
      <c r="K108" s="1049"/>
      <c r="L108" s="1253" t="s">
        <v>739</v>
      </c>
      <c r="M108" s="1253" t="s">
        <v>739</v>
      </c>
      <c r="N108" s="1253" t="s">
        <v>739</v>
      </c>
      <c r="O108" s="1253" t="s">
        <v>739</v>
      </c>
      <c r="P108" s="1253" t="s">
        <v>739</v>
      </c>
      <c r="Q108" s="1253" t="s">
        <v>739</v>
      </c>
      <c r="R108" s="23" t="s">
        <v>740</v>
      </c>
      <c r="S108" s="1332" t="s">
        <v>71</v>
      </c>
      <c r="T108" s="1332" t="s">
        <v>71</v>
      </c>
      <c r="U108" s="848">
        <v>1</v>
      </c>
      <c r="V108" s="1068"/>
      <c r="W108" s="1069"/>
      <c r="X108" s="1070"/>
      <c r="Y108" s="1079"/>
      <c r="Z108" s="1071"/>
      <c r="AA108" s="1070"/>
      <c r="AB108" s="1070"/>
      <c r="AC108" s="1070"/>
      <c r="AD108" s="1070"/>
      <c r="AE108" s="1070"/>
      <c r="AF108" s="1070"/>
      <c r="AG108" s="1070"/>
      <c r="AH108" s="1070"/>
      <c r="AI108" s="1057"/>
      <c r="AJ108" s="1057"/>
      <c r="AK108" s="1057"/>
      <c r="AL108" s="1057"/>
      <c r="AM108" s="1076"/>
      <c r="AN108" s="1057"/>
      <c r="AO108" s="1076"/>
      <c r="AP108" s="1057"/>
      <c r="AQ108" s="1057"/>
      <c r="AR108" s="1057"/>
      <c r="AS108" s="1057"/>
      <c r="AT108" s="1057"/>
      <c r="AU108" s="1057"/>
      <c r="AV108" s="1057"/>
      <c r="AW108" s="1057"/>
      <c r="AX108" s="1057"/>
      <c r="AY108" s="1057"/>
      <c r="AZ108" s="1057"/>
      <c r="BA108" s="1049"/>
      <c r="BB108" s="1251" t="s">
        <v>739</v>
      </c>
      <c r="BC108" s="1251" t="s">
        <v>739</v>
      </c>
      <c r="BD108" s="1251" t="s">
        <v>739</v>
      </c>
      <c r="BE108" s="1251" t="s">
        <v>739</v>
      </c>
      <c r="BF108" s="1367"/>
      <c r="BG108" s="21"/>
    </row>
    <row r="109" spans="1:59" ht="30.65" customHeight="1" x14ac:dyDescent="0.35">
      <c r="A109" s="1367"/>
      <c r="B10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9" s="778">
        <v>15.02</v>
      </c>
      <c r="D109" s="23" t="s">
        <v>864</v>
      </c>
      <c r="E109" s="825" t="s">
        <v>863</v>
      </c>
      <c r="F109" s="1495" t="str">
        <f>VLOOKUP(TBL4_OptApp[[#This Row],[Option type
Defined List]],'Option Typs_Grps'!B$2:C$47, 2, FALSE)</f>
        <v>Distribution Options</v>
      </c>
      <c r="G109" s="834" t="s">
        <v>68</v>
      </c>
      <c r="H109" s="778" t="s">
        <v>737</v>
      </c>
      <c r="I109" s="844" t="s">
        <v>738</v>
      </c>
      <c r="J109" s="1049"/>
      <c r="K109" s="1049"/>
      <c r="L109" s="1253" t="s">
        <v>739</v>
      </c>
      <c r="M109" s="1253" t="s">
        <v>739</v>
      </c>
      <c r="N109" s="1253" t="s">
        <v>739</v>
      </c>
      <c r="O109" s="1253" t="s">
        <v>739</v>
      </c>
      <c r="P109" s="1253" t="s">
        <v>739</v>
      </c>
      <c r="Q109" s="1253" t="s">
        <v>739</v>
      </c>
      <c r="R109" s="23" t="s">
        <v>740</v>
      </c>
      <c r="S109" s="1332" t="s">
        <v>71</v>
      </c>
      <c r="T109" s="1332" t="s">
        <v>71</v>
      </c>
      <c r="U109" s="848">
        <v>1.5</v>
      </c>
      <c r="V109" s="1068"/>
      <c r="W109" s="1069"/>
      <c r="X109" s="1070"/>
      <c r="Y109" s="1079"/>
      <c r="Z109" s="1071"/>
      <c r="AA109" s="1070"/>
      <c r="AB109" s="1070"/>
      <c r="AC109" s="1070"/>
      <c r="AD109" s="1070"/>
      <c r="AE109" s="1070"/>
      <c r="AF109" s="1070"/>
      <c r="AG109" s="1070"/>
      <c r="AH109" s="1070"/>
      <c r="AI109" s="1057"/>
      <c r="AJ109" s="1057"/>
      <c r="AK109" s="1057"/>
      <c r="AL109" s="1057"/>
      <c r="AM109" s="1076"/>
      <c r="AN109" s="1057"/>
      <c r="AO109" s="1076"/>
      <c r="AP109" s="1057"/>
      <c r="AQ109" s="1057"/>
      <c r="AR109" s="1057"/>
      <c r="AS109" s="1057"/>
      <c r="AT109" s="1057"/>
      <c r="AU109" s="1057"/>
      <c r="AV109" s="1057"/>
      <c r="AW109" s="1057"/>
      <c r="AX109" s="1057"/>
      <c r="AY109" s="1057"/>
      <c r="AZ109" s="1057"/>
      <c r="BA109" s="1049"/>
      <c r="BB109" s="1251" t="s">
        <v>739</v>
      </c>
      <c r="BC109" s="1251" t="s">
        <v>739</v>
      </c>
      <c r="BD109" s="1251" t="s">
        <v>739</v>
      </c>
      <c r="BE109" s="1251" t="s">
        <v>739</v>
      </c>
      <c r="BF109" s="1367"/>
      <c r="BG109" s="1367"/>
    </row>
    <row r="110" spans="1:59" ht="30.65" customHeight="1" x14ac:dyDescent="0.35">
      <c r="A110" s="1367"/>
      <c r="B11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0" s="778">
        <v>15.03</v>
      </c>
      <c r="D110" s="23" t="s">
        <v>865</v>
      </c>
      <c r="E110" s="825" t="s">
        <v>863</v>
      </c>
      <c r="F110" s="1495" t="str">
        <f>VLOOKUP(TBL4_OptApp[[#This Row],[Option type
Defined List]],'Option Typs_Grps'!B$2:C$47, 2, FALSE)</f>
        <v>Distribution Options</v>
      </c>
      <c r="G110" s="834" t="s">
        <v>68</v>
      </c>
      <c r="H110" s="778" t="s">
        <v>737</v>
      </c>
      <c r="I110" s="844" t="s">
        <v>738</v>
      </c>
      <c r="J110" s="1049"/>
      <c r="K110" s="1049"/>
      <c r="L110" s="1253" t="s">
        <v>739</v>
      </c>
      <c r="M110" s="1253" t="s">
        <v>739</v>
      </c>
      <c r="N110" s="1253" t="s">
        <v>739</v>
      </c>
      <c r="O110" s="1253" t="s">
        <v>739</v>
      </c>
      <c r="P110" s="1253" t="s">
        <v>739</v>
      </c>
      <c r="Q110" s="1253" t="s">
        <v>739</v>
      </c>
      <c r="R110" s="23" t="s">
        <v>740</v>
      </c>
      <c r="S110" s="1332" t="s">
        <v>71</v>
      </c>
      <c r="T110" s="1332" t="s">
        <v>71</v>
      </c>
      <c r="U110" s="848">
        <v>1.41</v>
      </c>
      <c r="V110" s="1068"/>
      <c r="W110" s="1069"/>
      <c r="X110" s="1070"/>
      <c r="Y110" s="1079"/>
      <c r="Z110" s="1071"/>
      <c r="AA110" s="1070"/>
      <c r="AB110" s="1070"/>
      <c r="AC110" s="1070"/>
      <c r="AD110" s="1070"/>
      <c r="AE110" s="1070"/>
      <c r="AF110" s="1070"/>
      <c r="AG110" s="1070"/>
      <c r="AH110" s="1070"/>
      <c r="AI110" s="1057"/>
      <c r="AJ110" s="1057"/>
      <c r="AK110" s="1057"/>
      <c r="AL110" s="1057"/>
      <c r="AM110" s="1076"/>
      <c r="AN110" s="1057"/>
      <c r="AO110" s="1076"/>
      <c r="AP110" s="1057"/>
      <c r="AQ110" s="1057"/>
      <c r="AR110" s="1057"/>
      <c r="AS110" s="1057"/>
      <c r="AT110" s="1057"/>
      <c r="AU110" s="1057"/>
      <c r="AV110" s="1057"/>
      <c r="AW110" s="1057"/>
      <c r="AX110" s="1057"/>
      <c r="AY110" s="1057"/>
      <c r="AZ110" s="1057"/>
      <c r="BA110" s="1049"/>
      <c r="BB110" s="1251" t="s">
        <v>739</v>
      </c>
      <c r="BC110" s="1251" t="s">
        <v>739</v>
      </c>
      <c r="BD110" s="1251" t="s">
        <v>739</v>
      </c>
      <c r="BE110" s="1251" t="s">
        <v>739</v>
      </c>
      <c r="BF110" s="1367"/>
      <c r="BG110" s="1367"/>
    </row>
    <row r="111" spans="1:59" ht="30.65" customHeight="1" x14ac:dyDescent="0.35">
      <c r="A111" s="1367"/>
      <c r="B11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778">
        <v>15.04</v>
      </c>
      <c r="D111" s="23" t="s">
        <v>866</v>
      </c>
      <c r="E111" s="825" t="s">
        <v>863</v>
      </c>
      <c r="F111" s="1495" t="str">
        <f>VLOOKUP(TBL4_OptApp[[#This Row],[Option type
Defined List]],'Option Typs_Grps'!B$2:C$47, 2, FALSE)</f>
        <v>Distribution Options</v>
      </c>
      <c r="G111" s="834" t="s">
        <v>68</v>
      </c>
      <c r="H111" s="778" t="s">
        <v>737</v>
      </c>
      <c r="I111" s="844" t="s">
        <v>738</v>
      </c>
      <c r="J111" s="1049"/>
      <c r="K111" s="1049"/>
      <c r="L111" s="1253" t="s">
        <v>739</v>
      </c>
      <c r="M111" s="1253" t="s">
        <v>739</v>
      </c>
      <c r="N111" s="1253" t="s">
        <v>739</v>
      </c>
      <c r="O111" s="1253" t="s">
        <v>739</v>
      </c>
      <c r="P111" s="1253" t="s">
        <v>739</v>
      </c>
      <c r="Q111" s="1253" t="s">
        <v>739</v>
      </c>
      <c r="R111" s="23" t="s">
        <v>740</v>
      </c>
      <c r="S111" s="1332" t="s">
        <v>71</v>
      </c>
      <c r="T111" s="1332" t="s">
        <v>71</v>
      </c>
      <c r="U111" s="848">
        <v>0.35</v>
      </c>
      <c r="V111" s="1068"/>
      <c r="W111" s="1069"/>
      <c r="X111" s="1070"/>
      <c r="Y111" s="1079"/>
      <c r="Z111" s="1071"/>
      <c r="AA111" s="1070"/>
      <c r="AB111" s="1070"/>
      <c r="AC111" s="1070"/>
      <c r="AD111" s="1070"/>
      <c r="AE111" s="1070"/>
      <c r="AF111" s="1070"/>
      <c r="AG111" s="1070"/>
      <c r="AH111" s="1070"/>
      <c r="AI111" s="1057"/>
      <c r="AJ111" s="1057"/>
      <c r="AK111" s="1057"/>
      <c r="AL111" s="1057"/>
      <c r="AM111" s="1076"/>
      <c r="AN111" s="1057"/>
      <c r="AO111" s="1076"/>
      <c r="AP111" s="1057"/>
      <c r="AQ111" s="1057"/>
      <c r="AR111" s="1057"/>
      <c r="AS111" s="1057"/>
      <c r="AT111" s="1057"/>
      <c r="AU111" s="1057"/>
      <c r="AV111" s="1057"/>
      <c r="AW111" s="1057"/>
      <c r="AX111" s="1057"/>
      <c r="AY111" s="1057"/>
      <c r="AZ111" s="1057"/>
      <c r="BA111" s="1049"/>
      <c r="BB111" s="1251" t="s">
        <v>739</v>
      </c>
      <c r="BC111" s="1251" t="s">
        <v>739</v>
      </c>
      <c r="BD111" s="1251" t="s">
        <v>739</v>
      </c>
      <c r="BE111" s="1251" t="s">
        <v>739</v>
      </c>
      <c r="BF111" s="1367"/>
      <c r="BG111" s="1367"/>
    </row>
    <row r="112" spans="1:59" ht="30.65" customHeight="1" x14ac:dyDescent="0.35">
      <c r="A112" s="1367"/>
      <c r="B11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778">
        <v>16.010000000000002</v>
      </c>
      <c r="D112" s="23" t="s">
        <v>867</v>
      </c>
      <c r="E112" s="1366" t="s">
        <v>868</v>
      </c>
      <c r="F112" s="1495" t="str">
        <f>VLOOKUP(TBL4_OptApp[[#This Row],[Option type
Defined List]],'Option Typs_Grps'!B$2:C$47, 2, FALSE)</f>
        <v>Distribution Options</v>
      </c>
      <c r="G112" s="834" t="s">
        <v>68</v>
      </c>
      <c r="H112" s="778" t="s">
        <v>737</v>
      </c>
      <c r="I112" s="844" t="s">
        <v>738</v>
      </c>
      <c r="J112" s="1049"/>
      <c r="K112" s="1049"/>
      <c r="L112" s="1253" t="s">
        <v>739</v>
      </c>
      <c r="M112" s="1253" t="s">
        <v>739</v>
      </c>
      <c r="N112" s="1253" t="s">
        <v>739</v>
      </c>
      <c r="O112" s="1253" t="s">
        <v>739</v>
      </c>
      <c r="P112" s="1253" t="s">
        <v>739</v>
      </c>
      <c r="Q112" s="1253" t="s">
        <v>739</v>
      </c>
      <c r="R112" s="23" t="s">
        <v>740</v>
      </c>
      <c r="S112" s="1332" t="s">
        <v>71</v>
      </c>
      <c r="T112" s="1332" t="s">
        <v>71</v>
      </c>
      <c r="U112" s="848">
        <v>1</v>
      </c>
      <c r="V112" s="1068"/>
      <c r="W112" s="1069"/>
      <c r="X112" s="1070"/>
      <c r="Y112" s="1079"/>
      <c r="Z112" s="1071"/>
      <c r="AA112" s="1070"/>
      <c r="AB112" s="1070"/>
      <c r="AC112" s="1070"/>
      <c r="AD112" s="1070"/>
      <c r="AE112" s="1070"/>
      <c r="AF112" s="1070"/>
      <c r="AG112" s="1070"/>
      <c r="AH112" s="1070"/>
      <c r="AI112" s="1057"/>
      <c r="AJ112" s="1057"/>
      <c r="AK112" s="1057"/>
      <c r="AL112" s="1057"/>
      <c r="AM112" s="1076"/>
      <c r="AN112" s="1057"/>
      <c r="AO112" s="1076"/>
      <c r="AP112" s="1057"/>
      <c r="AQ112" s="1057"/>
      <c r="AR112" s="1057"/>
      <c r="AS112" s="1057"/>
      <c r="AT112" s="1057"/>
      <c r="AU112" s="1057"/>
      <c r="AV112" s="1057"/>
      <c r="AW112" s="1057"/>
      <c r="AX112" s="1057"/>
      <c r="AY112" s="1057"/>
      <c r="AZ112" s="1057"/>
      <c r="BA112" s="1049"/>
      <c r="BB112" s="1251" t="s">
        <v>739</v>
      </c>
      <c r="BC112" s="1251" t="s">
        <v>739</v>
      </c>
      <c r="BD112" s="1251" t="s">
        <v>739</v>
      </c>
      <c r="BE112" s="1251" t="s">
        <v>739</v>
      </c>
      <c r="BF112" s="1367"/>
      <c r="BG112" s="1367"/>
    </row>
    <row r="113" spans="1:58" ht="30.65" customHeight="1" x14ac:dyDescent="0.35">
      <c r="A113" s="1367"/>
      <c r="B11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778">
        <v>16.02</v>
      </c>
      <c r="D113" s="23" t="s">
        <v>869</v>
      </c>
      <c r="E113" s="1366" t="s">
        <v>868</v>
      </c>
      <c r="F113" s="1495" t="str">
        <f>VLOOKUP(TBL4_OptApp[[#This Row],[Option type
Defined List]],'Option Typs_Grps'!B$2:C$47, 2, FALSE)</f>
        <v>Distribution Options</v>
      </c>
      <c r="G113" s="834" t="s">
        <v>68</v>
      </c>
      <c r="H113" s="778" t="s">
        <v>737</v>
      </c>
      <c r="I113" s="844" t="s">
        <v>738</v>
      </c>
      <c r="J113" s="1049"/>
      <c r="K113" s="1049"/>
      <c r="L113" s="1253" t="s">
        <v>739</v>
      </c>
      <c r="M113" s="1253" t="s">
        <v>739</v>
      </c>
      <c r="N113" s="1253" t="s">
        <v>739</v>
      </c>
      <c r="O113" s="1253" t="s">
        <v>739</v>
      </c>
      <c r="P113" s="1253" t="s">
        <v>739</v>
      </c>
      <c r="Q113" s="1253" t="s">
        <v>739</v>
      </c>
      <c r="R113" s="23" t="s">
        <v>740</v>
      </c>
      <c r="S113" s="1332" t="s">
        <v>71</v>
      </c>
      <c r="T113" s="1332" t="s">
        <v>71</v>
      </c>
      <c r="U113" s="848">
        <v>12.89</v>
      </c>
      <c r="V113" s="1068"/>
      <c r="W113" s="1069"/>
      <c r="X113" s="1070"/>
      <c r="Y113" s="1079"/>
      <c r="Z113" s="1071"/>
      <c r="AA113" s="1070"/>
      <c r="AB113" s="1070"/>
      <c r="AC113" s="1070"/>
      <c r="AD113" s="1070"/>
      <c r="AE113" s="1070"/>
      <c r="AF113" s="1070"/>
      <c r="AG113" s="1070"/>
      <c r="AH113" s="1070"/>
      <c r="AI113" s="1057"/>
      <c r="AJ113" s="1057"/>
      <c r="AK113" s="1057"/>
      <c r="AL113" s="1057"/>
      <c r="AM113" s="1076"/>
      <c r="AN113" s="1057"/>
      <c r="AO113" s="1076"/>
      <c r="AP113" s="1057"/>
      <c r="AQ113" s="1057"/>
      <c r="AR113" s="1057"/>
      <c r="AS113" s="1057"/>
      <c r="AT113" s="1057"/>
      <c r="AU113" s="1057"/>
      <c r="AV113" s="1057"/>
      <c r="AW113" s="1057"/>
      <c r="AX113" s="1057"/>
      <c r="AY113" s="1057"/>
      <c r="AZ113" s="1057"/>
      <c r="BA113" s="1049"/>
      <c r="BB113" s="1251" t="s">
        <v>739</v>
      </c>
      <c r="BC113" s="1251" t="s">
        <v>739</v>
      </c>
      <c r="BD113" s="1251" t="s">
        <v>739</v>
      </c>
      <c r="BE113" s="1251" t="s">
        <v>739</v>
      </c>
      <c r="BF113" s="1367"/>
    </row>
    <row r="114" spans="1:58" ht="30.65" customHeight="1" x14ac:dyDescent="0.35">
      <c r="A114" s="1367"/>
      <c r="B11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778">
        <v>16.03</v>
      </c>
      <c r="D114" s="23" t="s">
        <v>870</v>
      </c>
      <c r="E114" s="1366" t="s">
        <v>868</v>
      </c>
      <c r="F114" s="1495" t="str">
        <f>VLOOKUP(TBL4_OptApp[[#This Row],[Option type
Defined List]],'Option Typs_Grps'!B$2:C$47, 2, FALSE)</f>
        <v>Distribution Options</v>
      </c>
      <c r="G114" s="834" t="s">
        <v>68</v>
      </c>
      <c r="H114" s="778" t="s">
        <v>737</v>
      </c>
      <c r="I114" s="844" t="s">
        <v>738</v>
      </c>
      <c r="J114" s="1049"/>
      <c r="K114" s="1049"/>
      <c r="L114" s="1253" t="s">
        <v>739</v>
      </c>
      <c r="M114" s="1253" t="s">
        <v>739</v>
      </c>
      <c r="N114" s="1253" t="s">
        <v>739</v>
      </c>
      <c r="O114" s="1253" t="s">
        <v>739</v>
      </c>
      <c r="P114" s="1253" t="s">
        <v>739</v>
      </c>
      <c r="Q114" s="1253" t="s">
        <v>739</v>
      </c>
      <c r="R114" s="23" t="s">
        <v>740</v>
      </c>
      <c r="S114" s="1332" t="s">
        <v>71</v>
      </c>
      <c r="T114" s="1332" t="s">
        <v>71</v>
      </c>
      <c r="U114" s="848">
        <v>35.130000000000003</v>
      </c>
      <c r="V114" s="1068"/>
      <c r="W114" s="1069"/>
      <c r="X114" s="1070"/>
      <c r="Y114" s="1079"/>
      <c r="Z114" s="1071"/>
      <c r="AA114" s="1070"/>
      <c r="AB114" s="1070"/>
      <c r="AC114" s="1070"/>
      <c r="AD114" s="1070"/>
      <c r="AE114" s="1070"/>
      <c r="AF114" s="1070"/>
      <c r="AG114" s="1070"/>
      <c r="AH114" s="1070"/>
      <c r="AI114" s="1057"/>
      <c r="AJ114" s="1057"/>
      <c r="AK114" s="1057"/>
      <c r="AL114" s="1057"/>
      <c r="AM114" s="1076"/>
      <c r="AN114" s="1057"/>
      <c r="AO114" s="1076"/>
      <c r="AP114" s="1057"/>
      <c r="AQ114" s="1057"/>
      <c r="AR114" s="1057"/>
      <c r="AS114" s="1057"/>
      <c r="AT114" s="1057"/>
      <c r="AU114" s="1057"/>
      <c r="AV114" s="1057"/>
      <c r="AW114" s="1057"/>
      <c r="AX114" s="1057"/>
      <c r="AY114" s="1057"/>
      <c r="AZ114" s="1057"/>
      <c r="BA114" s="1049"/>
      <c r="BB114" s="1251" t="s">
        <v>739</v>
      </c>
      <c r="BC114" s="1251" t="s">
        <v>739</v>
      </c>
      <c r="BD114" s="1251" t="s">
        <v>739</v>
      </c>
      <c r="BE114" s="1251" t="s">
        <v>739</v>
      </c>
      <c r="BF114" s="1367"/>
    </row>
    <row r="115" spans="1:58" ht="30.65" customHeight="1" x14ac:dyDescent="0.35">
      <c r="A115" s="1367"/>
      <c r="B11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5" s="778">
        <v>16.04</v>
      </c>
      <c r="D115" s="23" t="s">
        <v>871</v>
      </c>
      <c r="E115" s="1366" t="s">
        <v>868</v>
      </c>
      <c r="F115" s="1495" t="str">
        <f>VLOOKUP(TBL4_OptApp[[#This Row],[Option type
Defined List]],'Option Typs_Grps'!B$2:C$47, 2, FALSE)</f>
        <v>Distribution Options</v>
      </c>
      <c r="G115" s="834" t="s">
        <v>68</v>
      </c>
      <c r="H115" s="778" t="s">
        <v>737</v>
      </c>
      <c r="I115" s="844" t="s">
        <v>738</v>
      </c>
      <c r="J115" s="1049"/>
      <c r="K115" s="1049"/>
      <c r="L115" s="1253" t="s">
        <v>739</v>
      </c>
      <c r="M115" s="1253" t="s">
        <v>739</v>
      </c>
      <c r="N115" s="1253" t="s">
        <v>739</v>
      </c>
      <c r="O115" s="1253" t="s">
        <v>739</v>
      </c>
      <c r="P115" s="1253" t="s">
        <v>739</v>
      </c>
      <c r="Q115" s="1253" t="s">
        <v>739</v>
      </c>
      <c r="R115" s="23" t="s">
        <v>740</v>
      </c>
      <c r="S115" s="1332" t="s">
        <v>71</v>
      </c>
      <c r="T115" s="1332" t="s">
        <v>71</v>
      </c>
      <c r="U115" s="848">
        <v>55.3</v>
      </c>
      <c r="V115" s="1068"/>
      <c r="W115" s="1069"/>
      <c r="X115" s="1070"/>
      <c r="Y115" s="1079"/>
      <c r="Z115" s="1071"/>
      <c r="AA115" s="1070"/>
      <c r="AB115" s="1070"/>
      <c r="AC115" s="1070"/>
      <c r="AD115" s="1070"/>
      <c r="AE115" s="1070"/>
      <c r="AF115" s="1070"/>
      <c r="AG115" s="1070"/>
      <c r="AH115" s="1070"/>
      <c r="AI115" s="1057"/>
      <c r="AJ115" s="1057"/>
      <c r="AK115" s="1057"/>
      <c r="AL115" s="1057"/>
      <c r="AM115" s="1076"/>
      <c r="AN115" s="1057"/>
      <c r="AO115" s="1076"/>
      <c r="AP115" s="1057"/>
      <c r="AQ115" s="1057"/>
      <c r="AR115" s="1057"/>
      <c r="AS115" s="1057"/>
      <c r="AT115" s="1057"/>
      <c r="AU115" s="1057"/>
      <c r="AV115" s="1057"/>
      <c r="AW115" s="1057"/>
      <c r="AX115" s="1057"/>
      <c r="AY115" s="1057"/>
      <c r="AZ115" s="1057"/>
      <c r="BA115" s="1049"/>
      <c r="BB115" s="1251" t="s">
        <v>739</v>
      </c>
      <c r="BC115" s="1251" t="s">
        <v>739</v>
      </c>
      <c r="BD115" s="1251" t="s">
        <v>739</v>
      </c>
      <c r="BE115" s="1251" t="s">
        <v>739</v>
      </c>
      <c r="BF115" s="1367"/>
    </row>
    <row r="116" spans="1:58" ht="30.65" customHeight="1" x14ac:dyDescent="0.35">
      <c r="A116" s="1367"/>
      <c r="B11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6" s="778">
        <v>16.05</v>
      </c>
      <c r="D116" s="23" t="s">
        <v>872</v>
      </c>
      <c r="E116" s="1366" t="s">
        <v>868</v>
      </c>
      <c r="F116" s="1495" t="str">
        <f>VLOOKUP(TBL4_OptApp[[#This Row],[Option type
Defined List]],'Option Typs_Grps'!B$2:C$47, 2, FALSE)</f>
        <v>Distribution Options</v>
      </c>
      <c r="G116" s="834" t="s">
        <v>68</v>
      </c>
      <c r="H116" s="778" t="s">
        <v>737</v>
      </c>
      <c r="I116" s="844" t="s">
        <v>738</v>
      </c>
      <c r="J116" s="1049"/>
      <c r="K116" s="1049"/>
      <c r="L116" s="1253" t="s">
        <v>739</v>
      </c>
      <c r="M116" s="1253" t="s">
        <v>739</v>
      </c>
      <c r="N116" s="1253" t="s">
        <v>739</v>
      </c>
      <c r="O116" s="1253" t="s">
        <v>739</v>
      </c>
      <c r="P116" s="1253" t="s">
        <v>739</v>
      </c>
      <c r="Q116" s="1253" t="s">
        <v>739</v>
      </c>
      <c r="R116" s="23" t="s">
        <v>740</v>
      </c>
      <c r="S116" s="1332" t="s">
        <v>71</v>
      </c>
      <c r="T116" s="1332" t="s">
        <v>71</v>
      </c>
      <c r="U116" s="848">
        <v>18.420000000000002</v>
      </c>
      <c r="V116" s="1068"/>
      <c r="W116" s="1069"/>
      <c r="X116" s="1070"/>
      <c r="Y116" s="1079"/>
      <c r="Z116" s="1071"/>
      <c r="AA116" s="1070"/>
      <c r="AB116" s="1070"/>
      <c r="AC116" s="1070"/>
      <c r="AD116" s="1070"/>
      <c r="AE116" s="1070"/>
      <c r="AF116" s="1070"/>
      <c r="AG116" s="1070"/>
      <c r="AH116" s="1070"/>
      <c r="AI116" s="1057"/>
      <c r="AJ116" s="1057"/>
      <c r="AK116" s="1057"/>
      <c r="AL116" s="1057"/>
      <c r="AM116" s="1076"/>
      <c r="AN116" s="1057"/>
      <c r="AO116" s="1076"/>
      <c r="AP116" s="1057"/>
      <c r="AQ116" s="1057"/>
      <c r="AR116" s="1057"/>
      <c r="AS116" s="1057"/>
      <c r="AT116" s="1057"/>
      <c r="AU116" s="1057"/>
      <c r="AV116" s="1057"/>
      <c r="AW116" s="1057"/>
      <c r="AX116" s="1057"/>
      <c r="AY116" s="1057"/>
      <c r="AZ116" s="1057"/>
      <c r="BA116" s="1049"/>
      <c r="BB116" s="1251" t="s">
        <v>739</v>
      </c>
      <c r="BC116" s="1251" t="s">
        <v>739</v>
      </c>
      <c r="BD116" s="1251" t="s">
        <v>739</v>
      </c>
      <c r="BE116" s="1251" t="s">
        <v>739</v>
      </c>
      <c r="BF116" s="1367"/>
    </row>
    <row r="117" spans="1:58" ht="30.65" customHeight="1" x14ac:dyDescent="0.35">
      <c r="A117" s="1367"/>
      <c r="B11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7" s="778">
        <v>17.010000000000002</v>
      </c>
      <c r="D117" s="23" t="s">
        <v>873</v>
      </c>
      <c r="E117" s="1366" t="s">
        <v>874</v>
      </c>
      <c r="F117" s="1495" t="str">
        <f>VLOOKUP(TBL4_OptApp[[#This Row],[Option type
Defined List]],'Option Typs_Grps'!B$2:C$47, 2, FALSE)</f>
        <v>Resource Options</v>
      </c>
      <c r="G117" s="834" t="s">
        <v>68</v>
      </c>
      <c r="H117" s="778" t="s">
        <v>737</v>
      </c>
      <c r="I117" s="844" t="s">
        <v>738</v>
      </c>
      <c r="J117" s="1049"/>
      <c r="K117" s="1049"/>
      <c r="L117" s="1253" t="s">
        <v>739</v>
      </c>
      <c r="M117" s="1253" t="s">
        <v>739</v>
      </c>
      <c r="N117" s="1253" t="s">
        <v>739</v>
      </c>
      <c r="O117" s="1253" t="s">
        <v>739</v>
      </c>
      <c r="P117" s="1253" t="s">
        <v>739</v>
      </c>
      <c r="Q117" s="1253" t="s">
        <v>739</v>
      </c>
      <c r="R117" s="23" t="s">
        <v>740</v>
      </c>
      <c r="S117" s="1332" t="s">
        <v>71</v>
      </c>
      <c r="T117" s="1332" t="s">
        <v>71</v>
      </c>
      <c r="U117" s="848">
        <v>2.5</v>
      </c>
      <c r="V117" s="1068"/>
      <c r="W117" s="1069"/>
      <c r="X117" s="1070"/>
      <c r="Y117" s="1079"/>
      <c r="Z117" s="1071"/>
      <c r="AA117" s="1070"/>
      <c r="AB117" s="1070"/>
      <c r="AC117" s="1070"/>
      <c r="AD117" s="1070"/>
      <c r="AE117" s="1070"/>
      <c r="AF117" s="1070"/>
      <c r="AG117" s="1070"/>
      <c r="AH117" s="1070"/>
      <c r="AI117" s="1057"/>
      <c r="AJ117" s="1057"/>
      <c r="AK117" s="1057"/>
      <c r="AL117" s="1057"/>
      <c r="AM117" s="1076"/>
      <c r="AN117" s="1057"/>
      <c r="AO117" s="1076"/>
      <c r="AP117" s="1057"/>
      <c r="AQ117" s="1057"/>
      <c r="AR117" s="1057"/>
      <c r="AS117" s="1057"/>
      <c r="AT117" s="1057"/>
      <c r="AU117" s="1057"/>
      <c r="AV117" s="1057"/>
      <c r="AW117" s="1057"/>
      <c r="AX117" s="1057"/>
      <c r="AY117" s="1057"/>
      <c r="AZ117" s="1057"/>
      <c r="BA117" s="1049"/>
      <c r="BB117" s="1251" t="s">
        <v>739</v>
      </c>
      <c r="BC117" s="1251" t="s">
        <v>739</v>
      </c>
      <c r="BD117" s="1251" t="s">
        <v>739</v>
      </c>
      <c r="BE117" s="1251" t="s">
        <v>739</v>
      </c>
      <c r="BF117" s="1367"/>
    </row>
    <row r="118" spans="1:58" ht="30.65" customHeight="1" x14ac:dyDescent="0.35">
      <c r="A118" s="1367"/>
      <c r="B11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8" s="778">
        <v>17.02</v>
      </c>
      <c r="D118" s="23" t="s">
        <v>875</v>
      </c>
      <c r="E118" s="1366" t="s">
        <v>874</v>
      </c>
      <c r="F118" s="1495" t="str">
        <f>VLOOKUP(TBL4_OptApp[[#This Row],[Option type
Defined List]],'Option Typs_Grps'!B$2:C$47, 2, FALSE)</f>
        <v>Resource Options</v>
      </c>
      <c r="G118" s="834" t="s">
        <v>68</v>
      </c>
      <c r="H118" s="778" t="s">
        <v>737</v>
      </c>
      <c r="I118" s="844" t="s">
        <v>738</v>
      </c>
      <c r="J118" s="1049"/>
      <c r="K118" s="1049"/>
      <c r="L118" s="1253" t="s">
        <v>739</v>
      </c>
      <c r="M118" s="1253" t="s">
        <v>739</v>
      </c>
      <c r="N118" s="1253" t="s">
        <v>739</v>
      </c>
      <c r="O118" s="1253" t="s">
        <v>739</v>
      </c>
      <c r="P118" s="1253" t="s">
        <v>739</v>
      </c>
      <c r="Q118" s="1253" t="s">
        <v>739</v>
      </c>
      <c r="R118" s="23" t="s">
        <v>740</v>
      </c>
      <c r="S118" s="1332" t="s">
        <v>71</v>
      </c>
      <c r="T118" s="1332" t="s">
        <v>71</v>
      </c>
      <c r="U118" s="848">
        <v>1</v>
      </c>
      <c r="V118" s="1068"/>
      <c r="W118" s="1069"/>
      <c r="X118" s="1070"/>
      <c r="Y118" s="1079"/>
      <c r="Z118" s="1071"/>
      <c r="AA118" s="1070"/>
      <c r="AB118" s="1070"/>
      <c r="AC118" s="1070"/>
      <c r="AD118" s="1070"/>
      <c r="AE118" s="1070"/>
      <c r="AF118" s="1070"/>
      <c r="AG118" s="1070"/>
      <c r="AH118" s="1070"/>
      <c r="AI118" s="1057"/>
      <c r="AJ118" s="1057"/>
      <c r="AK118" s="1057"/>
      <c r="AL118" s="1057"/>
      <c r="AM118" s="1076"/>
      <c r="AN118" s="1057"/>
      <c r="AO118" s="1076"/>
      <c r="AP118" s="1057"/>
      <c r="AQ118" s="1057"/>
      <c r="AR118" s="1057"/>
      <c r="AS118" s="1057"/>
      <c r="AT118" s="1057"/>
      <c r="AU118" s="1057"/>
      <c r="AV118" s="1057"/>
      <c r="AW118" s="1057"/>
      <c r="AX118" s="1057"/>
      <c r="AY118" s="1057"/>
      <c r="AZ118" s="1057"/>
      <c r="BA118" s="1049"/>
      <c r="BB118" s="1251" t="s">
        <v>739</v>
      </c>
      <c r="BC118" s="1251" t="s">
        <v>739</v>
      </c>
      <c r="BD118" s="1251" t="s">
        <v>739</v>
      </c>
      <c r="BE118" s="1251" t="s">
        <v>739</v>
      </c>
      <c r="BF118" s="1367"/>
    </row>
    <row r="119" spans="1:58" ht="30.65" customHeight="1" x14ac:dyDescent="0.35">
      <c r="A119" s="1367"/>
      <c r="B11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778">
        <v>17.03</v>
      </c>
      <c r="D119" s="23" t="s">
        <v>876</v>
      </c>
      <c r="E119" s="825" t="s">
        <v>874</v>
      </c>
      <c r="F119" s="1495" t="str">
        <f>VLOOKUP(TBL4_OptApp[[#This Row],[Option type
Defined List]],'Option Typs_Grps'!B$2:C$47, 2, FALSE)</f>
        <v>Resource Options</v>
      </c>
      <c r="G119" s="834" t="s">
        <v>68</v>
      </c>
      <c r="H119" s="778" t="s">
        <v>737</v>
      </c>
      <c r="I119" s="844" t="s">
        <v>738</v>
      </c>
      <c r="J119" s="1049"/>
      <c r="K119" s="1049"/>
      <c r="L119" s="1253" t="s">
        <v>739</v>
      </c>
      <c r="M119" s="1253" t="s">
        <v>739</v>
      </c>
      <c r="N119" s="1253" t="s">
        <v>739</v>
      </c>
      <c r="O119" s="1253" t="s">
        <v>739</v>
      </c>
      <c r="P119" s="1253" t="s">
        <v>739</v>
      </c>
      <c r="Q119" s="1253" t="s">
        <v>739</v>
      </c>
      <c r="R119" s="23" t="s">
        <v>740</v>
      </c>
      <c r="S119" s="1332" t="s">
        <v>71</v>
      </c>
      <c r="T119" s="1332" t="s">
        <v>71</v>
      </c>
      <c r="U119" s="848">
        <v>0.02</v>
      </c>
      <c r="V119" s="1068"/>
      <c r="W119" s="1069"/>
      <c r="X119" s="1070"/>
      <c r="Y119" s="1079"/>
      <c r="Z119" s="1071"/>
      <c r="AA119" s="1070"/>
      <c r="AB119" s="1070"/>
      <c r="AC119" s="1070"/>
      <c r="AD119" s="1070"/>
      <c r="AE119" s="1070"/>
      <c r="AF119" s="1070"/>
      <c r="AG119" s="1070"/>
      <c r="AH119" s="1070"/>
      <c r="AI119" s="1057"/>
      <c r="AJ119" s="1057"/>
      <c r="AK119" s="1057"/>
      <c r="AL119" s="1057"/>
      <c r="AM119" s="1076"/>
      <c r="AN119" s="1057"/>
      <c r="AO119" s="1076"/>
      <c r="AP119" s="1057"/>
      <c r="AQ119" s="1057"/>
      <c r="AR119" s="1057"/>
      <c r="AS119" s="1057"/>
      <c r="AT119" s="1057"/>
      <c r="AU119" s="1057"/>
      <c r="AV119" s="1057"/>
      <c r="AW119" s="1057"/>
      <c r="AX119" s="1057"/>
      <c r="AY119" s="1057"/>
      <c r="AZ119" s="1057"/>
      <c r="BA119" s="1049"/>
      <c r="BB119" s="1251" t="s">
        <v>739</v>
      </c>
      <c r="BC119" s="1251" t="s">
        <v>739</v>
      </c>
      <c r="BD119" s="1251" t="s">
        <v>739</v>
      </c>
      <c r="BE119" s="1251" t="s">
        <v>739</v>
      </c>
      <c r="BF119" s="1367"/>
    </row>
    <row r="120" spans="1:58" ht="30.65" customHeight="1" x14ac:dyDescent="0.35">
      <c r="A120" s="1367"/>
      <c r="B12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778">
        <v>17.04</v>
      </c>
      <c r="D120" s="23" t="s">
        <v>877</v>
      </c>
      <c r="E120" s="825" t="s">
        <v>874</v>
      </c>
      <c r="F120" s="1495" t="str">
        <f>VLOOKUP(TBL4_OptApp[[#This Row],[Option type
Defined List]],'Option Typs_Grps'!B$2:C$47, 2, FALSE)</f>
        <v>Resource Options</v>
      </c>
      <c r="G120" s="834" t="s">
        <v>68</v>
      </c>
      <c r="H120" s="778" t="s">
        <v>737</v>
      </c>
      <c r="I120" s="844" t="s">
        <v>738</v>
      </c>
      <c r="J120" s="1049"/>
      <c r="K120" s="1049"/>
      <c r="L120" s="1253" t="s">
        <v>739</v>
      </c>
      <c r="M120" s="1253" t="s">
        <v>739</v>
      </c>
      <c r="N120" s="1253" t="s">
        <v>739</v>
      </c>
      <c r="O120" s="1253" t="s">
        <v>739</v>
      </c>
      <c r="P120" s="1253" t="s">
        <v>739</v>
      </c>
      <c r="Q120" s="1253" t="s">
        <v>739</v>
      </c>
      <c r="R120" s="23" t="s">
        <v>740</v>
      </c>
      <c r="S120" s="1332" t="s">
        <v>71</v>
      </c>
      <c r="T120" s="1332" t="s">
        <v>71</v>
      </c>
      <c r="U120" s="848">
        <v>0.71</v>
      </c>
      <c r="V120" s="1068"/>
      <c r="W120" s="1069"/>
      <c r="X120" s="1070"/>
      <c r="Y120" s="1079"/>
      <c r="Z120" s="1071"/>
      <c r="AA120" s="1070"/>
      <c r="AB120" s="1070"/>
      <c r="AC120" s="1070"/>
      <c r="AD120" s="1070"/>
      <c r="AE120" s="1070"/>
      <c r="AF120" s="1070"/>
      <c r="AG120" s="1070"/>
      <c r="AH120" s="1070"/>
      <c r="AI120" s="1057"/>
      <c r="AJ120" s="1057"/>
      <c r="AK120" s="1057"/>
      <c r="AL120" s="1057"/>
      <c r="AM120" s="1076"/>
      <c r="AN120" s="1057"/>
      <c r="AO120" s="1076"/>
      <c r="AP120" s="1057"/>
      <c r="AQ120" s="1057"/>
      <c r="AR120" s="1057"/>
      <c r="AS120" s="1057"/>
      <c r="AT120" s="1057"/>
      <c r="AU120" s="1057"/>
      <c r="AV120" s="1057"/>
      <c r="AW120" s="1057"/>
      <c r="AX120" s="1057"/>
      <c r="AY120" s="1057"/>
      <c r="AZ120" s="1057"/>
      <c r="BA120" s="1049"/>
      <c r="BB120" s="1251" t="s">
        <v>739</v>
      </c>
      <c r="BC120" s="1251" t="s">
        <v>739</v>
      </c>
      <c r="BD120" s="1251" t="s">
        <v>739</v>
      </c>
      <c r="BE120" s="1251" t="s">
        <v>739</v>
      </c>
      <c r="BF120" s="1367"/>
    </row>
    <row r="121" spans="1:58" ht="30.65" customHeight="1" x14ac:dyDescent="0.35">
      <c r="A121" s="1367"/>
      <c r="B12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1" s="778">
        <v>17.05</v>
      </c>
      <c r="D121" s="23" t="s">
        <v>875</v>
      </c>
      <c r="E121" s="825" t="s">
        <v>874</v>
      </c>
      <c r="F121" s="1495" t="str">
        <f>VLOOKUP(TBL4_OptApp[[#This Row],[Option type
Defined List]],'Option Typs_Grps'!B$2:C$47, 2, FALSE)</f>
        <v>Resource Options</v>
      </c>
      <c r="G121" s="834" t="s">
        <v>68</v>
      </c>
      <c r="H121" s="778" t="s">
        <v>737</v>
      </c>
      <c r="I121" s="844" t="s">
        <v>738</v>
      </c>
      <c r="J121" s="1049"/>
      <c r="K121" s="1049"/>
      <c r="L121" s="1253" t="s">
        <v>739</v>
      </c>
      <c r="M121" s="1253" t="s">
        <v>739</v>
      </c>
      <c r="N121" s="1253" t="s">
        <v>739</v>
      </c>
      <c r="O121" s="1253" t="s">
        <v>739</v>
      </c>
      <c r="P121" s="1253" t="s">
        <v>739</v>
      </c>
      <c r="Q121" s="1253" t="s">
        <v>739</v>
      </c>
      <c r="R121" s="23" t="s">
        <v>740</v>
      </c>
      <c r="S121" s="1332" t="s">
        <v>71</v>
      </c>
      <c r="T121" s="1332" t="s">
        <v>71</v>
      </c>
      <c r="U121" s="848">
        <v>1</v>
      </c>
      <c r="V121" s="1068"/>
      <c r="W121" s="1069"/>
      <c r="X121" s="1070"/>
      <c r="Y121" s="1079"/>
      <c r="Z121" s="1071"/>
      <c r="AA121" s="1070"/>
      <c r="AB121" s="1070"/>
      <c r="AC121" s="1070"/>
      <c r="AD121" s="1070"/>
      <c r="AE121" s="1070"/>
      <c r="AF121" s="1070"/>
      <c r="AG121" s="1070"/>
      <c r="AH121" s="1070"/>
      <c r="AI121" s="1057"/>
      <c r="AJ121" s="1057"/>
      <c r="AK121" s="1057"/>
      <c r="AL121" s="1057"/>
      <c r="AM121" s="1076"/>
      <c r="AN121" s="1057"/>
      <c r="AO121" s="1076"/>
      <c r="AP121" s="1057"/>
      <c r="AQ121" s="1057"/>
      <c r="AR121" s="1057"/>
      <c r="AS121" s="1057"/>
      <c r="AT121" s="1057"/>
      <c r="AU121" s="1057"/>
      <c r="AV121" s="1057"/>
      <c r="AW121" s="1057"/>
      <c r="AX121" s="1057"/>
      <c r="AY121" s="1057"/>
      <c r="AZ121" s="1057"/>
      <c r="BA121" s="1049"/>
      <c r="BB121" s="1251" t="s">
        <v>739</v>
      </c>
      <c r="BC121" s="1251" t="s">
        <v>739</v>
      </c>
      <c r="BD121" s="1251" t="s">
        <v>739</v>
      </c>
      <c r="BE121" s="1251" t="s">
        <v>739</v>
      </c>
      <c r="BF121" s="1367"/>
    </row>
    <row r="122" spans="1:58" ht="30.65" customHeight="1" x14ac:dyDescent="0.35">
      <c r="A122" s="1367"/>
      <c r="B12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778">
        <v>17.059999999999999</v>
      </c>
      <c r="D122" s="23" t="s">
        <v>878</v>
      </c>
      <c r="E122" s="825" t="s">
        <v>874</v>
      </c>
      <c r="F122" s="1495" t="str">
        <f>VLOOKUP(TBL4_OptApp[[#This Row],[Option type
Defined List]],'Option Typs_Grps'!B$2:C$47, 2, FALSE)</f>
        <v>Resource Options</v>
      </c>
      <c r="G122" s="834" t="s">
        <v>68</v>
      </c>
      <c r="H122" s="778" t="s">
        <v>737</v>
      </c>
      <c r="I122" s="844" t="s">
        <v>738</v>
      </c>
      <c r="J122" s="1049"/>
      <c r="K122" s="1049"/>
      <c r="L122" s="1253" t="s">
        <v>739</v>
      </c>
      <c r="M122" s="1253" t="s">
        <v>739</v>
      </c>
      <c r="N122" s="1253" t="s">
        <v>739</v>
      </c>
      <c r="O122" s="1253" t="s">
        <v>739</v>
      </c>
      <c r="P122" s="1253" t="s">
        <v>739</v>
      </c>
      <c r="Q122" s="1253" t="s">
        <v>739</v>
      </c>
      <c r="R122" s="23" t="s">
        <v>740</v>
      </c>
      <c r="S122" s="1332" t="s">
        <v>71</v>
      </c>
      <c r="T122" s="1332" t="s">
        <v>71</v>
      </c>
      <c r="U122" s="848">
        <v>25.3</v>
      </c>
      <c r="V122" s="1068"/>
      <c r="W122" s="1069"/>
      <c r="X122" s="1070"/>
      <c r="Y122" s="1079"/>
      <c r="Z122" s="1071"/>
      <c r="AA122" s="1070"/>
      <c r="AB122" s="1070"/>
      <c r="AC122" s="1070"/>
      <c r="AD122" s="1070"/>
      <c r="AE122" s="1070"/>
      <c r="AF122" s="1070"/>
      <c r="AG122" s="1070"/>
      <c r="AH122" s="1070"/>
      <c r="AI122" s="1057"/>
      <c r="AJ122" s="1057"/>
      <c r="AK122" s="1057"/>
      <c r="AL122" s="1057"/>
      <c r="AM122" s="1076"/>
      <c r="AN122" s="1057"/>
      <c r="AO122" s="1076"/>
      <c r="AP122" s="1057"/>
      <c r="AQ122" s="1057"/>
      <c r="AR122" s="1057"/>
      <c r="AS122" s="1057"/>
      <c r="AT122" s="1057"/>
      <c r="AU122" s="1057"/>
      <c r="AV122" s="1057"/>
      <c r="AW122" s="1057"/>
      <c r="AX122" s="1057"/>
      <c r="AY122" s="1057"/>
      <c r="AZ122" s="1057"/>
      <c r="BA122" s="1049"/>
      <c r="BB122" s="1251" t="s">
        <v>739</v>
      </c>
      <c r="BC122" s="1251" t="s">
        <v>739</v>
      </c>
      <c r="BD122" s="1251" t="s">
        <v>739</v>
      </c>
      <c r="BE122" s="1251" t="s">
        <v>739</v>
      </c>
      <c r="BF122" s="1367"/>
    </row>
    <row r="123" spans="1:58" ht="30.65" customHeight="1" x14ac:dyDescent="0.35">
      <c r="A123" s="1367"/>
      <c r="B12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3" s="778">
        <v>17.07</v>
      </c>
      <c r="D123" s="23" t="s">
        <v>879</v>
      </c>
      <c r="E123" s="825" t="s">
        <v>874</v>
      </c>
      <c r="F123" s="1495" t="str">
        <f>VLOOKUP(TBL4_OptApp[[#This Row],[Option type
Defined List]],'Option Typs_Grps'!B$2:C$47, 2, FALSE)</f>
        <v>Resource Options</v>
      </c>
      <c r="G123" s="834" t="s">
        <v>68</v>
      </c>
      <c r="H123" s="778" t="s">
        <v>737</v>
      </c>
      <c r="I123" s="844" t="s">
        <v>738</v>
      </c>
      <c r="J123" s="1049"/>
      <c r="K123" s="1049"/>
      <c r="L123" s="1253" t="s">
        <v>739</v>
      </c>
      <c r="M123" s="1253" t="s">
        <v>739</v>
      </c>
      <c r="N123" s="1253" t="s">
        <v>739</v>
      </c>
      <c r="O123" s="1253" t="s">
        <v>739</v>
      </c>
      <c r="P123" s="1253" t="s">
        <v>739</v>
      </c>
      <c r="Q123" s="1253" t="s">
        <v>739</v>
      </c>
      <c r="R123" s="23" t="s">
        <v>740</v>
      </c>
      <c r="S123" s="1332" t="s">
        <v>71</v>
      </c>
      <c r="T123" s="1332" t="s">
        <v>71</v>
      </c>
      <c r="U123" s="848">
        <v>9.9600000000000009</v>
      </c>
      <c r="V123" s="1068"/>
      <c r="W123" s="1069"/>
      <c r="X123" s="1070"/>
      <c r="Y123" s="1079"/>
      <c r="Z123" s="1071"/>
      <c r="AA123" s="1070"/>
      <c r="AB123" s="1070"/>
      <c r="AC123" s="1070"/>
      <c r="AD123" s="1070"/>
      <c r="AE123" s="1070"/>
      <c r="AF123" s="1070"/>
      <c r="AG123" s="1070"/>
      <c r="AH123" s="1070"/>
      <c r="AI123" s="1057"/>
      <c r="AJ123" s="1057"/>
      <c r="AK123" s="1057"/>
      <c r="AL123" s="1057"/>
      <c r="AM123" s="1076"/>
      <c r="AN123" s="1057"/>
      <c r="AO123" s="1076"/>
      <c r="AP123" s="1057"/>
      <c r="AQ123" s="1057"/>
      <c r="AR123" s="1057"/>
      <c r="AS123" s="1057"/>
      <c r="AT123" s="1057"/>
      <c r="AU123" s="1057"/>
      <c r="AV123" s="1057"/>
      <c r="AW123" s="1057"/>
      <c r="AX123" s="1057"/>
      <c r="AY123" s="1057"/>
      <c r="AZ123" s="1057"/>
      <c r="BA123" s="1049"/>
      <c r="BB123" s="1251" t="s">
        <v>739</v>
      </c>
      <c r="BC123" s="1251" t="s">
        <v>739</v>
      </c>
      <c r="BD123" s="1251" t="s">
        <v>739</v>
      </c>
      <c r="BE123" s="1251" t="s">
        <v>739</v>
      </c>
      <c r="BF123" s="1367"/>
    </row>
    <row r="124" spans="1:58" customFormat="1" ht="30.65" customHeight="1" x14ac:dyDescent="0.35">
      <c r="B12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4" s="778">
        <v>18.010000000000002</v>
      </c>
      <c r="D124" s="23" t="s">
        <v>880</v>
      </c>
      <c r="E124" s="825" t="s">
        <v>881</v>
      </c>
      <c r="F124" s="1495" t="str">
        <f>VLOOKUP(TBL4_OptApp[[#This Row],[Option type
Defined List]],'Option Typs_Grps'!B$2:C$47, 2, FALSE)</f>
        <v>Distribution Options</v>
      </c>
      <c r="G124" s="834" t="s">
        <v>68</v>
      </c>
      <c r="H124" s="778" t="s">
        <v>882</v>
      </c>
      <c r="I124" s="844" t="s">
        <v>738</v>
      </c>
      <c r="J124" s="788"/>
      <c r="K124" s="788">
        <v>18.100000000000001</v>
      </c>
      <c r="L124" s="1040" t="s">
        <v>738</v>
      </c>
      <c r="M124" s="1040" t="s">
        <v>738</v>
      </c>
      <c r="N124" s="1040" t="s">
        <v>738</v>
      </c>
      <c r="O124" s="1040" t="s">
        <v>738</v>
      </c>
      <c r="P124" s="1040" t="s">
        <v>738</v>
      </c>
      <c r="Q124" s="1040" t="s">
        <v>738</v>
      </c>
      <c r="R124" s="788" t="s">
        <v>71</v>
      </c>
      <c r="S124" s="788" t="s">
        <v>68</v>
      </c>
      <c r="T124" s="788" t="s">
        <v>68</v>
      </c>
      <c r="U124" s="848">
        <v>3</v>
      </c>
      <c r="V124" s="864">
        <v>9</v>
      </c>
      <c r="W124" s="1043" t="s">
        <v>305</v>
      </c>
      <c r="X124" s="821"/>
      <c r="Y124" s="1044"/>
      <c r="Z124" s="1044"/>
      <c r="AA124" s="1044">
        <v>0</v>
      </c>
      <c r="AB124" s="1044">
        <v>0</v>
      </c>
      <c r="AC124" s="820">
        <v>13121.495999999999</v>
      </c>
      <c r="AD124" s="820">
        <v>1084.05</v>
      </c>
      <c r="AE124" s="1047">
        <v>476.98199999999997</v>
      </c>
      <c r="AF124" s="1124"/>
      <c r="AG124" s="1044">
        <v>72.502575659127672</v>
      </c>
      <c r="AH124" s="1044"/>
      <c r="AI124" s="1041">
        <v>-7.2000000000000011</v>
      </c>
      <c r="AJ124" s="1041">
        <v>-2</v>
      </c>
      <c r="AK124" s="1041" t="s">
        <v>305</v>
      </c>
      <c r="AL124" s="1041">
        <v>-1</v>
      </c>
      <c r="AM124" s="1046" t="s">
        <v>305</v>
      </c>
      <c r="AN124" s="1041">
        <v>-1</v>
      </c>
      <c r="AO124" s="1046" t="s">
        <v>305</v>
      </c>
      <c r="AP124" s="1041">
        <v>-3</v>
      </c>
      <c r="AQ124" s="1041" t="s">
        <v>305</v>
      </c>
      <c r="AR124" s="1041">
        <v>-1</v>
      </c>
      <c r="AS124" s="1041" t="s">
        <v>305</v>
      </c>
      <c r="AT124" s="1041" t="s">
        <v>305</v>
      </c>
      <c r="AU124" s="1041" t="s">
        <v>305</v>
      </c>
      <c r="AV124" s="1041" t="s">
        <v>883</v>
      </c>
      <c r="AW124" s="1041" t="s">
        <v>884</v>
      </c>
      <c r="AX124" s="1041" t="s">
        <v>885</v>
      </c>
      <c r="AY124" s="1046" t="s">
        <v>886</v>
      </c>
      <c r="AZ124" s="1046">
        <v>7</v>
      </c>
      <c r="BA124" s="1046">
        <v>12</v>
      </c>
      <c r="BB124" s="1040" t="s">
        <v>738</v>
      </c>
      <c r="BC124" s="1040" t="s">
        <v>738</v>
      </c>
      <c r="BD124" s="1040" t="s">
        <v>738</v>
      </c>
      <c r="BE124" s="1040" t="s">
        <v>738</v>
      </c>
    </row>
    <row r="125" spans="1:58" ht="30.65" customHeight="1" x14ac:dyDescent="0.35">
      <c r="A125" s="1367"/>
      <c r="B12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5" s="778">
        <v>18.02</v>
      </c>
      <c r="D125" s="23" t="s">
        <v>887</v>
      </c>
      <c r="E125" s="825" t="s">
        <v>881</v>
      </c>
      <c r="F125" s="1495" t="str">
        <f>VLOOKUP(TBL4_OptApp[[#This Row],[Option type
Defined List]],'Option Typs_Grps'!B$2:C$47, 2, FALSE)</f>
        <v>Distribution Options</v>
      </c>
      <c r="G125" s="834" t="s">
        <v>68</v>
      </c>
      <c r="H125" s="778" t="s">
        <v>882</v>
      </c>
      <c r="I125" s="844" t="s">
        <v>738</v>
      </c>
      <c r="J125" s="778"/>
      <c r="K125" s="778">
        <v>18.010000000000002</v>
      </c>
      <c r="L125" s="1040" t="s">
        <v>738</v>
      </c>
      <c r="M125" s="1040" t="s">
        <v>738</v>
      </c>
      <c r="N125" s="1040" t="s">
        <v>738</v>
      </c>
      <c r="O125" s="1040" t="s">
        <v>738</v>
      </c>
      <c r="P125" s="1040" t="s">
        <v>738</v>
      </c>
      <c r="Q125" s="1040" t="s">
        <v>738</v>
      </c>
      <c r="R125" s="23" t="s">
        <v>71</v>
      </c>
      <c r="S125" s="788" t="s">
        <v>68</v>
      </c>
      <c r="T125" s="788" t="s">
        <v>68</v>
      </c>
      <c r="U125" s="848">
        <v>10</v>
      </c>
      <c r="V125" s="864">
        <v>9</v>
      </c>
      <c r="W125" s="1043" t="s">
        <v>305</v>
      </c>
      <c r="X125" s="821"/>
      <c r="Y125" s="1044"/>
      <c r="Z125" s="1044"/>
      <c r="AA125" s="1044">
        <v>4.4000000000000004</v>
      </c>
      <c r="AB125" s="1044">
        <v>20</v>
      </c>
      <c r="AC125" s="1249">
        <v>21474.941999999999</v>
      </c>
      <c r="AD125" s="1249">
        <v>4179.25</v>
      </c>
      <c r="AE125" s="1047">
        <v>1838.87</v>
      </c>
      <c r="AF125" s="1124"/>
      <c r="AG125" s="1044">
        <v>63.676641099186838</v>
      </c>
      <c r="AH125" s="1044"/>
      <c r="AI125" s="1041">
        <v>-10.8</v>
      </c>
      <c r="AJ125" s="1041">
        <v>-3</v>
      </c>
      <c r="AK125" s="1041" t="s">
        <v>305</v>
      </c>
      <c r="AL125" s="1041">
        <v>-2</v>
      </c>
      <c r="AM125" s="1046" t="s">
        <v>305</v>
      </c>
      <c r="AN125" s="1041">
        <v>-1</v>
      </c>
      <c r="AO125" s="1046" t="s">
        <v>305</v>
      </c>
      <c r="AP125" s="1041">
        <v>-3</v>
      </c>
      <c r="AQ125" s="1041" t="s">
        <v>305</v>
      </c>
      <c r="AR125" s="1041">
        <v>-1</v>
      </c>
      <c r="AS125" s="1041" t="s">
        <v>305</v>
      </c>
      <c r="AT125" s="1041" t="s">
        <v>305</v>
      </c>
      <c r="AU125" s="1041" t="s">
        <v>305</v>
      </c>
      <c r="AV125" s="1041" t="s">
        <v>883</v>
      </c>
      <c r="AW125" s="1041" t="s">
        <v>884</v>
      </c>
      <c r="AX125" s="1041" t="s">
        <v>888</v>
      </c>
      <c r="AY125" s="1041" t="s">
        <v>885</v>
      </c>
      <c r="AZ125" s="1041">
        <v>2</v>
      </c>
      <c r="BA125" s="778">
        <v>11</v>
      </c>
      <c r="BB125" s="1040" t="s">
        <v>738</v>
      </c>
      <c r="BC125" s="1040" t="s">
        <v>738</v>
      </c>
      <c r="BD125" s="1040" t="s">
        <v>738</v>
      </c>
      <c r="BE125" s="1040" t="s">
        <v>738</v>
      </c>
      <c r="BF125" s="1367"/>
    </row>
    <row r="126" spans="1:58" ht="30.65" customHeight="1" x14ac:dyDescent="0.35">
      <c r="A126" s="1367"/>
      <c r="B12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6" s="778">
        <v>18.03</v>
      </c>
      <c r="D126" s="23" t="s">
        <v>1687</v>
      </c>
      <c r="E126" s="825" t="s">
        <v>889</v>
      </c>
      <c r="F126" s="1495" t="str">
        <f>VLOOKUP(TBL4_OptApp[[#This Row],[Option type
Defined List]],'Option Typs_Grps'!B$2:C$47, 2, FALSE)</f>
        <v>Distribution Options</v>
      </c>
      <c r="G126" s="834" t="s">
        <v>68</v>
      </c>
      <c r="H126" s="778" t="s">
        <v>737</v>
      </c>
      <c r="I126" s="844" t="s">
        <v>738</v>
      </c>
      <c r="J126" s="1049"/>
      <c r="K126" s="1049"/>
      <c r="L126" s="1253" t="s">
        <v>739</v>
      </c>
      <c r="M126" s="1253" t="s">
        <v>739</v>
      </c>
      <c r="N126" s="1253" t="s">
        <v>739</v>
      </c>
      <c r="O126" s="1253" t="s">
        <v>739</v>
      </c>
      <c r="P126" s="1253" t="s">
        <v>739</v>
      </c>
      <c r="Q126" s="1253" t="s">
        <v>739</v>
      </c>
      <c r="R126" s="23" t="s">
        <v>890</v>
      </c>
      <c r="S126" s="788" t="s">
        <v>68</v>
      </c>
      <c r="T126" s="788" t="s">
        <v>68</v>
      </c>
      <c r="U126" s="848">
        <v>4</v>
      </c>
      <c r="V126" s="1068"/>
      <c r="W126" s="1069"/>
      <c r="X126" s="1070"/>
      <c r="Y126" s="1079"/>
      <c r="Z126" s="1071"/>
      <c r="AA126" s="1074"/>
      <c r="AB126" s="1074"/>
      <c r="AC126" s="1074"/>
      <c r="AD126" s="1074"/>
      <c r="AE126" s="1070"/>
      <c r="AF126" s="1121"/>
      <c r="AG126" s="1070"/>
      <c r="AH126" s="1070"/>
      <c r="AI126" s="1057"/>
      <c r="AJ126" s="1057"/>
      <c r="AK126" s="1057"/>
      <c r="AL126" s="1057"/>
      <c r="AM126" s="1076"/>
      <c r="AN126" s="1057"/>
      <c r="AO126" s="1076"/>
      <c r="AP126" s="1057"/>
      <c r="AQ126" s="1057"/>
      <c r="AR126" s="1057"/>
      <c r="AS126" s="1057"/>
      <c r="AT126" s="1057"/>
      <c r="AU126" s="1057"/>
      <c r="AV126" s="1057"/>
      <c r="AW126" s="1057"/>
      <c r="AX126" s="1057"/>
      <c r="AY126" s="1057"/>
      <c r="AZ126" s="1057"/>
      <c r="BA126" s="1049"/>
      <c r="BB126" s="1251" t="s">
        <v>739</v>
      </c>
      <c r="BC126" s="1251" t="s">
        <v>739</v>
      </c>
      <c r="BD126" s="1251" t="s">
        <v>739</v>
      </c>
      <c r="BE126" s="1251" t="s">
        <v>739</v>
      </c>
      <c r="BF126" s="1367"/>
    </row>
    <row r="127" spans="1:58" customFormat="1" ht="30.65" customHeight="1" x14ac:dyDescent="0.35">
      <c r="B12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7" s="778">
        <v>18.04</v>
      </c>
      <c r="D127" s="23" t="s">
        <v>1688</v>
      </c>
      <c r="E127" s="825" t="s">
        <v>881</v>
      </c>
      <c r="F127" s="1495" t="str">
        <f>VLOOKUP(TBL4_OptApp[[#This Row],[Option type
Defined List]],'Option Typs_Grps'!B$2:C$47, 2, FALSE)</f>
        <v>Distribution Options</v>
      </c>
      <c r="G127" s="834" t="s">
        <v>68</v>
      </c>
      <c r="H127" s="778" t="s">
        <v>737</v>
      </c>
      <c r="I127" s="844" t="s">
        <v>738</v>
      </c>
      <c r="J127" s="1055"/>
      <c r="K127" s="1055"/>
      <c r="L127" s="1056" t="s">
        <v>739</v>
      </c>
      <c r="M127" s="1056" t="s">
        <v>739</v>
      </c>
      <c r="N127" s="1056" t="s">
        <v>739</v>
      </c>
      <c r="O127" s="1056" t="s">
        <v>739</v>
      </c>
      <c r="P127" s="1056" t="s">
        <v>739</v>
      </c>
      <c r="Q127" s="1056" t="s">
        <v>739</v>
      </c>
      <c r="R127" s="788" t="s">
        <v>891</v>
      </c>
      <c r="S127" s="788" t="s">
        <v>68</v>
      </c>
      <c r="T127" s="788" t="s">
        <v>68</v>
      </c>
      <c r="U127" s="848">
        <v>1.5</v>
      </c>
      <c r="V127" s="1068"/>
      <c r="W127" s="1072"/>
      <c r="X127" s="1075"/>
      <c r="Y127" s="1074"/>
      <c r="Z127" s="1078"/>
      <c r="AA127" s="1074"/>
      <c r="AB127" s="1074"/>
      <c r="AC127" s="1074"/>
      <c r="AD127" s="1074"/>
      <c r="AE127" s="1074"/>
      <c r="AF127" s="1075"/>
      <c r="AG127" s="1074"/>
      <c r="AH127" s="1074"/>
      <c r="AI127" s="1076"/>
      <c r="AJ127" s="1076"/>
      <c r="AK127" s="1076"/>
      <c r="AL127" s="1076"/>
      <c r="AM127" s="1076"/>
      <c r="AN127" s="1076"/>
      <c r="AO127" s="1076"/>
      <c r="AP127" s="1076"/>
      <c r="AQ127" s="1076"/>
      <c r="AR127" s="1076"/>
      <c r="AS127" s="1076"/>
      <c r="AT127" s="1076"/>
      <c r="AU127" s="1076"/>
      <c r="AV127" s="1076"/>
      <c r="AW127" s="1076"/>
      <c r="AX127" s="1076"/>
      <c r="AY127" s="1076"/>
      <c r="AZ127" s="1076"/>
      <c r="BA127" s="1076"/>
      <c r="BB127" s="1056" t="s">
        <v>739</v>
      </c>
      <c r="BC127" s="1056" t="s">
        <v>739</v>
      </c>
      <c r="BD127" s="1056" t="s">
        <v>739</v>
      </c>
      <c r="BE127" s="1056" t="s">
        <v>739</v>
      </c>
    </row>
    <row r="128" spans="1:58" customFormat="1" ht="30.65" customHeight="1" x14ac:dyDescent="0.35">
      <c r="B128"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8" s="778">
        <v>18.05</v>
      </c>
      <c r="D128" s="23" t="s">
        <v>1689</v>
      </c>
      <c r="E128" s="825" t="s">
        <v>881</v>
      </c>
      <c r="F128" s="1495" t="str">
        <f>VLOOKUP(TBL4_OptApp[[#This Row],[Option type
Defined List]],'Option Typs_Grps'!B$2:C$47, 2, FALSE)</f>
        <v>Distribution Options</v>
      </c>
      <c r="G128" s="834" t="s">
        <v>68</v>
      </c>
      <c r="H128" s="778" t="s">
        <v>737</v>
      </c>
      <c r="I128" s="844" t="s">
        <v>738</v>
      </c>
      <c r="J128" s="1055"/>
      <c r="K128" s="1055"/>
      <c r="L128" s="1056" t="s">
        <v>739</v>
      </c>
      <c r="M128" s="1056" t="s">
        <v>739</v>
      </c>
      <c r="N128" s="1056" t="s">
        <v>739</v>
      </c>
      <c r="O128" s="1056" t="s">
        <v>739</v>
      </c>
      <c r="P128" s="1056" t="s">
        <v>739</v>
      </c>
      <c r="Q128" s="1056" t="s">
        <v>739</v>
      </c>
      <c r="R128" s="788" t="s">
        <v>891</v>
      </c>
      <c r="S128" s="788" t="s">
        <v>68</v>
      </c>
      <c r="T128" s="788" t="s">
        <v>68</v>
      </c>
      <c r="U128" s="848">
        <v>0.5</v>
      </c>
      <c r="V128" s="1068"/>
      <c r="W128" s="1072"/>
      <c r="X128" s="1075"/>
      <c r="Y128" s="1074"/>
      <c r="Z128" s="1078"/>
      <c r="AA128" s="1074"/>
      <c r="AB128" s="1074"/>
      <c r="AC128" s="1074"/>
      <c r="AD128" s="1074"/>
      <c r="AE128" s="1074"/>
      <c r="AF128" s="1075"/>
      <c r="AG128" s="1074"/>
      <c r="AH128" s="1074"/>
      <c r="AI128" s="1076"/>
      <c r="AJ128" s="1076"/>
      <c r="AK128" s="1076"/>
      <c r="AL128" s="1076"/>
      <c r="AM128" s="1076"/>
      <c r="AN128" s="1076"/>
      <c r="AO128" s="1076"/>
      <c r="AP128" s="1076"/>
      <c r="AQ128" s="1076"/>
      <c r="AR128" s="1076"/>
      <c r="AS128" s="1076"/>
      <c r="AT128" s="1076"/>
      <c r="AU128" s="1076"/>
      <c r="AV128" s="1076"/>
      <c r="AW128" s="1076"/>
      <c r="AX128" s="1076"/>
      <c r="AY128" s="1076"/>
      <c r="AZ128" s="1076"/>
      <c r="BA128" s="1076"/>
      <c r="BB128" s="1056" t="s">
        <v>739</v>
      </c>
      <c r="BC128" s="1056" t="s">
        <v>739</v>
      </c>
      <c r="BD128" s="1056" t="s">
        <v>739</v>
      </c>
      <c r="BE128" s="1056" t="s">
        <v>739</v>
      </c>
    </row>
    <row r="129" spans="1:58" ht="30.65" customHeight="1" x14ac:dyDescent="0.35">
      <c r="A129" s="1367"/>
      <c r="B12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9" s="778">
        <v>18.059999999999999</v>
      </c>
      <c r="D129" s="23" t="s">
        <v>1690</v>
      </c>
      <c r="E129" s="825" t="s">
        <v>881</v>
      </c>
      <c r="F129" s="1495" t="str">
        <f>VLOOKUP(TBL4_OptApp[[#This Row],[Option type
Defined List]],'Option Typs_Grps'!B$2:C$47, 2, FALSE)</f>
        <v>Distribution Options</v>
      </c>
      <c r="G129" s="834" t="s">
        <v>68</v>
      </c>
      <c r="H129" s="778" t="s">
        <v>737</v>
      </c>
      <c r="I129" s="844" t="s">
        <v>738</v>
      </c>
      <c r="J129" s="1049"/>
      <c r="K129" s="1049"/>
      <c r="L129" s="1253" t="s">
        <v>739</v>
      </c>
      <c r="M129" s="1253" t="s">
        <v>739</v>
      </c>
      <c r="N129" s="1253" t="s">
        <v>739</v>
      </c>
      <c r="O129" s="1253" t="s">
        <v>739</v>
      </c>
      <c r="P129" s="1253" t="s">
        <v>739</v>
      </c>
      <c r="Q129" s="1253" t="s">
        <v>739</v>
      </c>
      <c r="R129" s="23" t="s">
        <v>891</v>
      </c>
      <c r="S129" s="788" t="s">
        <v>68</v>
      </c>
      <c r="T129" s="788" t="s">
        <v>68</v>
      </c>
      <c r="U129" s="848">
        <v>4</v>
      </c>
      <c r="V129" s="1068"/>
      <c r="W129" s="1069"/>
      <c r="X129" s="1070"/>
      <c r="Y129" s="1079"/>
      <c r="Z129" s="1071"/>
      <c r="AA129" s="1074"/>
      <c r="AB129" s="1074"/>
      <c r="AC129" s="1074"/>
      <c r="AD129" s="1074"/>
      <c r="AE129" s="1070"/>
      <c r="AF129" s="1070"/>
      <c r="AG129" s="1070"/>
      <c r="AH129" s="1070"/>
      <c r="AI129" s="1057"/>
      <c r="AJ129" s="1057"/>
      <c r="AK129" s="1057"/>
      <c r="AL129" s="1057"/>
      <c r="AM129" s="1076"/>
      <c r="AN129" s="1057"/>
      <c r="AO129" s="1076"/>
      <c r="AP129" s="1057"/>
      <c r="AQ129" s="1057"/>
      <c r="AR129" s="1057"/>
      <c r="AS129" s="1057"/>
      <c r="AT129" s="1057"/>
      <c r="AU129" s="1057"/>
      <c r="AV129" s="1057"/>
      <c r="AW129" s="1057"/>
      <c r="AX129" s="1057"/>
      <c r="AY129" s="1057"/>
      <c r="AZ129" s="1057"/>
      <c r="BA129" s="1049"/>
      <c r="BB129" s="1251" t="s">
        <v>739</v>
      </c>
      <c r="BC129" s="1251" t="s">
        <v>739</v>
      </c>
      <c r="BD129" s="1251" t="s">
        <v>739</v>
      </c>
      <c r="BE129" s="1251" t="s">
        <v>739</v>
      </c>
      <c r="BF129" s="1367"/>
    </row>
    <row r="130" spans="1:58" ht="30.65" customHeight="1" x14ac:dyDescent="0.35">
      <c r="A130" s="1367"/>
      <c r="B13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0" s="778">
        <v>18.07</v>
      </c>
      <c r="D130" s="23" t="s">
        <v>892</v>
      </c>
      <c r="E130" s="825" t="s">
        <v>889</v>
      </c>
      <c r="F130" s="1495" t="str">
        <f>VLOOKUP(TBL4_OptApp[[#This Row],[Option type
Defined List]],'Option Typs_Grps'!B$2:C$47, 2, FALSE)</f>
        <v>Distribution Options</v>
      </c>
      <c r="G130" s="834" t="s">
        <v>68</v>
      </c>
      <c r="H130" s="778" t="s">
        <v>737</v>
      </c>
      <c r="I130" s="844" t="s">
        <v>772</v>
      </c>
      <c r="J130" s="1049"/>
      <c r="K130" s="1049"/>
      <c r="L130" s="1253" t="s">
        <v>739</v>
      </c>
      <c r="M130" s="1253" t="s">
        <v>739</v>
      </c>
      <c r="N130" s="1253" t="s">
        <v>739</v>
      </c>
      <c r="O130" s="1253" t="s">
        <v>739</v>
      </c>
      <c r="P130" s="1253" t="s">
        <v>739</v>
      </c>
      <c r="Q130" s="1253" t="s">
        <v>739</v>
      </c>
      <c r="R130" s="23" t="s">
        <v>891</v>
      </c>
      <c r="S130" s="788" t="s">
        <v>68</v>
      </c>
      <c r="T130" s="788" t="s">
        <v>68</v>
      </c>
      <c r="U130" s="848">
        <v>3</v>
      </c>
      <c r="V130" s="1068"/>
      <c r="W130" s="1069"/>
      <c r="X130" s="1070"/>
      <c r="Y130" s="1079"/>
      <c r="Z130" s="1071"/>
      <c r="AA130" s="1074"/>
      <c r="AB130" s="1074"/>
      <c r="AC130" s="1074"/>
      <c r="AD130" s="1074"/>
      <c r="AE130" s="1070"/>
      <c r="AF130" s="1070"/>
      <c r="AG130" s="1070"/>
      <c r="AH130" s="1070"/>
      <c r="AI130" s="1057"/>
      <c r="AJ130" s="1057"/>
      <c r="AK130" s="1057"/>
      <c r="AL130" s="1057"/>
      <c r="AM130" s="1076"/>
      <c r="AN130" s="1057"/>
      <c r="AO130" s="1076"/>
      <c r="AP130" s="1057"/>
      <c r="AQ130" s="1057"/>
      <c r="AR130" s="1057"/>
      <c r="AS130" s="1057"/>
      <c r="AT130" s="1057"/>
      <c r="AU130" s="1057"/>
      <c r="AV130" s="1057"/>
      <c r="AW130" s="1057"/>
      <c r="AX130" s="1057"/>
      <c r="AY130" s="1057"/>
      <c r="AZ130" s="1057"/>
      <c r="BA130" s="1049"/>
      <c r="BB130" s="1251" t="s">
        <v>739</v>
      </c>
      <c r="BC130" s="1251" t="s">
        <v>739</v>
      </c>
      <c r="BD130" s="1251" t="s">
        <v>739</v>
      </c>
      <c r="BE130" s="1251" t="s">
        <v>739</v>
      </c>
      <c r="BF130" s="1367"/>
    </row>
    <row r="131" spans="1:58" customFormat="1" ht="30.65" customHeight="1" x14ac:dyDescent="0.35">
      <c r="B13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1" s="778">
        <v>18.079999999999998</v>
      </c>
      <c r="D131" s="23" t="s">
        <v>893</v>
      </c>
      <c r="E131" s="825" t="s">
        <v>889</v>
      </c>
      <c r="F131" s="1495" t="str">
        <f>VLOOKUP(TBL4_OptApp[[#This Row],[Option type
Defined List]],'Option Typs_Grps'!B$2:C$47, 2, FALSE)</f>
        <v>Distribution Options</v>
      </c>
      <c r="G131" s="834" t="s">
        <v>68</v>
      </c>
      <c r="H131" s="778" t="s">
        <v>737</v>
      </c>
      <c r="I131" s="844" t="s">
        <v>772</v>
      </c>
      <c r="J131" s="1054"/>
      <c r="K131" s="1055"/>
      <c r="L131" s="1056" t="s">
        <v>739</v>
      </c>
      <c r="M131" s="1056" t="s">
        <v>739</v>
      </c>
      <c r="N131" s="1056" t="s">
        <v>739</v>
      </c>
      <c r="O131" s="1056" t="s">
        <v>739</v>
      </c>
      <c r="P131" s="1056" t="s">
        <v>739</v>
      </c>
      <c r="Q131" s="1056" t="s">
        <v>739</v>
      </c>
      <c r="R131" s="788" t="s">
        <v>894</v>
      </c>
      <c r="S131" s="788" t="s">
        <v>68</v>
      </c>
      <c r="T131" s="788" t="s">
        <v>68</v>
      </c>
      <c r="U131" s="848">
        <v>5</v>
      </c>
      <c r="V131" s="1068"/>
      <c r="W131" s="1073"/>
      <c r="X131" s="1075"/>
      <c r="Y131" s="1074"/>
      <c r="Z131" s="1078"/>
      <c r="AA131" s="1074"/>
      <c r="AB131" s="1074"/>
      <c r="AC131" s="1074"/>
      <c r="AD131" s="1074"/>
      <c r="AE131" s="1074"/>
      <c r="AF131" s="1075"/>
      <c r="AG131" s="1074"/>
      <c r="AH131" s="1074"/>
      <c r="AI131" s="1076"/>
      <c r="AJ131" s="1076"/>
      <c r="AK131" s="1076"/>
      <c r="AL131" s="1076"/>
      <c r="AM131" s="1076"/>
      <c r="AN131" s="1076"/>
      <c r="AO131" s="1076"/>
      <c r="AP131" s="1076"/>
      <c r="AQ131" s="1076"/>
      <c r="AR131" s="1076"/>
      <c r="AS131" s="1076"/>
      <c r="AT131" s="1076"/>
      <c r="AU131" s="1076"/>
      <c r="AV131" s="1076"/>
      <c r="AW131" s="1076"/>
      <c r="AX131" s="1076"/>
      <c r="AY131" s="1076"/>
      <c r="AZ131" s="1076"/>
      <c r="BA131" s="1076"/>
      <c r="BB131" s="1056" t="s">
        <v>739</v>
      </c>
      <c r="BC131" s="1056" t="s">
        <v>739</v>
      </c>
      <c r="BD131" s="1056" t="s">
        <v>739</v>
      </c>
      <c r="BE131" s="1056" t="s">
        <v>739</v>
      </c>
    </row>
    <row r="132" spans="1:58" customFormat="1" ht="30.65" customHeight="1" x14ac:dyDescent="0.35">
      <c r="B132"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32" s="778">
        <v>18.09</v>
      </c>
      <c r="D132" s="23" t="s">
        <v>1691</v>
      </c>
      <c r="E132" s="825" t="s">
        <v>881</v>
      </c>
      <c r="F132" s="1495" t="str">
        <f>VLOOKUP(TBL4_OptApp[[#This Row],[Option type
Defined List]],'Option Typs_Grps'!B$2:C$47, 2, FALSE)</f>
        <v>Distribution Options</v>
      </c>
      <c r="G132" s="834" t="s">
        <v>68</v>
      </c>
      <c r="H132" s="778" t="s">
        <v>882</v>
      </c>
      <c r="I132" s="844" t="s">
        <v>738</v>
      </c>
      <c r="J132" s="847"/>
      <c r="K132" s="788">
        <v>18.28</v>
      </c>
      <c r="L132" s="1040" t="s">
        <v>738</v>
      </c>
      <c r="M132" s="1040" t="s">
        <v>738</v>
      </c>
      <c r="N132" s="1040" t="s">
        <v>738</v>
      </c>
      <c r="O132" s="1040" t="s">
        <v>738</v>
      </c>
      <c r="P132" s="1040" t="s">
        <v>738</v>
      </c>
      <c r="Q132" s="1040" t="s">
        <v>738</v>
      </c>
      <c r="R132" s="788" t="s">
        <v>71</v>
      </c>
      <c r="S132" s="788" t="s">
        <v>68</v>
      </c>
      <c r="T132" s="788" t="s">
        <v>68</v>
      </c>
      <c r="U132" s="848">
        <v>3</v>
      </c>
      <c r="V132" s="864">
        <v>9</v>
      </c>
      <c r="W132" s="1043" t="s">
        <v>305</v>
      </c>
      <c r="X132" s="821"/>
      <c r="Y132" s="1044"/>
      <c r="Z132" s="1044"/>
      <c r="AA132" s="1044">
        <v>0</v>
      </c>
      <c r="AB132" s="1044">
        <v>0</v>
      </c>
      <c r="AC132" s="1249">
        <v>3286.6289999999999</v>
      </c>
      <c r="AD132" s="1249">
        <v>295.64999999999998</v>
      </c>
      <c r="AE132" s="1047">
        <v>130.08599999999998</v>
      </c>
      <c r="AF132" s="1124"/>
      <c r="AG132" s="1044">
        <v>22.050276309152853</v>
      </c>
      <c r="AH132" s="1044"/>
      <c r="AI132" s="1041">
        <v>-5.6</v>
      </c>
      <c r="AJ132" s="1041">
        <v>-1</v>
      </c>
      <c r="AK132" s="1041" t="s">
        <v>305</v>
      </c>
      <c r="AL132" s="1041">
        <v>-2</v>
      </c>
      <c r="AM132" s="1046" t="s">
        <v>305</v>
      </c>
      <c r="AN132" s="1041">
        <v>-1</v>
      </c>
      <c r="AO132" s="1046" t="s">
        <v>305</v>
      </c>
      <c r="AP132" s="1041">
        <v>-2</v>
      </c>
      <c r="AQ132" s="1041" t="s">
        <v>305</v>
      </c>
      <c r="AR132" s="1041">
        <v>-1</v>
      </c>
      <c r="AS132" s="1041" t="s">
        <v>305</v>
      </c>
      <c r="AT132" s="1041" t="s">
        <v>305</v>
      </c>
      <c r="AU132" s="1041" t="s">
        <v>305</v>
      </c>
      <c r="AV132" s="1041" t="s">
        <v>883</v>
      </c>
      <c r="AW132" s="1041" t="s">
        <v>884</v>
      </c>
      <c r="AX132" s="1046" t="s">
        <v>888</v>
      </c>
      <c r="AY132" s="1046" t="s">
        <v>886</v>
      </c>
      <c r="AZ132" s="1046">
        <v>5</v>
      </c>
      <c r="BA132" s="1046">
        <v>12</v>
      </c>
      <c r="BB132" s="1040" t="s">
        <v>738</v>
      </c>
      <c r="BC132" s="1040" t="s">
        <v>738</v>
      </c>
      <c r="BD132" s="1040" t="s">
        <v>738</v>
      </c>
      <c r="BE132" s="1040" t="s">
        <v>738</v>
      </c>
    </row>
    <row r="133" spans="1:58" ht="30.65" customHeight="1" x14ac:dyDescent="0.35">
      <c r="A133" s="1367"/>
      <c r="B13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33" s="778">
        <v>18.100000000000001</v>
      </c>
      <c r="D133" s="23" t="s">
        <v>1692</v>
      </c>
      <c r="E133" s="825" t="s">
        <v>881</v>
      </c>
      <c r="F133" s="1495" t="str">
        <f>VLOOKUP(TBL4_OptApp[[#This Row],[Option type
Defined List]],'Option Typs_Grps'!B$2:C$47, 2, FALSE)</f>
        <v>Distribution Options</v>
      </c>
      <c r="G133" s="834" t="s">
        <v>68</v>
      </c>
      <c r="H133" s="778" t="s">
        <v>882</v>
      </c>
      <c r="I133" s="844" t="s">
        <v>738</v>
      </c>
      <c r="J133" s="778"/>
      <c r="K133" s="778" t="s">
        <v>71</v>
      </c>
      <c r="L133" s="1040" t="s">
        <v>738</v>
      </c>
      <c r="M133" s="1040" t="s">
        <v>738</v>
      </c>
      <c r="N133" s="1040" t="s">
        <v>738</v>
      </c>
      <c r="O133" s="1040" t="s">
        <v>738</v>
      </c>
      <c r="P133" s="1040" t="s">
        <v>772</v>
      </c>
      <c r="Q133" s="1040" t="s">
        <v>772</v>
      </c>
      <c r="R133" s="23" t="s">
        <v>71</v>
      </c>
      <c r="S133" s="788" t="s">
        <v>68</v>
      </c>
      <c r="T133" s="788" t="s">
        <v>68</v>
      </c>
      <c r="U133" s="848">
        <v>3</v>
      </c>
      <c r="V133" s="864">
        <v>6</v>
      </c>
      <c r="W133" s="1043" t="s">
        <v>305</v>
      </c>
      <c r="X133" s="821"/>
      <c r="Y133" s="1044"/>
      <c r="Z133" s="1044"/>
      <c r="AA133" s="1044">
        <v>0</v>
      </c>
      <c r="AB133" s="1044">
        <v>0</v>
      </c>
      <c r="AC133" s="1249">
        <v>39.317</v>
      </c>
      <c r="AD133" s="1249">
        <v>1234.0650000000001</v>
      </c>
      <c r="AE133" s="1047">
        <v>542.98860000000002</v>
      </c>
      <c r="AF133" s="1124"/>
      <c r="AG133" s="1044">
        <v>190.01008942123065</v>
      </c>
      <c r="AH133" s="1044"/>
      <c r="AI133" s="1041">
        <v>-6.6</v>
      </c>
      <c r="AJ133" s="1041">
        <v>-1</v>
      </c>
      <c r="AK133" s="1041" t="s">
        <v>305</v>
      </c>
      <c r="AL133" s="1041">
        <v>-1</v>
      </c>
      <c r="AM133" s="1046" t="s">
        <v>305</v>
      </c>
      <c r="AN133" s="1041">
        <v>-1</v>
      </c>
      <c r="AO133" s="1046" t="s">
        <v>305</v>
      </c>
      <c r="AP133" s="1041">
        <v>-1</v>
      </c>
      <c r="AQ133" s="1041" t="s">
        <v>305</v>
      </c>
      <c r="AR133" s="1041">
        <v>-3</v>
      </c>
      <c r="AS133" s="1041" t="s">
        <v>305</v>
      </c>
      <c r="AT133" s="1041" t="s">
        <v>305</v>
      </c>
      <c r="AU133" s="1041" t="s">
        <v>305</v>
      </c>
      <c r="AV133" s="1041" t="s">
        <v>895</v>
      </c>
      <c r="AW133" s="1041" t="s">
        <v>884</v>
      </c>
      <c r="AX133" s="1041" t="s">
        <v>888</v>
      </c>
      <c r="AY133" s="1041" t="s">
        <v>885</v>
      </c>
      <c r="AZ133" s="1041">
        <v>18</v>
      </c>
      <c r="BA133" s="778">
        <v>11</v>
      </c>
      <c r="BB133" s="1040" t="s">
        <v>738</v>
      </c>
      <c r="BC133" s="1040" t="s">
        <v>738</v>
      </c>
      <c r="BD133" s="1040" t="s">
        <v>738</v>
      </c>
      <c r="BE133" s="1040" t="s">
        <v>738</v>
      </c>
      <c r="BF133" s="1367"/>
    </row>
    <row r="134" spans="1:58" ht="30.65" customHeight="1" x14ac:dyDescent="0.35">
      <c r="A134" s="1367"/>
      <c r="B13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4" s="778">
        <v>18.11</v>
      </c>
      <c r="D134" s="23" t="s">
        <v>1693</v>
      </c>
      <c r="E134" s="825" t="s">
        <v>881</v>
      </c>
      <c r="F134" s="1495" t="str">
        <f>VLOOKUP(TBL4_OptApp[[#This Row],[Option type
Defined List]],'Option Typs_Grps'!B$2:C$47, 2, FALSE)</f>
        <v>Distribution Options</v>
      </c>
      <c r="G134" s="834" t="s">
        <v>68</v>
      </c>
      <c r="H134" s="778" t="s">
        <v>737</v>
      </c>
      <c r="I134" s="844" t="s">
        <v>738</v>
      </c>
      <c r="J134" s="1049"/>
      <c r="K134" s="1049"/>
      <c r="L134" s="1258" t="s">
        <v>739</v>
      </c>
      <c r="M134" s="1258" t="s">
        <v>739</v>
      </c>
      <c r="N134" s="1258" t="s">
        <v>739</v>
      </c>
      <c r="O134" s="1258" t="s">
        <v>739</v>
      </c>
      <c r="P134" s="1258" t="s">
        <v>739</v>
      </c>
      <c r="Q134" s="1258" t="s">
        <v>739</v>
      </c>
      <c r="R134" s="23" t="s">
        <v>752</v>
      </c>
      <c r="S134" s="788" t="s">
        <v>68</v>
      </c>
      <c r="T134" s="788" t="s">
        <v>68</v>
      </c>
      <c r="U134" s="848">
        <v>1</v>
      </c>
      <c r="V134" s="1068"/>
      <c r="W134" s="1069"/>
      <c r="X134" s="1070"/>
      <c r="Y134" s="1079"/>
      <c r="Z134" s="1071"/>
      <c r="AA134" s="1070"/>
      <c r="AB134" s="1070"/>
      <c r="AC134" s="1070"/>
      <c r="AD134" s="1070"/>
      <c r="AE134" s="1070"/>
      <c r="AF134" s="1121"/>
      <c r="AG134" s="1070"/>
      <c r="AH134" s="1070"/>
      <c r="AI134" s="1057"/>
      <c r="AJ134" s="1057"/>
      <c r="AK134" s="1057"/>
      <c r="AL134" s="1057"/>
      <c r="AM134" s="1076"/>
      <c r="AN134" s="1057"/>
      <c r="AO134" s="1076"/>
      <c r="AP134" s="1057"/>
      <c r="AQ134" s="1057"/>
      <c r="AR134" s="1057"/>
      <c r="AS134" s="1057"/>
      <c r="AT134" s="1057"/>
      <c r="AU134" s="1057"/>
      <c r="AV134" s="1057"/>
      <c r="AW134" s="1057"/>
      <c r="AX134" s="1057"/>
      <c r="AY134" s="1057"/>
      <c r="AZ134" s="1057"/>
      <c r="BA134" s="1049"/>
      <c r="BB134" s="1251" t="s">
        <v>739</v>
      </c>
      <c r="BC134" s="1251" t="s">
        <v>739</v>
      </c>
      <c r="BD134" s="1251" t="s">
        <v>739</v>
      </c>
      <c r="BE134" s="1251" t="s">
        <v>739</v>
      </c>
      <c r="BF134" s="1367"/>
    </row>
    <row r="135" spans="1:58" ht="30.65" customHeight="1" x14ac:dyDescent="0.35">
      <c r="A135" s="1367"/>
      <c r="B13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5" s="778">
        <v>18.12</v>
      </c>
      <c r="D135" s="23" t="s">
        <v>1694</v>
      </c>
      <c r="E135" s="825" t="s">
        <v>881</v>
      </c>
      <c r="F135" s="1495" t="str">
        <f>VLOOKUP(TBL4_OptApp[[#This Row],[Option type
Defined List]],'Option Typs_Grps'!B$2:C$47, 2, FALSE)</f>
        <v>Distribution Options</v>
      </c>
      <c r="G135" s="834" t="s">
        <v>68</v>
      </c>
      <c r="H135" s="778" t="s">
        <v>737</v>
      </c>
      <c r="I135" s="844" t="s">
        <v>738</v>
      </c>
      <c r="J135" s="1049"/>
      <c r="K135" s="1049"/>
      <c r="L135" s="1253" t="s">
        <v>739</v>
      </c>
      <c r="M135" s="1253" t="s">
        <v>739</v>
      </c>
      <c r="N135" s="1253" t="s">
        <v>739</v>
      </c>
      <c r="O135" s="1253" t="s">
        <v>739</v>
      </c>
      <c r="P135" s="1253" t="s">
        <v>739</v>
      </c>
      <c r="Q135" s="1253" t="s">
        <v>739</v>
      </c>
      <c r="R135" s="23" t="s">
        <v>891</v>
      </c>
      <c r="S135" s="788" t="s">
        <v>68</v>
      </c>
      <c r="T135" s="788" t="s">
        <v>68</v>
      </c>
      <c r="U135" s="848">
        <v>4</v>
      </c>
      <c r="V135" s="1068"/>
      <c r="W135" s="1069"/>
      <c r="X135" s="1070"/>
      <c r="Y135" s="1079"/>
      <c r="Z135" s="1071"/>
      <c r="AA135" s="1070"/>
      <c r="AB135" s="1070"/>
      <c r="AC135" s="1070"/>
      <c r="AD135" s="1070"/>
      <c r="AE135" s="1070"/>
      <c r="AF135" s="1070"/>
      <c r="AG135" s="1070"/>
      <c r="AH135" s="1070"/>
      <c r="AI135" s="1057"/>
      <c r="AJ135" s="1057"/>
      <c r="AK135" s="1057"/>
      <c r="AL135" s="1057"/>
      <c r="AM135" s="1076"/>
      <c r="AN135" s="1057"/>
      <c r="AO135" s="1076"/>
      <c r="AP135" s="1057"/>
      <c r="AQ135" s="1057"/>
      <c r="AR135" s="1057"/>
      <c r="AS135" s="1057"/>
      <c r="AT135" s="1057"/>
      <c r="AU135" s="1057"/>
      <c r="AV135" s="1057"/>
      <c r="AW135" s="1057"/>
      <c r="AX135" s="1057"/>
      <c r="AY135" s="1057"/>
      <c r="AZ135" s="1057"/>
      <c r="BA135" s="1049"/>
      <c r="BB135" s="1251" t="s">
        <v>739</v>
      </c>
      <c r="BC135" s="1251" t="s">
        <v>739</v>
      </c>
      <c r="BD135" s="1251" t="s">
        <v>739</v>
      </c>
      <c r="BE135" s="1251" t="s">
        <v>739</v>
      </c>
      <c r="BF135" s="1367"/>
    </row>
    <row r="136" spans="1:58" ht="30.65" customHeight="1" x14ac:dyDescent="0.35">
      <c r="A136" s="1367"/>
      <c r="B13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6" s="778">
        <v>18.13</v>
      </c>
      <c r="D136" s="23" t="s">
        <v>1695</v>
      </c>
      <c r="E136" s="825" t="s">
        <v>881</v>
      </c>
      <c r="F136" s="1495" t="str">
        <f>VLOOKUP(TBL4_OptApp[[#This Row],[Option type
Defined List]],'Option Typs_Grps'!B$2:C$47, 2, FALSE)</f>
        <v>Distribution Options</v>
      </c>
      <c r="G136" s="834" t="s">
        <v>68</v>
      </c>
      <c r="H136" s="778" t="s">
        <v>737</v>
      </c>
      <c r="I136" s="844" t="s">
        <v>738</v>
      </c>
      <c r="J136" s="1049"/>
      <c r="K136" s="1049"/>
      <c r="L136" s="1253" t="s">
        <v>739</v>
      </c>
      <c r="M136" s="1253" t="s">
        <v>739</v>
      </c>
      <c r="N136" s="1253" t="s">
        <v>739</v>
      </c>
      <c r="O136" s="1253" t="s">
        <v>739</v>
      </c>
      <c r="P136" s="1253" t="s">
        <v>739</v>
      </c>
      <c r="Q136" s="1253" t="s">
        <v>739</v>
      </c>
      <c r="R136" s="23" t="s">
        <v>752</v>
      </c>
      <c r="S136" s="788" t="s">
        <v>68</v>
      </c>
      <c r="T136" s="788" t="s">
        <v>68</v>
      </c>
      <c r="U136" s="848">
        <v>1.5</v>
      </c>
      <c r="V136" s="1068"/>
      <c r="W136" s="1069"/>
      <c r="X136" s="1070"/>
      <c r="Y136" s="1079"/>
      <c r="Z136" s="1071"/>
      <c r="AA136" s="1070"/>
      <c r="AB136" s="1070"/>
      <c r="AC136" s="1070"/>
      <c r="AD136" s="1070"/>
      <c r="AE136" s="1070"/>
      <c r="AF136" s="1070"/>
      <c r="AG136" s="1070"/>
      <c r="AH136" s="1070"/>
      <c r="AI136" s="1057"/>
      <c r="AJ136" s="1057"/>
      <c r="AK136" s="1057"/>
      <c r="AL136" s="1057"/>
      <c r="AM136" s="1076"/>
      <c r="AN136" s="1057"/>
      <c r="AO136" s="1076"/>
      <c r="AP136" s="1057"/>
      <c r="AQ136" s="1057"/>
      <c r="AR136" s="1057"/>
      <c r="AS136" s="1057"/>
      <c r="AT136" s="1057"/>
      <c r="AU136" s="1057"/>
      <c r="AV136" s="1057"/>
      <c r="AW136" s="1057"/>
      <c r="AX136" s="1057"/>
      <c r="AY136" s="1057"/>
      <c r="AZ136" s="1057"/>
      <c r="BA136" s="1049"/>
      <c r="BB136" s="1251" t="s">
        <v>739</v>
      </c>
      <c r="BC136" s="1251" t="s">
        <v>739</v>
      </c>
      <c r="BD136" s="1251" t="s">
        <v>739</v>
      </c>
      <c r="BE136" s="1251" t="s">
        <v>739</v>
      </c>
      <c r="BF136" s="1367"/>
    </row>
    <row r="137" spans="1:58" ht="30.65" customHeight="1" x14ac:dyDescent="0.35">
      <c r="A137" s="1367"/>
      <c r="B137"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7" s="778">
        <v>18.14</v>
      </c>
      <c r="D137" s="23" t="s">
        <v>1696</v>
      </c>
      <c r="E137" s="825" t="s">
        <v>881</v>
      </c>
      <c r="F137" s="1495" t="str">
        <f>VLOOKUP(TBL4_OptApp[[#This Row],[Option type
Defined List]],'Option Typs_Grps'!B$2:C$47, 2, FALSE)</f>
        <v>Distribution Options</v>
      </c>
      <c r="G137" s="834" t="s">
        <v>68</v>
      </c>
      <c r="H137" s="778" t="s">
        <v>737</v>
      </c>
      <c r="I137" s="844" t="s">
        <v>738</v>
      </c>
      <c r="J137" s="1049"/>
      <c r="K137" s="1049"/>
      <c r="L137" s="1253" t="s">
        <v>739</v>
      </c>
      <c r="M137" s="1253" t="s">
        <v>739</v>
      </c>
      <c r="N137" s="1253" t="s">
        <v>739</v>
      </c>
      <c r="O137" s="1253" t="s">
        <v>739</v>
      </c>
      <c r="P137" s="1253" t="s">
        <v>739</v>
      </c>
      <c r="Q137" s="1253" t="s">
        <v>739</v>
      </c>
      <c r="R137" s="23" t="s">
        <v>896</v>
      </c>
      <c r="S137" s="788" t="s">
        <v>68</v>
      </c>
      <c r="T137" s="788" t="s">
        <v>68</v>
      </c>
      <c r="U137" s="848">
        <v>4</v>
      </c>
      <c r="V137" s="1068"/>
      <c r="W137" s="1069"/>
      <c r="X137" s="1070"/>
      <c r="Y137" s="1079"/>
      <c r="Z137" s="1071"/>
      <c r="AA137" s="1070"/>
      <c r="AB137" s="1070"/>
      <c r="AC137" s="1070"/>
      <c r="AD137" s="1070"/>
      <c r="AE137" s="1070"/>
      <c r="AF137" s="1070"/>
      <c r="AG137" s="1070"/>
      <c r="AH137" s="1070"/>
      <c r="AI137" s="1057"/>
      <c r="AJ137" s="1057"/>
      <c r="AK137" s="1057"/>
      <c r="AL137" s="1057"/>
      <c r="AM137" s="1076"/>
      <c r="AN137" s="1057"/>
      <c r="AO137" s="1076"/>
      <c r="AP137" s="1057"/>
      <c r="AQ137" s="1057"/>
      <c r="AR137" s="1057"/>
      <c r="AS137" s="1057"/>
      <c r="AT137" s="1057"/>
      <c r="AU137" s="1057"/>
      <c r="AV137" s="1057"/>
      <c r="AW137" s="1057"/>
      <c r="AX137" s="1057"/>
      <c r="AY137" s="1057"/>
      <c r="AZ137" s="1057"/>
      <c r="BA137" s="1049"/>
      <c r="BB137" s="1251" t="s">
        <v>739</v>
      </c>
      <c r="BC137" s="1251" t="s">
        <v>739</v>
      </c>
      <c r="BD137" s="1251" t="s">
        <v>739</v>
      </c>
      <c r="BE137" s="1251" t="s">
        <v>739</v>
      </c>
      <c r="BF137" s="1367"/>
    </row>
    <row r="138" spans="1:58" ht="30.65" customHeight="1" x14ac:dyDescent="0.35">
      <c r="A138" s="1367"/>
      <c r="B13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8" s="778">
        <v>18.149999999999999</v>
      </c>
      <c r="D138" s="23" t="s">
        <v>1697</v>
      </c>
      <c r="E138" s="825" t="s">
        <v>881</v>
      </c>
      <c r="F138" s="1495" t="str">
        <f>VLOOKUP(TBL4_OptApp[[#This Row],[Option type
Defined List]],'Option Typs_Grps'!B$2:C$47, 2, FALSE)</f>
        <v>Distribution Options</v>
      </c>
      <c r="G138" s="834" t="s">
        <v>68</v>
      </c>
      <c r="H138" s="778" t="s">
        <v>737</v>
      </c>
      <c r="I138" s="844" t="s">
        <v>738</v>
      </c>
      <c r="J138" s="1049"/>
      <c r="K138" s="1049"/>
      <c r="L138" s="1253" t="s">
        <v>739</v>
      </c>
      <c r="M138" s="1253" t="s">
        <v>739</v>
      </c>
      <c r="N138" s="1253" t="s">
        <v>739</v>
      </c>
      <c r="O138" s="1253" t="s">
        <v>739</v>
      </c>
      <c r="P138" s="1253" t="s">
        <v>739</v>
      </c>
      <c r="Q138" s="1253" t="s">
        <v>739</v>
      </c>
      <c r="R138" s="23" t="s">
        <v>891</v>
      </c>
      <c r="S138" s="788" t="s">
        <v>68</v>
      </c>
      <c r="T138" s="788" t="s">
        <v>68</v>
      </c>
      <c r="U138" s="848">
        <v>1.5</v>
      </c>
      <c r="V138" s="1068"/>
      <c r="W138" s="1069"/>
      <c r="X138" s="1070"/>
      <c r="Y138" s="1079"/>
      <c r="Z138" s="1071"/>
      <c r="AA138" s="1070"/>
      <c r="AB138" s="1070"/>
      <c r="AC138" s="1070"/>
      <c r="AD138" s="1070"/>
      <c r="AE138" s="1070"/>
      <c r="AF138" s="1070"/>
      <c r="AG138" s="1070"/>
      <c r="AH138" s="1070"/>
      <c r="AI138" s="1057"/>
      <c r="AJ138" s="1057"/>
      <c r="AK138" s="1057"/>
      <c r="AL138" s="1057"/>
      <c r="AM138" s="1076"/>
      <c r="AN138" s="1057"/>
      <c r="AO138" s="1076"/>
      <c r="AP138" s="1057"/>
      <c r="AQ138" s="1057"/>
      <c r="AR138" s="1057"/>
      <c r="AS138" s="1057"/>
      <c r="AT138" s="1057"/>
      <c r="AU138" s="1057"/>
      <c r="AV138" s="1057"/>
      <c r="AW138" s="1057"/>
      <c r="AX138" s="1057"/>
      <c r="AY138" s="1057"/>
      <c r="AZ138" s="1057"/>
      <c r="BA138" s="1049"/>
      <c r="BB138" s="1251" t="s">
        <v>739</v>
      </c>
      <c r="BC138" s="1251" t="s">
        <v>739</v>
      </c>
      <c r="BD138" s="1251" t="s">
        <v>739</v>
      </c>
      <c r="BE138" s="1251" t="s">
        <v>739</v>
      </c>
      <c r="BF138" s="1367"/>
    </row>
    <row r="139" spans="1:58" ht="30.65" customHeight="1" x14ac:dyDescent="0.35">
      <c r="A139" s="1367"/>
      <c r="B13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39" s="778">
        <v>18.16</v>
      </c>
      <c r="D139" s="23" t="s">
        <v>1698</v>
      </c>
      <c r="E139" s="825" t="s">
        <v>881</v>
      </c>
      <c r="F139" s="1495" t="str">
        <f>VLOOKUP(TBL4_OptApp[[#This Row],[Option type
Defined List]],'Option Typs_Grps'!B$2:C$47, 2, FALSE)</f>
        <v>Distribution Options</v>
      </c>
      <c r="G139" s="834" t="s">
        <v>68</v>
      </c>
      <c r="H139" s="778" t="s">
        <v>737</v>
      </c>
      <c r="I139" s="844" t="s">
        <v>738</v>
      </c>
      <c r="J139" s="1049"/>
      <c r="K139" s="1049"/>
      <c r="L139" s="1253" t="s">
        <v>739</v>
      </c>
      <c r="M139" s="1253" t="s">
        <v>739</v>
      </c>
      <c r="N139" s="1253" t="s">
        <v>739</v>
      </c>
      <c r="O139" s="1253" t="s">
        <v>739</v>
      </c>
      <c r="P139" s="1253" t="s">
        <v>739</v>
      </c>
      <c r="Q139" s="1253" t="s">
        <v>739</v>
      </c>
      <c r="R139" s="23" t="s">
        <v>891</v>
      </c>
      <c r="S139" s="788" t="s">
        <v>68</v>
      </c>
      <c r="T139" s="788" t="s">
        <v>68</v>
      </c>
      <c r="U139" s="848">
        <v>2.5</v>
      </c>
      <c r="V139" s="1068"/>
      <c r="W139" s="1069"/>
      <c r="X139" s="1070"/>
      <c r="Y139" s="1079"/>
      <c r="Z139" s="1071"/>
      <c r="AA139" s="1070"/>
      <c r="AB139" s="1070"/>
      <c r="AC139" s="1070"/>
      <c r="AD139" s="1070"/>
      <c r="AE139" s="1070"/>
      <c r="AF139" s="1070"/>
      <c r="AG139" s="1070"/>
      <c r="AH139" s="1070"/>
      <c r="AI139" s="1057"/>
      <c r="AJ139" s="1057"/>
      <c r="AK139" s="1057"/>
      <c r="AL139" s="1057"/>
      <c r="AM139" s="1076"/>
      <c r="AN139" s="1057"/>
      <c r="AO139" s="1076"/>
      <c r="AP139" s="1057"/>
      <c r="AQ139" s="1057"/>
      <c r="AR139" s="1057"/>
      <c r="AS139" s="1057"/>
      <c r="AT139" s="1057"/>
      <c r="AU139" s="1057"/>
      <c r="AV139" s="1057"/>
      <c r="AW139" s="1057"/>
      <c r="AX139" s="1057"/>
      <c r="AY139" s="1057"/>
      <c r="AZ139" s="1057"/>
      <c r="BA139" s="1049"/>
      <c r="BB139" s="1251" t="s">
        <v>739</v>
      </c>
      <c r="BC139" s="1251" t="s">
        <v>739</v>
      </c>
      <c r="BD139" s="1251" t="s">
        <v>739</v>
      </c>
      <c r="BE139" s="1251" t="s">
        <v>739</v>
      </c>
      <c r="BF139" s="1367"/>
    </row>
    <row r="140" spans="1:58" ht="30.65" customHeight="1" x14ac:dyDescent="0.35">
      <c r="A140" s="1367"/>
      <c r="B14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0" s="778">
        <v>18.170000000000002</v>
      </c>
      <c r="D140" s="23" t="s">
        <v>1699</v>
      </c>
      <c r="E140" s="825" t="s">
        <v>881</v>
      </c>
      <c r="F140" s="1495" t="str">
        <f>VLOOKUP(TBL4_OptApp[[#This Row],[Option type
Defined List]],'Option Typs_Grps'!B$2:C$47, 2, FALSE)</f>
        <v>Distribution Options</v>
      </c>
      <c r="G140" s="834" t="s">
        <v>68</v>
      </c>
      <c r="H140" s="778" t="s">
        <v>737</v>
      </c>
      <c r="I140" s="844" t="s">
        <v>738</v>
      </c>
      <c r="J140" s="1049"/>
      <c r="K140" s="1049"/>
      <c r="L140" s="1253" t="s">
        <v>739</v>
      </c>
      <c r="M140" s="1253" t="s">
        <v>739</v>
      </c>
      <c r="N140" s="1253" t="s">
        <v>739</v>
      </c>
      <c r="O140" s="1253" t="s">
        <v>739</v>
      </c>
      <c r="P140" s="1253" t="s">
        <v>739</v>
      </c>
      <c r="Q140" s="1253" t="s">
        <v>739</v>
      </c>
      <c r="R140" s="23" t="s">
        <v>897</v>
      </c>
      <c r="S140" s="788" t="s">
        <v>68</v>
      </c>
      <c r="T140" s="788" t="s">
        <v>68</v>
      </c>
      <c r="U140" s="848">
        <v>3</v>
      </c>
      <c r="V140" s="1068"/>
      <c r="W140" s="1069"/>
      <c r="X140" s="1070"/>
      <c r="Y140" s="1079"/>
      <c r="Z140" s="1071"/>
      <c r="AA140" s="1070"/>
      <c r="AB140" s="1070"/>
      <c r="AC140" s="1070"/>
      <c r="AD140" s="1070"/>
      <c r="AE140" s="1070"/>
      <c r="AF140" s="1070"/>
      <c r="AG140" s="1070"/>
      <c r="AH140" s="1070"/>
      <c r="AI140" s="1057"/>
      <c r="AJ140" s="1057"/>
      <c r="AK140" s="1057"/>
      <c r="AL140" s="1057"/>
      <c r="AM140" s="1076"/>
      <c r="AN140" s="1057"/>
      <c r="AO140" s="1076"/>
      <c r="AP140" s="1057"/>
      <c r="AQ140" s="1057"/>
      <c r="AR140" s="1057"/>
      <c r="AS140" s="1057"/>
      <c r="AT140" s="1057"/>
      <c r="AU140" s="1057"/>
      <c r="AV140" s="1057"/>
      <c r="AW140" s="1057"/>
      <c r="AX140" s="1057"/>
      <c r="AY140" s="1057"/>
      <c r="AZ140" s="1057"/>
      <c r="BA140" s="1049"/>
      <c r="BB140" s="1251" t="s">
        <v>739</v>
      </c>
      <c r="BC140" s="1251" t="s">
        <v>739</v>
      </c>
      <c r="BD140" s="1251" t="s">
        <v>739</v>
      </c>
      <c r="BE140" s="1251" t="s">
        <v>739</v>
      </c>
      <c r="BF140" s="1367"/>
    </row>
    <row r="141" spans="1:58" customFormat="1" ht="30.65" customHeight="1" x14ac:dyDescent="0.35">
      <c r="B14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1" s="778">
        <v>18.18</v>
      </c>
      <c r="D141" s="23" t="s">
        <v>1700</v>
      </c>
      <c r="E141" s="825" t="s">
        <v>881</v>
      </c>
      <c r="F141" s="1495" t="str">
        <f>VLOOKUP(TBL4_OptApp[[#This Row],[Option type
Defined List]],'Option Typs_Grps'!B$2:C$47, 2, FALSE)</f>
        <v>Distribution Options</v>
      </c>
      <c r="G141" s="834" t="s">
        <v>68</v>
      </c>
      <c r="H141" s="778" t="s">
        <v>737</v>
      </c>
      <c r="I141" s="844" t="s">
        <v>738</v>
      </c>
      <c r="J141" s="1054"/>
      <c r="K141" s="1055"/>
      <c r="L141" s="1056" t="s">
        <v>739</v>
      </c>
      <c r="M141" s="1056" t="s">
        <v>739</v>
      </c>
      <c r="N141" s="1056" t="s">
        <v>739</v>
      </c>
      <c r="O141" s="1056" t="s">
        <v>739</v>
      </c>
      <c r="P141" s="1056" t="s">
        <v>739</v>
      </c>
      <c r="Q141" s="1056" t="s">
        <v>739</v>
      </c>
      <c r="R141" s="788" t="s">
        <v>891</v>
      </c>
      <c r="S141" s="788" t="s">
        <v>68</v>
      </c>
      <c r="T141" s="788" t="s">
        <v>68</v>
      </c>
      <c r="U141" s="848">
        <v>3</v>
      </c>
      <c r="V141" s="1068"/>
      <c r="W141" s="1073"/>
      <c r="X141" s="1075"/>
      <c r="Y141" s="1074"/>
      <c r="Z141" s="1078"/>
      <c r="AA141" s="1070"/>
      <c r="AB141" s="1070"/>
      <c r="AC141" s="1070"/>
      <c r="AD141" s="1070"/>
      <c r="AE141" s="1074"/>
      <c r="AF141" s="1075"/>
      <c r="AG141" s="1074"/>
      <c r="AH141" s="1074"/>
      <c r="AI141" s="1076"/>
      <c r="AJ141" s="1076"/>
      <c r="AK141" s="1076"/>
      <c r="AL141" s="1076"/>
      <c r="AM141" s="1076"/>
      <c r="AN141" s="1076"/>
      <c r="AO141" s="1076"/>
      <c r="AP141" s="1076"/>
      <c r="AQ141" s="1076"/>
      <c r="AR141" s="1076"/>
      <c r="AS141" s="1076"/>
      <c r="AT141" s="1076"/>
      <c r="AU141" s="1076"/>
      <c r="AV141" s="1076"/>
      <c r="AW141" s="1076"/>
      <c r="AX141" s="1076"/>
      <c r="AY141" s="1076"/>
      <c r="AZ141" s="1076"/>
      <c r="BA141" s="1076"/>
      <c r="BB141" s="1056" t="s">
        <v>739</v>
      </c>
      <c r="BC141" s="1056" t="s">
        <v>739</v>
      </c>
      <c r="BD141" s="1056" t="s">
        <v>739</v>
      </c>
      <c r="BE141" s="1056" t="s">
        <v>739</v>
      </c>
    </row>
    <row r="142" spans="1:58" ht="30.65" customHeight="1" x14ac:dyDescent="0.35">
      <c r="A142" s="1367"/>
      <c r="B14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2" s="778">
        <v>18.190000000000001</v>
      </c>
      <c r="D142" s="23" t="s">
        <v>898</v>
      </c>
      <c r="E142" s="825" t="s">
        <v>881</v>
      </c>
      <c r="F142" s="1495" t="str">
        <f>VLOOKUP(TBL4_OptApp[[#This Row],[Option type
Defined List]],'Option Typs_Grps'!B$2:C$47, 2, FALSE)</f>
        <v>Distribution Options</v>
      </c>
      <c r="G142" s="834" t="s">
        <v>68</v>
      </c>
      <c r="H142" s="778" t="s">
        <v>737</v>
      </c>
      <c r="I142" s="844" t="s">
        <v>738</v>
      </c>
      <c r="J142" s="1049"/>
      <c r="K142" s="1049"/>
      <c r="L142" s="1253" t="s">
        <v>739</v>
      </c>
      <c r="M142" s="1253" t="s">
        <v>739</v>
      </c>
      <c r="N142" s="1253" t="s">
        <v>739</v>
      </c>
      <c r="O142" s="1253" t="s">
        <v>739</v>
      </c>
      <c r="P142" s="1253" t="s">
        <v>739</v>
      </c>
      <c r="Q142" s="1253" t="s">
        <v>739</v>
      </c>
      <c r="R142" s="23" t="s">
        <v>891</v>
      </c>
      <c r="S142" s="788" t="s">
        <v>68</v>
      </c>
      <c r="T142" s="788" t="s">
        <v>68</v>
      </c>
      <c r="U142" s="848">
        <v>6</v>
      </c>
      <c r="V142" s="1068"/>
      <c r="W142" s="1069"/>
      <c r="X142" s="1070"/>
      <c r="Y142" s="1079"/>
      <c r="Z142" s="1071"/>
      <c r="AA142" s="1070"/>
      <c r="AB142" s="1070"/>
      <c r="AC142" s="1070"/>
      <c r="AD142" s="1070"/>
      <c r="AE142" s="1070"/>
      <c r="AF142" s="1070"/>
      <c r="AG142" s="1070"/>
      <c r="AH142" s="1070"/>
      <c r="AI142" s="1057"/>
      <c r="AJ142" s="1057"/>
      <c r="AK142" s="1057"/>
      <c r="AL142" s="1057"/>
      <c r="AM142" s="1076"/>
      <c r="AN142" s="1057"/>
      <c r="AO142" s="1076"/>
      <c r="AP142" s="1057"/>
      <c r="AQ142" s="1057"/>
      <c r="AR142" s="1057"/>
      <c r="AS142" s="1057"/>
      <c r="AT142" s="1057"/>
      <c r="AU142" s="1057"/>
      <c r="AV142" s="1057"/>
      <c r="AW142" s="1057"/>
      <c r="AX142" s="1057"/>
      <c r="AY142" s="1057"/>
      <c r="AZ142" s="1057"/>
      <c r="BA142" s="1049"/>
      <c r="BB142" s="1251" t="s">
        <v>739</v>
      </c>
      <c r="BC142" s="1251" t="s">
        <v>739</v>
      </c>
      <c r="BD142" s="1251" t="s">
        <v>739</v>
      </c>
      <c r="BE142" s="1251" t="s">
        <v>739</v>
      </c>
      <c r="BF142" s="1367"/>
    </row>
    <row r="143" spans="1:58" ht="30.65" customHeight="1" x14ac:dyDescent="0.35">
      <c r="A143" s="1367"/>
      <c r="B14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3" s="778">
        <v>18.2</v>
      </c>
      <c r="D143" s="23" t="s">
        <v>1701</v>
      </c>
      <c r="E143" s="825" t="s">
        <v>881</v>
      </c>
      <c r="F143" s="1495" t="str">
        <f>VLOOKUP(TBL4_OptApp[[#This Row],[Option type
Defined List]],'Option Typs_Grps'!B$2:C$47, 2, FALSE)</f>
        <v>Distribution Options</v>
      </c>
      <c r="G143" s="834" t="s">
        <v>68</v>
      </c>
      <c r="H143" s="778" t="s">
        <v>737</v>
      </c>
      <c r="I143" s="844" t="s">
        <v>738</v>
      </c>
      <c r="J143" s="1049"/>
      <c r="K143" s="1049"/>
      <c r="L143" s="1253" t="s">
        <v>739</v>
      </c>
      <c r="M143" s="1253" t="s">
        <v>739</v>
      </c>
      <c r="N143" s="1253" t="s">
        <v>739</v>
      </c>
      <c r="O143" s="1253" t="s">
        <v>739</v>
      </c>
      <c r="P143" s="1253" t="s">
        <v>739</v>
      </c>
      <c r="Q143" s="1253" t="s">
        <v>739</v>
      </c>
      <c r="R143" s="23" t="s">
        <v>891</v>
      </c>
      <c r="S143" s="788" t="s">
        <v>68</v>
      </c>
      <c r="T143" s="788" t="s">
        <v>68</v>
      </c>
      <c r="U143" s="848">
        <v>6</v>
      </c>
      <c r="V143" s="1068"/>
      <c r="W143" s="1069"/>
      <c r="X143" s="1070"/>
      <c r="Y143" s="1079"/>
      <c r="Z143" s="1071"/>
      <c r="AA143" s="1070"/>
      <c r="AB143" s="1070"/>
      <c r="AC143" s="1070"/>
      <c r="AD143" s="1070"/>
      <c r="AE143" s="1070"/>
      <c r="AF143" s="1070"/>
      <c r="AG143" s="1070"/>
      <c r="AH143" s="1070"/>
      <c r="AI143" s="1057"/>
      <c r="AJ143" s="1057"/>
      <c r="AK143" s="1057"/>
      <c r="AL143" s="1057"/>
      <c r="AM143" s="1076"/>
      <c r="AN143" s="1057"/>
      <c r="AO143" s="1076"/>
      <c r="AP143" s="1057"/>
      <c r="AQ143" s="1057"/>
      <c r="AR143" s="1057"/>
      <c r="AS143" s="1057"/>
      <c r="AT143" s="1057"/>
      <c r="AU143" s="1057"/>
      <c r="AV143" s="1057"/>
      <c r="AW143" s="1057"/>
      <c r="AX143" s="1057"/>
      <c r="AY143" s="1057"/>
      <c r="AZ143" s="1057"/>
      <c r="BA143" s="1049"/>
      <c r="BB143" s="1251" t="s">
        <v>739</v>
      </c>
      <c r="BC143" s="1251" t="s">
        <v>739</v>
      </c>
      <c r="BD143" s="1251" t="s">
        <v>739</v>
      </c>
      <c r="BE143" s="1251" t="s">
        <v>739</v>
      </c>
      <c r="BF143" s="1367"/>
    </row>
    <row r="144" spans="1:58" ht="30.65" customHeight="1" x14ac:dyDescent="0.35">
      <c r="A144" s="1367"/>
      <c r="B14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4" s="778">
        <v>18.21</v>
      </c>
      <c r="D144" s="23" t="s">
        <v>899</v>
      </c>
      <c r="E144" s="825" t="s">
        <v>881</v>
      </c>
      <c r="F144" s="1495" t="str">
        <f>VLOOKUP(TBL4_OptApp[[#This Row],[Option type
Defined List]],'Option Typs_Grps'!B$2:C$47, 2, FALSE)</f>
        <v>Distribution Options</v>
      </c>
      <c r="G144" s="834" t="s">
        <v>68</v>
      </c>
      <c r="H144" s="778" t="s">
        <v>737</v>
      </c>
      <c r="I144" s="844" t="s">
        <v>738</v>
      </c>
      <c r="J144" s="1049"/>
      <c r="K144" s="1049"/>
      <c r="L144" s="1253" t="s">
        <v>739</v>
      </c>
      <c r="M144" s="1253" t="s">
        <v>739</v>
      </c>
      <c r="N144" s="1253" t="s">
        <v>739</v>
      </c>
      <c r="O144" s="1253" t="s">
        <v>739</v>
      </c>
      <c r="P144" s="1253" t="s">
        <v>739</v>
      </c>
      <c r="Q144" s="1253" t="s">
        <v>739</v>
      </c>
      <c r="R144" s="23" t="s">
        <v>891</v>
      </c>
      <c r="S144" s="788" t="s">
        <v>68</v>
      </c>
      <c r="T144" s="788" t="s">
        <v>68</v>
      </c>
      <c r="U144" s="848">
        <v>1</v>
      </c>
      <c r="V144" s="1068"/>
      <c r="W144" s="1069"/>
      <c r="X144" s="1070"/>
      <c r="Y144" s="1079"/>
      <c r="Z144" s="1071"/>
      <c r="AA144" s="1070"/>
      <c r="AB144" s="1070"/>
      <c r="AC144" s="1070"/>
      <c r="AD144" s="1070"/>
      <c r="AE144" s="1070"/>
      <c r="AF144" s="1070"/>
      <c r="AG144" s="1070"/>
      <c r="AH144" s="1070"/>
      <c r="AI144" s="1057"/>
      <c r="AJ144" s="1057"/>
      <c r="AK144" s="1057"/>
      <c r="AL144" s="1057"/>
      <c r="AM144" s="1076"/>
      <c r="AN144" s="1057"/>
      <c r="AO144" s="1076"/>
      <c r="AP144" s="1057"/>
      <c r="AQ144" s="1057"/>
      <c r="AR144" s="1057"/>
      <c r="AS144" s="1057"/>
      <c r="AT144" s="1057"/>
      <c r="AU144" s="1057"/>
      <c r="AV144" s="1057"/>
      <c r="AW144" s="1057"/>
      <c r="AX144" s="1057"/>
      <c r="AY144" s="1057"/>
      <c r="AZ144" s="1057"/>
      <c r="BA144" s="1049"/>
      <c r="BB144" s="1251" t="s">
        <v>739</v>
      </c>
      <c r="BC144" s="1251" t="s">
        <v>739</v>
      </c>
      <c r="BD144" s="1251" t="s">
        <v>739</v>
      </c>
      <c r="BE144" s="1251" t="s">
        <v>739</v>
      </c>
      <c r="BF144" s="1367"/>
    </row>
    <row r="145" spans="1:58" ht="30.65" customHeight="1" x14ac:dyDescent="0.35">
      <c r="A145" s="1367"/>
      <c r="B14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5" s="778">
        <v>18.22</v>
      </c>
      <c r="D145" s="23" t="s">
        <v>1702</v>
      </c>
      <c r="E145" s="825" t="s">
        <v>881</v>
      </c>
      <c r="F145" s="1495" t="str">
        <f>VLOOKUP(TBL4_OptApp[[#This Row],[Option type
Defined List]],'Option Typs_Grps'!B$2:C$47, 2, FALSE)</f>
        <v>Distribution Options</v>
      </c>
      <c r="G145" s="834" t="s">
        <v>68</v>
      </c>
      <c r="H145" s="778" t="s">
        <v>737</v>
      </c>
      <c r="I145" s="844" t="s">
        <v>738</v>
      </c>
      <c r="J145" s="1049"/>
      <c r="K145" s="1049"/>
      <c r="L145" s="1253" t="s">
        <v>739</v>
      </c>
      <c r="M145" s="1253" t="s">
        <v>739</v>
      </c>
      <c r="N145" s="1253" t="s">
        <v>739</v>
      </c>
      <c r="O145" s="1253" t="s">
        <v>739</v>
      </c>
      <c r="P145" s="1253" t="s">
        <v>739</v>
      </c>
      <c r="Q145" s="1253" t="s">
        <v>739</v>
      </c>
      <c r="R145" s="23" t="s">
        <v>896</v>
      </c>
      <c r="S145" s="788" t="s">
        <v>68</v>
      </c>
      <c r="T145" s="788" t="s">
        <v>68</v>
      </c>
      <c r="U145" s="848">
        <v>2</v>
      </c>
      <c r="V145" s="1068"/>
      <c r="W145" s="1069"/>
      <c r="X145" s="1070"/>
      <c r="Y145" s="1079"/>
      <c r="Z145" s="1071"/>
      <c r="AA145" s="1070"/>
      <c r="AB145" s="1070"/>
      <c r="AC145" s="1070"/>
      <c r="AD145" s="1070"/>
      <c r="AE145" s="1070"/>
      <c r="AF145" s="1070"/>
      <c r="AG145" s="1070"/>
      <c r="AH145" s="1070"/>
      <c r="AI145" s="1057"/>
      <c r="AJ145" s="1057"/>
      <c r="AK145" s="1057"/>
      <c r="AL145" s="1057"/>
      <c r="AM145" s="1076"/>
      <c r="AN145" s="1057"/>
      <c r="AO145" s="1076"/>
      <c r="AP145" s="1057"/>
      <c r="AQ145" s="1057"/>
      <c r="AR145" s="1057"/>
      <c r="AS145" s="1057"/>
      <c r="AT145" s="1057"/>
      <c r="AU145" s="1057"/>
      <c r="AV145" s="1057"/>
      <c r="AW145" s="1057"/>
      <c r="AX145" s="1057"/>
      <c r="AY145" s="1057"/>
      <c r="AZ145" s="1057"/>
      <c r="BA145" s="1049"/>
      <c r="BB145" s="1251" t="s">
        <v>739</v>
      </c>
      <c r="BC145" s="1251" t="s">
        <v>739</v>
      </c>
      <c r="BD145" s="1251" t="s">
        <v>739</v>
      </c>
      <c r="BE145" s="1251" t="s">
        <v>739</v>
      </c>
      <c r="BF145" s="1367"/>
    </row>
    <row r="146" spans="1:58" customFormat="1" ht="30.65" customHeight="1" x14ac:dyDescent="0.35">
      <c r="B14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6" s="778">
        <v>18.23</v>
      </c>
      <c r="D146" s="23" t="s">
        <v>1703</v>
      </c>
      <c r="E146" s="825" t="s">
        <v>881</v>
      </c>
      <c r="F146" s="1495" t="str">
        <f>VLOOKUP(TBL4_OptApp[[#This Row],[Option type
Defined List]],'Option Typs_Grps'!B$2:C$47, 2, FALSE)</f>
        <v>Distribution Options</v>
      </c>
      <c r="G146" s="834" t="s">
        <v>68</v>
      </c>
      <c r="H146" s="778" t="s">
        <v>737</v>
      </c>
      <c r="I146" s="844" t="s">
        <v>738</v>
      </c>
      <c r="J146" s="1054"/>
      <c r="K146" s="1055"/>
      <c r="L146" s="1056" t="s">
        <v>739</v>
      </c>
      <c r="M146" s="1056" t="s">
        <v>739</v>
      </c>
      <c r="N146" s="1056" t="s">
        <v>739</v>
      </c>
      <c r="O146" s="1056" t="s">
        <v>739</v>
      </c>
      <c r="P146" s="1056" t="s">
        <v>739</v>
      </c>
      <c r="Q146" s="1056" t="s">
        <v>739</v>
      </c>
      <c r="R146" s="788" t="s">
        <v>752</v>
      </c>
      <c r="S146" s="788" t="s">
        <v>68</v>
      </c>
      <c r="T146" s="788" t="s">
        <v>68</v>
      </c>
      <c r="U146" s="848">
        <v>1</v>
      </c>
      <c r="V146" s="1068"/>
      <c r="W146" s="1073"/>
      <c r="X146" s="1075"/>
      <c r="Y146" s="1074"/>
      <c r="Z146" s="1078"/>
      <c r="AA146" s="1070"/>
      <c r="AB146" s="1070"/>
      <c r="AC146" s="1070"/>
      <c r="AD146" s="1070"/>
      <c r="AE146" s="1074"/>
      <c r="AF146" s="1075"/>
      <c r="AG146" s="1074"/>
      <c r="AH146" s="1074"/>
      <c r="AI146" s="1076"/>
      <c r="AJ146" s="1076"/>
      <c r="AK146" s="1076"/>
      <c r="AL146" s="1076"/>
      <c r="AM146" s="1076"/>
      <c r="AN146" s="1076"/>
      <c r="AO146" s="1076"/>
      <c r="AP146" s="1076"/>
      <c r="AQ146" s="1076"/>
      <c r="AR146" s="1076"/>
      <c r="AS146" s="1076"/>
      <c r="AT146" s="1076"/>
      <c r="AU146" s="1076"/>
      <c r="AV146" s="1076"/>
      <c r="AW146" s="1076"/>
      <c r="AX146" s="1076"/>
      <c r="AY146" s="1076"/>
      <c r="AZ146" s="1076"/>
      <c r="BA146" s="1076"/>
      <c r="BB146" s="1056" t="s">
        <v>739</v>
      </c>
      <c r="BC146" s="1056" t="s">
        <v>739</v>
      </c>
      <c r="BD146" s="1056" t="s">
        <v>739</v>
      </c>
      <c r="BE146" s="1056" t="s">
        <v>739</v>
      </c>
    </row>
    <row r="147" spans="1:58" ht="30.65" customHeight="1" x14ac:dyDescent="0.35">
      <c r="A147" s="1367"/>
      <c r="B14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7" s="778">
        <v>18.239999999999998</v>
      </c>
      <c r="D147" s="23" t="s">
        <v>1704</v>
      </c>
      <c r="E147" s="825" t="s">
        <v>881</v>
      </c>
      <c r="F147" s="1495" t="str">
        <f>VLOOKUP(TBL4_OptApp[[#This Row],[Option type
Defined List]],'Option Typs_Grps'!B$2:C$47, 2, FALSE)</f>
        <v>Distribution Options</v>
      </c>
      <c r="G147" s="834" t="s">
        <v>68</v>
      </c>
      <c r="H147" s="778" t="s">
        <v>737</v>
      </c>
      <c r="I147" s="844" t="s">
        <v>738</v>
      </c>
      <c r="J147" s="1049"/>
      <c r="K147" s="1049"/>
      <c r="L147" s="1253" t="s">
        <v>739</v>
      </c>
      <c r="M147" s="1253" t="s">
        <v>739</v>
      </c>
      <c r="N147" s="1253" t="s">
        <v>739</v>
      </c>
      <c r="O147" s="1253" t="s">
        <v>739</v>
      </c>
      <c r="P147" s="1253" t="s">
        <v>739</v>
      </c>
      <c r="Q147" s="1253" t="s">
        <v>739</v>
      </c>
      <c r="R147" s="23" t="s">
        <v>752</v>
      </c>
      <c r="S147" s="788" t="s">
        <v>68</v>
      </c>
      <c r="T147" s="788" t="s">
        <v>68</v>
      </c>
      <c r="U147" s="848">
        <v>0.2</v>
      </c>
      <c r="V147" s="1068"/>
      <c r="W147" s="1069"/>
      <c r="X147" s="1070"/>
      <c r="Y147" s="1079"/>
      <c r="Z147" s="1071"/>
      <c r="AA147" s="1070"/>
      <c r="AB147" s="1070"/>
      <c r="AC147" s="1070"/>
      <c r="AD147" s="1070"/>
      <c r="AE147" s="1070"/>
      <c r="AF147" s="1070"/>
      <c r="AG147" s="1070"/>
      <c r="AH147" s="1070"/>
      <c r="AI147" s="1057"/>
      <c r="AJ147" s="1057"/>
      <c r="AK147" s="1057"/>
      <c r="AL147" s="1057"/>
      <c r="AM147" s="1076"/>
      <c r="AN147" s="1057"/>
      <c r="AO147" s="1076"/>
      <c r="AP147" s="1057"/>
      <c r="AQ147" s="1057"/>
      <c r="AR147" s="1057"/>
      <c r="AS147" s="1057"/>
      <c r="AT147" s="1057"/>
      <c r="AU147" s="1057"/>
      <c r="AV147" s="1057"/>
      <c r="AW147" s="1057"/>
      <c r="AX147" s="1057"/>
      <c r="AY147" s="1057"/>
      <c r="AZ147" s="1057"/>
      <c r="BA147" s="1049"/>
      <c r="BB147" s="1251" t="s">
        <v>739</v>
      </c>
      <c r="BC147" s="1251" t="s">
        <v>739</v>
      </c>
      <c r="BD147" s="1251" t="s">
        <v>739</v>
      </c>
      <c r="BE147" s="1251" t="s">
        <v>739</v>
      </c>
      <c r="BF147" s="1367"/>
    </row>
    <row r="148" spans="1:58" ht="30.65" customHeight="1" x14ac:dyDescent="0.35">
      <c r="A148" s="1367"/>
      <c r="B14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48" s="778">
        <v>18.25</v>
      </c>
      <c r="D148" s="23" t="s">
        <v>1705</v>
      </c>
      <c r="E148" s="825" t="s">
        <v>881</v>
      </c>
      <c r="F148" s="1495" t="str">
        <f>VLOOKUP(TBL4_OptApp[[#This Row],[Option type
Defined List]],'Option Typs_Grps'!B$2:C$47, 2, FALSE)</f>
        <v>Distribution Options</v>
      </c>
      <c r="G148" s="834" t="s">
        <v>68</v>
      </c>
      <c r="H148" s="778" t="s">
        <v>737</v>
      </c>
      <c r="I148" s="844" t="s">
        <v>738</v>
      </c>
      <c r="J148" s="1049"/>
      <c r="K148" s="1049"/>
      <c r="L148" s="1253" t="s">
        <v>739</v>
      </c>
      <c r="M148" s="1253" t="s">
        <v>739</v>
      </c>
      <c r="N148" s="1253" t="s">
        <v>739</v>
      </c>
      <c r="O148" s="1253" t="s">
        <v>739</v>
      </c>
      <c r="P148" s="1253" t="s">
        <v>739</v>
      </c>
      <c r="Q148" s="1253" t="s">
        <v>739</v>
      </c>
      <c r="R148" s="23" t="s">
        <v>891</v>
      </c>
      <c r="S148" s="788" t="s">
        <v>68</v>
      </c>
      <c r="T148" s="788" t="s">
        <v>68</v>
      </c>
      <c r="U148" s="848">
        <v>6</v>
      </c>
      <c r="V148" s="1068"/>
      <c r="W148" s="1069"/>
      <c r="X148" s="1070"/>
      <c r="Y148" s="1079"/>
      <c r="Z148" s="1071"/>
      <c r="AA148" s="1070"/>
      <c r="AB148" s="1070"/>
      <c r="AC148" s="1070"/>
      <c r="AD148" s="1070"/>
      <c r="AE148" s="1070"/>
      <c r="AF148" s="1070"/>
      <c r="AG148" s="1070"/>
      <c r="AH148" s="1070"/>
      <c r="AI148" s="1057"/>
      <c r="AJ148" s="1057"/>
      <c r="AK148" s="1057"/>
      <c r="AL148" s="1057"/>
      <c r="AM148" s="1076"/>
      <c r="AN148" s="1057"/>
      <c r="AO148" s="1076"/>
      <c r="AP148" s="1057"/>
      <c r="AQ148" s="1057"/>
      <c r="AR148" s="1057"/>
      <c r="AS148" s="1057"/>
      <c r="AT148" s="1057"/>
      <c r="AU148" s="1057"/>
      <c r="AV148" s="1057"/>
      <c r="AW148" s="1057"/>
      <c r="AX148" s="1057"/>
      <c r="AY148" s="1057"/>
      <c r="AZ148" s="1057"/>
      <c r="BA148" s="1049"/>
      <c r="BB148" s="1251" t="s">
        <v>739</v>
      </c>
      <c r="BC148" s="1251" t="s">
        <v>739</v>
      </c>
      <c r="BD148" s="1251" t="s">
        <v>739</v>
      </c>
      <c r="BE148" s="1251" t="s">
        <v>739</v>
      </c>
      <c r="BF148" s="1367"/>
    </row>
    <row r="149" spans="1:58" ht="30.65" customHeight="1" x14ac:dyDescent="0.35">
      <c r="A149" s="1367"/>
      <c r="B14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9" s="778">
        <v>18.260000000000002</v>
      </c>
      <c r="D149" s="23" t="s">
        <v>900</v>
      </c>
      <c r="E149" s="825" t="s">
        <v>889</v>
      </c>
      <c r="F149" s="1495" t="str">
        <f>VLOOKUP(TBL4_OptApp[[#This Row],[Option type
Defined List]],'Option Typs_Grps'!B$2:C$47, 2, FALSE)</f>
        <v>Distribution Options</v>
      </c>
      <c r="G149" s="834" t="s">
        <v>68</v>
      </c>
      <c r="H149" s="778" t="s">
        <v>882</v>
      </c>
      <c r="I149" s="844" t="s">
        <v>772</v>
      </c>
      <c r="J149" s="778"/>
      <c r="K149" s="778" t="s">
        <v>71</v>
      </c>
      <c r="L149" s="1040" t="s">
        <v>738</v>
      </c>
      <c r="M149" s="1040" t="s">
        <v>738</v>
      </c>
      <c r="N149" s="1040" t="s">
        <v>738</v>
      </c>
      <c r="O149" s="1040" t="s">
        <v>738</v>
      </c>
      <c r="P149" s="1040" t="s">
        <v>738</v>
      </c>
      <c r="Q149" s="1040" t="s">
        <v>738</v>
      </c>
      <c r="R149" s="23" t="s">
        <v>71</v>
      </c>
      <c r="S149" s="788" t="s">
        <v>68</v>
      </c>
      <c r="T149" s="788" t="s">
        <v>68</v>
      </c>
      <c r="U149" s="848">
        <v>4</v>
      </c>
      <c r="V149" s="864">
        <v>9</v>
      </c>
      <c r="W149" s="1043" t="s">
        <v>305</v>
      </c>
      <c r="X149" s="821"/>
      <c r="Y149" s="1044"/>
      <c r="Z149" s="1044"/>
      <c r="AA149" s="1044">
        <v>1.76</v>
      </c>
      <c r="AB149" s="1044">
        <v>7</v>
      </c>
      <c r="AC149" s="1249">
        <v>3257.4050000000002</v>
      </c>
      <c r="AD149" s="1249">
        <v>109.5</v>
      </c>
      <c r="AE149" s="1047">
        <v>48.18</v>
      </c>
      <c r="AF149" s="1124"/>
      <c r="AG149" s="1044">
        <v>54.293306337862639</v>
      </c>
      <c r="AH149" s="1044"/>
      <c r="AI149" s="1041">
        <v>-7</v>
      </c>
      <c r="AJ149" s="1041">
        <v>-3</v>
      </c>
      <c r="AK149" s="1041" t="s">
        <v>305</v>
      </c>
      <c r="AL149" s="1041">
        <v>-1</v>
      </c>
      <c r="AM149" s="1046" t="s">
        <v>305</v>
      </c>
      <c r="AN149" s="1041">
        <v>-1</v>
      </c>
      <c r="AO149" s="1046" t="s">
        <v>305</v>
      </c>
      <c r="AP149" s="1041">
        <v>-2</v>
      </c>
      <c r="AQ149" s="1041" t="s">
        <v>305</v>
      </c>
      <c r="AR149" s="1041">
        <v>-1</v>
      </c>
      <c r="AS149" s="1041" t="s">
        <v>305</v>
      </c>
      <c r="AT149" s="1041" t="s">
        <v>305</v>
      </c>
      <c r="AU149" s="1041" t="s">
        <v>305</v>
      </c>
      <c r="AV149" s="1041" t="s">
        <v>883</v>
      </c>
      <c r="AW149" s="1041" t="s">
        <v>884</v>
      </c>
      <c r="AX149" s="1041" t="s">
        <v>888</v>
      </c>
      <c r="AY149" s="1041" t="s">
        <v>885</v>
      </c>
      <c r="AZ149" s="1041">
        <v>6</v>
      </c>
      <c r="BA149" s="778">
        <v>12</v>
      </c>
      <c r="BB149" s="1040" t="s">
        <v>738</v>
      </c>
      <c r="BC149" s="1040" t="s">
        <v>738</v>
      </c>
      <c r="BD149" s="1040" t="s">
        <v>738</v>
      </c>
      <c r="BE149" s="1040" t="s">
        <v>738</v>
      </c>
      <c r="BF149" s="1367"/>
    </row>
    <row r="150" spans="1:58" ht="30.65" customHeight="1" x14ac:dyDescent="0.35">
      <c r="A150" s="1367"/>
      <c r="B15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0" s="778">
        <v>18.27</v>
      </c>
      <c r="D150" s="23" t="s">
        <v>1706</v>
      </c>
      <c r="E150" s="825" t="s">
        <v>881</v>
      </c>
      <c r="F150" s="1495" t="str">
        <f>VLOOKUP(TBL4_OptApp[[#This Row],[Option type
Defined List]],'Option Typs_Grps'!B$2:C$47, 2, FALSE)</f>
        <v>Distribution Options</v>
      </c>
      <c r="G150" s="834" t="s">
        <v>68</v>
      </c>
      <c r="H150" s="778" t="s">
        <v>882</v>
      </c>
      <c r="I150" s="844" t="s">
        <v>738</v>
      </c>
      <c r="J150" s="778"/>
      <c r="K150" s="778" t="s">
        <v>71</v>
      </c>
      <c r="L150" s="1040" t="s">
        <v>738</v>
      </c>
      <c r="M150" s="1040" t="s">
        <v>738</v>
      </c>
      <c r="N150" s="1040" t="s">
        <v>738</v>
      </c>
      <c r="O150" s="1040" t="s">
        <v>738</v>
      </c>
      <c r="P150" s="1040" t="s">
        <v>738</v>
      </c>
      <c r="Q150" s="1040" t="s">
        <v>738</v>
      </c>
      <c r="R150" s="23" t="s">
        <v>71</v>
      </c>
      <c r="S150" s="788" t="s">
        <v>70</v>
      </c>
      <c r="T150" s="788" t="s">
        <v>68</v>
      </c>
      <c r="U150" s="848">
        <v>1</v>
      </c>
      <c r="V150" s="864">
        <v>6</v>
      </c>
      <c r="W150" s="1043" t="s">
        <v>305</v>
      </c>
      <c r="X150" s="821"/>
      <c r="Y150" s="1044"/>
      <c r="Z150" s="1044"/>
      <c r="AA150" s="1044">
        <v>0.44</v>
      </c>
      <c r="AB150" s="1044">
        <v>1.1499999999999999</v>
      </c>
      <c r="AC150" s="1249">
        <v>331.64499999999998</v>
      </c>
      <c r="AD150" s="1249">
        <v>603.34500000000003</v>
      </c>
      <c r="AE150" s="1047">
        <v>265.47180000000003</v>
      </c>
      <c r="AF150" s="1124"/>
      <c r="AG150" s="1044">
        <v>121.56081954866599</v>
      </c>
      <c r="AH150" s="1044"/>
      <c r="AI150" s="1041">
        <v>-3</v>
      </c>
      <c r="AJ150" s="1041">
        <v>-1</v>
      </c>
      <c r="AK150" s="1041" t="s">
        <v>305</v>
      </c>
      <c r="AL150" s="1041">
        <v>-1</v>
      </c>
      <c r="AM150" s="1046" t="s">
        <v>305</v>
      </c>
      <c r="AN150" s="1041">
        <v>-1</v>
      </c>
      <c r="AO150" s="1046" t="s">
        <v>305</v>
      </c>
      <c r="AP150" s="1041">
        <v>-1</v>
      </c>
      <c r="AQ150" s="1041" t="s">
        <v>305</v>
      </c>
      <c r="AR150" s="1041">
        <v>-1</v>
      </c>
      <c r="AS150" s="1041" t="s">
        <v>305</v>
      </c>
      <c r="AT150" s="1041" t="s">
        <v>305</v>
      </c>
      <c r="AU150" s="1041" t="s">
        <v>305</v>
      </c>
      <c r="AV150" s="1041" t="s">
        <v>895</v>
      </c>
      <c r="AW150" s="1041" t="s">
        <v>884</v>
      </c>
      <c r="AX150" s="1041" t="s">
        <v>888</v>
      </c>
      <c r="AY150" s="1041" t="s">
        <v>886</v>
      </c>
      <c r="AZ150" s="1041">
        <v>16</v>
      </c>
      <c r="BA150" s="778">
        <v>12</v>
      </c>
      <c r="BB150" s="1040" t="s">
        <v>738</v>
      </c>
      <c r="BC150" s="1040" t="s">
        <v>738</v>
      </c>
      <c r="BD150" s="1040" t="s">
        <v>738</v>
      </c>
      <c r="BE150" s="1040" t="s">
        <v>738</v>
      </c>
      <c r="BF150" s="1367"/>
    </row>
    <row r="151" spans="1:58" ht="30.65" customHeight="1" x14ac:dyDescent="0.35">
      <c r="A151" s="1367"/>
      <c r="B15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1" s="778">
        <v>18.28</v>
      </c>
      <c r="D151" s="23" t="s">
        <v>1707</v>
      </c>
      <c r="E151" s="825" t="s">
        <v>881</v>
      </c>
      <c r="F151" s="1495" t="str">
        <f>VLOOKUP(TBL4_OptApp[[#This Row],[Option type
Defined List]],'Option Typs_Grps'!B$2:C$47, 2, FALSE)</f>
        <v>Distribution Options</v>
      </c>
      <c r="G151" s="834" t="s">
        <v>68</v>
      </c>
      <c r="H151" s="778" t="s">
        <v>882</v>
      </c>
      <c r="I151" s="844" t="s">
        <v>772</v>
      </c>
      <c r="J151" s="778"/>
      <c r="K151" s="778" t="s">
        <v>71</v>
      </c>
      <c r="L151" s="1040" t="s">
        <v>738</v>
      </c>
      <c r="M151" s="1040" t="s">
        <v>772</v>
      </c>
      <c r="N151" s="1040" t="s">
        <v>738</v>
      </c>
      <c r="O151" s="1040" t="s">
        <v>738</v>
      </c>
      <c r="P151" s="1040" t="s">
        <v>738</v>
      </c>
      <c r="Q151" s="1040" t="s">
        <v>772</v>
      </c>
      <c r="R151" s="23" t="s">
        <v>71</v>
      </c>
      <c r="S151" s="788" t="s">
        <v>68</v>
      </c>
      <c r="T151" s="788" t="s">
        <v>68</v>
      </c>
      <c r="U151" s="848">
        <v>2.5</v>
      </c>
      <c r="V151" s="864">
        <v>6</v>
      </c>
      <c r="W151" s="1043" t="s">
        <v>305</v>
      </c>
      <c r="X151" s="821"/>
      <c r="Y151" s="1044"/>
      <c r="Z151" s="1044"/>
      <c r="AA151" s="1044">
        <v>1</v>
      </c>
      <c r="AB151" s="1044">
        <v>3</v>
      </c>
      <c r="AC151" s="1249">
        <v>31.448</v>
      </c>
      <c r="AD151" s="1249">
        <v>170.63749999999999</v>
      </c>
      <c r="AE151" s="1047">
        <v>68.254999999999995</v>
      </c>
      <c r="AF151" s="1124"/>
      <c r="AG151" s="1044">
        <v>133.55310991348389</v>
      </c>
      <c r="AH151" s="1044"/>
      <c r="AI151" s="1041">
        <v>-17.599999999999998</v>
      </c>
      <c r="AJ151" s="1041">
        <v>-3</v>
      </c>
      <c r="AK151" s="1041" t="s">
        <v>305</v>
      </c>
      <c r="AL151" s="1041">
        <v>-3</v>
      </c>
      <c r="AM151" s="1046" t="s">
        <v>305</v>
      </c>
      <c r="AN151" s="1041">
        <v>-2</v>
      </c>
      <c r="AO151" s="1046" t="s">
        <v>305</v>
      </c>
      <c r="AP151" s="1041">
        <v>-1</v>
      </c>
      <c r="AQ151" s="1041" t="s">
        <v>305</v>
      </c>
      <c r="AR151" s="1041">
        <v>-3</v>
      </c>
      <c r="AS151" s="1041" t="s">
        <v>305</v>
      </c>
      <c r="AT151" s="1041" t="s">
        <v>305</v>
      </c>
      <c r="AU151" s="1041" t="s">
        <v>305</v>
      </c>
      <c r="AV151" s="1041" t="s">
        <v>895</v>
      </c>
      <c r="AW151" s="1041" t="s">
        <v>884</v>
      </c>
      <c r="AX151" s="1041" t="s">
        <v>886</v>
      </c>
      <c r="AY151" s="1041" t="s">
        <v>888</v>
      </c>
      <c r="AZ151" s="1041">
        <v>6</v>
      </c>
      <c r="BA151" s="778">
        <v>10</v>
      </c>
      <c r="BB151" s="1040" t="s">
        <v>738</v>
      </c>
      <c r="BC151" s="1040" t="s">
        <v>738</v>
      </c>
      <c r="BD151" s="1040" t="s">
        <v>738</v>
      </c>
      <c r="BE151" s="1040" t="s">
        <v>738</v>
      </c>
      <c r="BF151" s="1367"/>
    </row>
    <row r="152" spans="1:58" ht="30.65" customHeight="1" x14ac:dyDescent="0.35">
      <c r="A152" s="1367"/>
      <c r="B15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2" s="778">
        <v>18.29</v>
      </c>
      <c r="D152" s="23" t="s">
        <v>1708</v>
      </c>
      <c r="E152" s="825" t="s">
        <v>889</v>
      </c>
      <c r="F152" s="1495" t="str">
        <f>VLOOKUP(TBL4_OptApp[[#This Row],[Option type
Defined List]],'Option Typs_Grps'!B$2:C$47, 2, FALSE)</f>
        <v>Distribution Options</v>
      </c>
      <c r="G152" s="834" t="s">
        <v>68</v>
      </c>
      <c r="H152" s="778" t="s">
        <v>882</v>
      </c>
      <c r="I152" s="844" t="s">
        <v>772</v>
      </c>
      <c r="J152" s="1041"/>
      <c r="K152" s="1041" t="s">
        <v>71</v>
      </c>
      <c r="L152" s="1285" t="s">
        <v>738</v>
      </c>
      <c r="M152" s="1285" t="s">
        <v>738</v>
      </c>
      <c r="N152" s="1285" t="s">
        <v>738</v>
      </c>
      <c r="O152" s="1285" t="s">
        <v>738</v>
      </c>
      <c r="P152" s="1285" t="s">
        <v>738</v>
      </c>
      <c r="Q152" s="1285" t="s">
        <v>738</v>
      </c>
      <c r="R152" s="23" t="s">
        <v>71</v>
      </c>
      <c r="S152" s="788" t="s">
        <v>68</v>
      </c>
      <c r="T152" s="788" t="s">
        <v>68</v>
      </c>
      <c r="U152" s="848">
        <v>4</v>
      </c>
      <c r="V152" s="864">
        <v>9</v>
      </c>
      <c r="W152" s="1043" t="s">
        <v>305</v>
      </c>
      <c r="X152" s="821"/>
      <c r="Y152" s="1044"/>
      <c r="Z152" s="1044"/>
      <c r="AA152" s="1044">
        <v>1.76</v>
      </c>
      <c r="AB152" s="1044">
        <v>7</v>
      </c>
      <c r="AC152" s="1249">
        <v>3257.4050000000002</v>
      </c>
      <c r="AD152" s="1249">
        <v>109.5</v>
      </c>
      <c r="AE152" s="1047">
        <v>48.18</v>
      </c>
      <c r="AF152" s="1124"/>
      <c r="AG152" s="1044">
        <v>54.293306337862639</v>
      </c>
      <c r="AH152" s="1044"/>
      <c r="AI152" s="1367">
        <v>-4</v>
      </c>
      <c r="AJ152" s="1041">
        <v>-1</v>
      </c>
      <c r="AK152" s="1041" t="s">
        <v>305</v>
      </c>
      <c r="AL152" s="1041">
        <v>-1</v>
      </c>
      <c r="AM152" s="1288" t="s">
        <v>305</v>
      </c>
      <c r="AN152" s="1041">
        <v>-1</v>
      </c>
      <c r="AO152" s="1288" t="s">
        <v>305</v>
      </c>
      <c r="AP152" s="1287">
        <v>-1</v>
      </c>
      <c r="AQ152" s="1041" t="s">
        <v>305</v>
      </c>
      <c r="AR152" s="1287">
        <v>-1</v>
      </c>
      <c r="AS152" s="1041" t="s">
        <v>305</v>
      </c>
      <c r="AT152" s="1041" t="s">
        <v>305</v>
      </c>
      <c r="AU152" s="1041" t="s">
        <v>305</v>
      </c>
      <c r="AV152" s="1041" t="s">
        <v>883</v>
      </c>
      <c r="AW152" s="1041" t="s">
        <v>884</v>
      </c>
      <c r="AX152" s="1041" t="s">
        <v>888</v>
      </c>
      <c r="AY152" s="1041" t="s">
        <v>885</v>
      </c>
      <c r="AZ152" s="1041">
        <v>4</v>
      </c>
      <c r="BA152" s="1041">
        <v>12</v>
      </c>
      <c r="BB152" s="1286" t="s">
        <v>738</v>
      </c>
      <c r="BC152" s="1286" t="s">
        <v>738</v>
      </c>
      <c r="BD152" s="1286" t="s">
        <v>738</v>
      </c>
      <c r="BE152" s="1286" t="s">
        <v>738</v>
      </c>
      <c r="BF152" s="1367"/>
    </row>
    <row r="153" spans="1:58" ht="30.65" customHeight="1" x14ac:dyDescent="0.35">
      <c r="A153" s="1367"/>
      <c r="B15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3" s="778">
        <v>19.010000000000002</v>
      </c>
      <c r="D153" s="23" t="s">
        <v>901</v>
      </c>
      <c r="E153" s="825" t="s">
        <v>902</v>
      </c>
      <c r="F153" s="1495" t="str">
        <f>VLOOKUP(TBL4_OptApp[[#This Row],[Option type
Defined List]],'Option Typs_Grps'!B$2:C$47, 2, FALSE)</f>
        <v>Resource Options</v>
      </c>
      <c r="G153" s="834" t="s">
        <v>68</v>
      </c>
      <c r="H153" s="778" t="s">
        <v>737</v>
      </c>
      <c r="I153" s="844" t="s">
        <v>772</v>
      </c>
      <c r="J153" s="1049"/>
      <c r="K153" s="1049"/>
      <c r="L153" s="1253" t="s">
        <v>739</v>
      </c>
      <c r="M153" s="1253" t="s">
        <v>739</v>
      </c>
      <c r="N153" s="1253" t="s">
        <v>739</v>
      </c>
      <c r="O153" s="1253" t="s">
        <v>739</v>
      </c>
      <c r="P153" s="1253" t="s">
        <v>739</v>
      </c>
      <c r="Q153" s="1253" t="s">
        <v>739</v>
      </c>
      <c r="R153" s="23" t="s">
        <v>752</v>
      </c>
      <c r="S153" s="788" t="s">
        <v>68</v>
      </c>
      <c r="T153" s="788" t="s">
        <v>68</v>
      </c>
      <c r="U153" s="848">
        <v>5</v>
      </c>
      <c r="V153" s="1068"/>
      <c r="W153" s="1069"/>
      <c r="X153" s="1070"/>
      <c r="Y153" s="1079"/>
      <c r="Z153" s="1071"/>
      <c r="AA153" s="1070"/>
      <c r="AB153" s="1070"/>
      <c r="AC153" s="1070"/>
      <c r="AD153" s="1070"/>
      <c r="AE153" s="1070"/>
      <c r="AF153" s="1121"/>
      <c r="AG153" s="1070"/>
      <c r="AH153" s="1070"/>
      <c r="AI153" s="1057"/>
      <c r="AJ153" s="1057"/>
      <c r="AK153" s="1057"/>
      <c r="AL153" s="1057"/>
      <c r="AM153" s="1076"/>
      <c r="AN153" s="1057"/>
      <c r="AO153" s="1076"/>
      <c r="AP153" s="1057"/>
      <c r="AQ153" s="1057"/>
      <c r="AR153" s="1057"/>
      <c r="AS153" s="1057"/>
      <c r="AT153" s="1057"/>
      <c r="AU153" s="1057"/>
      <c r="AV153" s="1057"/>
      <c r="AW153" s="1057"/>
      <c r="AX153" s="1057"/>
      <c r="AY153" s="1057"/>
      <c r="AZ153" s="1057"/>
      <c r="BA153" s="1049"/>
      <c r="BB153" s="1251" t="s">
        <v>739</v>
      </c>
      <c r="BC153" s="1251" t="s">
        <v>739</v>
      </c>
      <c r="BD153" s="1251" t="s">
        <v>739</v>
      </c>
      <c r="BE153" s="1251" t="s">
        <v>739</v>
      </c>
      <c r="BF153" s="1367"/>
    </row>
    <row r="154" spans="1:58" ht="30.65" customHeight="1" x14ac:dyDescent="0.35">
      <c r="A154" s="1367"/>
      <c r="B15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4" s="778">
        <v>19.02</v>
      </c>
      <c r="D154" s="23" t="s">
        <v>1709</v>
      </c>
      <c r="E154" s="825" t="s">
        <v>902</v>
      </c>
      <c r="F154" s="1495" t="str">
        <f>VLOOKUP(TBL4_OptApp[[#This Row],[Option type
Defined List]],'Option Typs_Grps'!B$2:C$47, 2, FALSE)</f>
        <v>Resource Options</v>
      </c>
      <c r="G154" s="834" t="s">
        <v>68</v>
      </c>
      <c r="H154" s="778" t="s">
        <v>737</v>
      </c>
      <c r="I154" s="844" t="s">
        <v>772</v>
      </c>
      <c r="J154" s="1049"/>
      <c r="K154" s="1049"/>
      <c r="L154" s="1253" t="s">
        <v>739</v>
      </c>
      <c r="M154" s="1253" t="s">
        <v>739</v>
      </c>
      <c r="N154" s="1253" t="s">
        <v>739</v>
      </c>
      <c r="O154" s="1253" t="s">
        <v>739</v>
      </c>
      <c r="P154" s="1253" t="s">
        <v>739</v>
      </c>
      <c r="Q154" s="1253" t="s">
        <v>739</v>
      </c>
      <c r="R154" s="23" t="s">
        <v>903</v>
      </c>
      <c r="S154" s="788" t="s">
        <v>68</v>
      </c>
      <c r="T154" s="788" t="s">
        <v>68</v>
      </c>
      <c r="U154" s="848">
        <v>20</v>
      </c>
      <c r="V154" s="1068"/>
      <c r="W154" s="1069"/>
      <c r="X154" s="1070"/>
      <c r="Y154" s="1079"/>
      <c r="Z154" s="1071"/>
      <c r="AA154" s="1070"/>
      <c r="AB154" s="1070"/>
      <c r="AC154" s="1070"/>
      <c r="AD154" s="1070"/>
      <c r="AE154" s="1070"/>
      <c r="AF154" s="1070"/>
      <c r="AG154" s="1070"/>
      <c r="AH154" s="1070"/>
      <c r="AI154" s="1057"/>
      <c r="AJ154" s="1057"/>
      <c r="AK154" s="1057"/>
      <c r="AL154" s="1057"/>
      <c r="AM154" s="1076"/>
      <c r="AN154" s="1057"/>
      <c r="AO154" s="1076"/>
      <c r="AP154" s="1057"/>
      <c r="AQ154" s="1057"/>
      <c r="AR154" s="1057"/>
      <c r="AS154" s="1057"/>
      <c r="AT154" s="1057"/>
      <c r="AU154" s="1057"/>
      <c r="AV154" s="1057"/>
      <c r="AW154" s="1057"/>
      <c r="AX154" s="1057"/>
      <c r="AY154" s="1057"/>
      <c r="AZ154" s="1057"/>
      <c r="BA154" s="1049"/>
      <c r="BB154" s="1251" t="s">
        <v>739</v>
      </c>
      <c r="BC154" s="1251" t="s">
        <v>739</v>
      </c>
      <c r="BD154" s="1251" t="s">
        <v>739</v>
      </c>
      <c r="BE154" s="1251" t="s">
        <v>739</v>
      </c>
      <c r="BF154" s="1367"/>
    </row>
    <row r="155" spans="1:58" ht="30.65" customHeight="1" x14ac:dyDescent="0.35">
      <c r="A155" s="1367"/>
      <c r="B15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5" s="778">
        <v>19.03</v>
      </c>
      <c r="D155" s="23" t="s">
        <v>1710</v>
      </c>
      <c r="E155" s="825" t="s">
        <v>902</v>
      </c>
      <c r="F155" s="1495" t="str">
        <f>VLOOKUP(TBL4_OptApp[[#This Row],[Option type
Defined List]],'Option Typs_Grps'!B$2:C$47, 2, FALSE)</f>
        <v>Resource Options</v>
      </c>
      <c r="G155" s="834" t="s">
        <v>68</v>
      </c>
      <c r="H155" s="778" t="s">
        <v>882</v>
      </c>
      <c r="I155" s="844" t="s">
        <v>738</v>
      </c>
      <c r="J155" s="844"/>
      <c r="K155" s="778" t="s">
        <v>71</v>
      </c>
      <c r="L155" s="1040" t="s">
        <v>738</v>
      </c>
      <c r="M155" s="1040" t="s">
        <v>738</v>
      </c>
      <c r="N155" s="1040" t="s">
        <v>738</v>
      </c>
      <c r="O155" s="1040" t="s">
        <v>738</v>
      </c>
      <c r="P155" s="1040" t="s">
        <v>738</v>
      </c>
      <c r="Q155" s="1040" t="s">
        <v>738</v>
      </c>
      <c r="R155" s="23" t="s">
        <v>71</v>
      </c>
      <c r="S155" s="788" t="s">
        <v>68</v>
      </c>
      <c r="T155" s="788" t="s">
        <v>68</v>
      </c>
      <c r="U155" s="848">
        <v>7</v>
      </c>
      <c r="V155" s="864">
        <v>15</v>
      </c>
      <c r="W155" s="1043" t="s">
        <v>305</v>
      </c>
      <c r="X155" s="821"/>
      <c r="Y155" s="1044"/>
      <c r="Z155" s="1044"/>
      <c r="AA155" s="1044">
        <v>3.08</v>
      </c>
      <c r="AB155" s="1044">
        <v>10</v>
      </c>
      <c r="AC155" s="1249">
        <v>78299.725999999995</v>
      </c>
      <c r="AD155" s="1249">
        <v>13061.16</v>
      </c>
      <c r="AE155" s="1047">
        <v>5746.9103999999998</v>
      </c>
      <c r="AF155" s="1124"/>
      <c r="AG155" s="1044">
        <v>461.09892613611834</v>
      </c>
      <c r="AH155" s="1044"/>
      <c r="AI155" s="1041">
        <v>-10.8</v>
      </c>
      <c r="AJ155" s="1041">
        <v>-3</v>
      </c>
      <c r="AK155" s="1041" t="s">
        <v>305</v>
      </c>
      <c r="AL155" s="1041">
        <v>-2</v>
      </c>
      <c r="AM155" s="1046" t="s">
        <v>305</v>
      </c>
      <c r="AN155" s="1041">
        <v>-1</v>
      </c>
      <c r="AO155" s="1046" t="s">
        <v>305</v>
      </c>
      <c r="AP155" s="1041">
        <v>-3</v>
      </c>
      <c r="AQ155" s="1041" t="s">
        <v>305</v>
      </c>
      <c r="AR155" s="1041">
        <v>-1</v>
      </c>
      <c r="AS155" s="1041" t="s">
        <v>305</v>
      </c>
      <c r="AT155" s="1041" t="s">
        <v>305</v>
      </c>
      <c r="AU155" s="1041" t="s">
        <v>305</v>
      </c>
      <c r="AV155" s="1041" t="s">
        <v>904</v>
      </c>
      <c r="AW155" s="1041" t="s">
        <v>905</v>
      </c>
      <c r="AX155" s="1041" t="s">
        <v>888</v>
      </c>
      <c r="AY155" s="1041" t="s">
        <v>885</v>
      </c>
      <c r="AZ155" s="1041">
        <v>2</v>
      </c>
      <c r="BA155" s="778">
        <v>5</v>
      </c>
      <c r="BB155" s="1040" t="s">
        <v>738</v>
      </c>
      <c r="BC155" s="1040" t="s">
        <v>738</v>
      </c>
      <c r="BD155" s="1040" t="s">
        <v>738</v>
      </c>
      <c r="BE155" s="1040" t="s">
        <v>738</v>
      </c>
      <c r="BF155" s="1367"/>
    </row>
    <row r="156" spans="1:58" ht="30.65" customHeight="1" x14ac:dyDescent="0.35">
      <c r="A156" s="1367"/>
      <c r="B15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6" s="778">
        <v>19.04</v>
      </c>
      <c r="D156" s="23" t="s">
        <v>1711</v>
      </c>
      <c r="E156" s="825" t="s">
        <v>902</v>
      </c>
      <c r="F156" s="1495" t="str">
        <f>VLOOKUP(TBL4_OptApp[[#This Row],[Option type
Defined List]],'Option Typs_Grps'!B$2:C$47, 2, FALSE)</f>
        <v>Resource Options</v>
      </c>
      <c r="G156" s="834" t="s">
        <v>68</v>
      </c>
      <c r="H156" s="778" t="s">
        <v>737</v>
      </c>
      <c r="I156" s="844" t="s">
        <v>772</v>
      </c>
      <c r="J156" s="1049"/>
      <c r="K156" s="1049"/>
      <c r="L156" s="1253" t="s">
        <v>739</v>
      </c>
      <c r="M156" s="1253" t="s">
        <v>739</v>
      </c>
      <c r="N156" s="1253" t="s">
        <v>739</v>
      </c>
      <c r="O156" s="1253" t="s">
        <v>739</v>
      </c>
      <c r="P156" s="1253" t="s">
        <v>739</v>
      </c>
      <c r="Q156" s="1253" t="s">
        <v>739</v>
      </c>
      <c r="R156" s="23" t="s">
        <v>784</v>
      </c>
      <c r="S156" s="788" t="s">
        <v>68</v>
      </c>
      <c r="T156" s="788" t="s">
        <v>68</v>
      </c>
      <c r="U156" s="848">
        <v>20</v>
      </c>
      <c r="V156" s="1068"/>
      <c r="W156" s="1069"/>
      <c r="X156" s="1070"/>
      <c r="Y156" s="1079"/>
      <c r="Z156" s="1071"/>
      <c r="AA156" s="1070"/>
      <c r="AB156" s="1070"/>
      <c r="AC156" s="1070"/>
      <c r="AD156" s="1070"/>
      <c r="AE156" s="1070"/>
      <c r="AF156" s="1121"/>
      <c r="AG156" s="1070"/>
      <c r="AH156" s="1070"/>
      <c r="AI156" s="1057"/>
      <c r="AJ156" s="1057"/>
      <c r="AK156" s="1057"/>
      <c r="AL156" s="1057"/>
      <c r="AM156" s="1076"/>
      <c r="AN156" s="1057"/>
      <c r="AO156" s="1076"/>
      <c r="AP156" s="1057"/>
      <c r="AQ156" s="1057"/>
      <c r="AR156" s="1057"/>
      <c r="AS156" s="1057"/>
      <c r="AT156" s="1057"/>
      <c r="AU156" s="1057"/>
      <c r="AV156" s="1057"/>
      <c r="AW156" s="1057"/>
      <c r="AX156" s="1057"/>
      <c r="AY156" s="1057"/>
      <c r="AZ156" s="1057"/>
      <c r="BA156" s="1049"/>
      <c r="BB156" s="1251" t="s">
        <v>739</v>
      </c>
      <c r="BC156" s="1251" t="s">
        <v>739</v>
      </c>
      <c r="BD156" s="1251" t="s">
        <v>739</v>
      </c>
      <c r="BE156" s="1251" t="s">
        <v>739</v>
      </c>
      <c r="BF156" s="1367"/>
    </row>
    <row r="157" spans="1:58" ht="30.65" customHeight="1" x14ac:dyDescent="0.35">
      <c r="A157" s="1367"/>
      <c r="B15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7" s="778">
        <v>19.05</v>
      </c>
      <c r="D157" s="23" t="s">
        <v>906</v>
      </c>
      <c r="E157" s="825" t="s">
        <v>902</v>
      </c>
      <c r="F157" s="1495" t="str">
        <f>VLOOKUP(TBL4_OptApp[[#This Row],[Option type
Defined List]],'Option Typs_Grps'!B$2:C$47, 2, FALSE)</f>
        <v>Resource Options</v>
      </c>
      <c r="G157" s="834" t="s">
        <v>68</v>
      </c>
      <c r="H157" s="778" t="s">
        <v>737</v>
      </c>
      <c r="I157" s="844" t="s">
        <v>772</v>
      </c>
      <c r="J157" s="1049"/>
      <c r="K157" s="1049"/>
      <c r="L157" s="1253" t="s">
        <v>739</v>
      </c>
      <c r="M157" s="1253" t="s">
        <v>739</v>
      </c>
      <c r="N157" s="1253" t="s">
        <v>739</v>
      </c>
      <c r="O157" s="1253" t="s">
        <v>739</v>
      </c>
      <c r="P157" s="1253" t="s">
        <v>739</v>
      </c>
      <c r="Q157" s="1253" t="s">
        <v>739</v>
      </c>
      <c r="R157" s="23" t="s">
        <v>891</v>
      </c>
      <c r="S157" s="788" t="s">
        <v>68</v>
      </c>
      <c r="T157" s="788" t="s">
        <v>68</v>
      </c>
      <c r="U157" s="848">
        <v>30</v>
      </c>
      <c r="V157" s="1068"/>
      <c r="W157" s="1069"/>
      <c r="X157" s="1070"/>
      <c r="Y157" s="1079"/>
      <c r="Z157" s="1071"/>
      <c r="AA157" s="1070"/>
      <c r="AB157" s="1070"/>
      <c r="AC157" s="1070"/>
      <c r="AD157" s="1070"/>
      <c r="AE157" s="1070"/>
      <c r="AF157" s="1070"/>
      <c r="AG157" s="1070"/>
      <c r="AH157" s="1070"/>
      <c r="AI157" s="1057"/>
      <c r="AJ157" s="1057"/>
      <c r="AK157" s="1057"/>
      <c r="AL157" s="1057"/>
      <c r="AM157" s="1076"/>
      <c r="AN157" s="1057"/>
      <c r="AO157" s="1076"/>
      <c r="AP157" s="1057"/>
      <c r="AQ157" s="1057"/>
      <c r="AR157" s="1057"/>
      <c r="AS157" s="1057"/>
      <c r="AT157" s="1057"/>
      <c r="AU157" s="1057"/>
      <c r="AV157" s="1057"/>
      <c r="AW157" s="1057"/>
      <c r="AX157" s="1057"/>
      <c r="AY157" s="1057"/>
      <c r="AZ157" s="1057"/>
      <c r="BA157" s="1049"/>
      <c r="BB157" s="1251" t="s">
        <v>739</v>
      </c>
      <c r="BC157" s="1251" t="s">
        <v>739</v>
      </c>
      <c r="BD157" s="1251" t="s">
        <v>739</v>
      </c>
      <c r="BE157" s="1251" t="s">
        <v>739</v>
      </c>
      <c r="BF157" s="1367"/>
    </row>
    <row r="158" spans="1:58" ht="30.65" customHeight="1" x14ac:dyDescent="0.35">
      <c r="A158" s="1367"/>
      <c r="B15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8" s="778">
        <v>19.059999999999999</v>
      </c>
      <c r="D158" s="23" t="s">
        <v>907</v>
      </c>
      <c r="E158" s="825" t="s">
        <v>902</v>
      </c>
      <c r="F158" s="1495" t="str">
        <f>VLOOKUP(TBL4_OptApp[[#This Row],[Option type
Defined List]],'Option Typs_Grps'!B$2:C$47, 2, FALSE)</f>
        <v>Resource Options</v>
      </c>
      <c r="G158" s="834" t="s">
        <v>68</v>
      </c>
      <c r="H158" s="778" t="s">
        <v>882</v>
      </c>
      <c r="I158" s="844" t="s">
        <v>772</v>
      </c>
      <c r="J158" s="844"/>
      <c r="K158" s="778" t="s">
        <v>71</v>
      </c>
      <c r="L158" s="1040" t="s">
        <v>738</v>
      </c>
      <c r="M158" s="1040" t="s">
        <v>738</v>
      </c>
      <c r="N158" s="1040" t="s">
        <v>738</v>
      </c>
      <c r="O158" s="1040" t="s">
        <v>738</v>
      </c>
      <c r="P158" s="1040" t="s">
        <v>738</v>
      </c>
      <c r="Q158" s="1040" t="s">
        <v>738</v>
      </c>
      <c r="R158" s="23" t="s">
        <v>71</v>
      </c>
      <c r="S158" s="788" t="s">
        <v>68</v>
      </c>
      <c r="T158" s="788" t="s">
        <v>68</v>
      </c>
      <c r="U158" s="848">
        <v>7.5</v>
      </c>
      <c r="V158" s="864">
        <v>15</v>
      </c>
      <c r="W158" s="1043" t="s">
        <v>305</v>
      </c>
      <c r="X158" s="821"/>
      <c r="Y158" s="1044"/>
      <c r="Z158" s="1044"/>
      <c r="AA158" s="1044">
        <v>3.3</v>
      </c>
      <c r="AB158" s="1044">
        <v>15</v>
      </c>
      <c r="AC158" s="1249">
        <v>34427.432000000001</v>
      </c>
      <c r="AD158" s="1249">
        <v>3939.2624999999998</v>
      </c>
      <c r="AE158" s="1047">
        <v>1733.2755</v>
      </c>
      <c r="AF158" s="1124"/>
      <c r="AG158" s="1044">
        <v>168.61245857610265</v>
      </c>
      <c r="AH158" s="1044"/>
      <c r="AI158" s="1041">
        <v>-10.8</v>
      </c>
      <c r="AJ158" s="1041">
        <v>-3</v>
      </c>
      <c r="AK158" s="1041" t="s">
        <v>305</v>
      </c>
      <c r="AL158" s="1041">
        <v>-2</v>
      </c>
      <c r="AM158" s="1046" t="s">
        <v>305</v>
      </c>
      <c r="AN158" s="1041">
        <v>-1</v>
      </c>
      <c r="AO158" s="1046" t="s">
        <v>305</v>
      </c>
      <c r="AP158" s="1041">
        <v>-3</v>
      </c>
      <c r="AQ158" s="1041" t="s">
        <v>305</v>
      </c>
      <c r="AR158" s="1041">
        <v>-1</v>
      </c>
      <c r="AS158" s="1041" t="s">
        <v>305</v>
      </c>
      <c r="AT158" s="1041" t="s">
        <v>305</v>
      </c>
      <c r="AU158" s="1041" t="s">
        <v>305</v>
      </c>
      <c r="AV158" s="1041" t="s">
        <v>883</v>
      </c>
      <c r="AW158" s="1041" t="s">
        <v>884</v>
      </c>
      <c r="AX158" s="1041" t="s">
        <v>888</v>
      </c>
      <c r="AY158" s="1041" t="s">
        <v>885</v>
      </c>
      <c r="AZ158" s="1041">
        <v>2</v>
      </c>
      <c r="BA158" s="778">
        <v>12</v>
      </c>
      <c r="BB158" s="1040" t="s">
        <v>738</v>
      </c>
      <c r="BC158" s="1040" t="s">
        <v>738</v>
      </c>
      <c r="BD158" s="1040" t="s">
        <v>738</v>
      </c>
      <c r="BE158" s="1040" t="s">
        <v>738</v>
      </c>
      <c r="BF158" s="1367"/>
    </row>
    <row r="159" spans="1:58" customFormat="1" ht="30.65" customHeight="1" x14ac:dyDescent="0.35">
      <c r="B159"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9" s="778">
        <v>19.07</v>
      </c>
      <c r="D159" s="23" t="s">
        <v>908</v>
      </c>
      <c r="E159" s="825" t="s">
        <v>902</v>
      </c>
      <c r="F159" s="1495" t="str">
        <f>VLOOKUP(TBL4_OptApp[[#This Row],[Option type
Defined List]],'Option Typs_Grps'!B$2:C$47, 2, FALSE)</f>
        <v>Resource Options</v>
      </c>
      <c r="G159" s="834" t="s">
        <v>68</v>
      </c>
      <c r="H159" s="778" t="s">
        <v>882</v>
      </c>
      <c r="I159" s="844" t="s">
        <v>772</v>
      </c>
      <c r="J159" s="1263"/>
      <c r="K159" s="1038" t="s">
        <v>71</v>
      </c>
      <c r="L159" s="1040" t="s">
        <v>738</v>
      </c>
      <c r="M159" s="1040" t="s">
        <v>738</v>
      </c>
      <c r="N159" s="1040" t="s">
        <v>738</v>
      </c>
      <c r="O159" s="1040" t="s">
        <v>738</v>
      </c>
      <c r="P159" s="1040" t="s">
        <v>738</v>
      </c>
      <c r="Q159" s="1040" t="s">
        <v>738</v>
      </c>
      <c r="R159" s="23" t="s">
        <v>71</v>
      </c>
      <c r="S159" s="788" t="s">
        <v>68</v>
      </c>
      <c r="T159" s="788" t="s">
        <v>68</v>
      </c>
      <c r="U159" s="848">
        <v>15</v>
      </c>
      <c r="V159" s="864">
        <v>15</v>
      </c>
      <c r="W159" s="1043" t="s">
        <v>305</v>
      </c>
      <c r="X159" s="821"/>
      <c r="Y159" s="1044"/>
      <c r="Z159" s="1044"/>
      <c r="AA159" s="1044">
        <v>6.6</v>
      </c>
      <c r="AB159" s="1044">
        <v>30</v>
      </c>
      <c r="AC159" s="1249">
        <v>54967.313999999998</v>
      </c>
      <c r="AD159" s="1249">
        <v>6942.3</v>
      </c>
      <c r="AE159" s="1047">
        <v>3054.6120000000001</v>
      </c>
      <c r="AF159" s="1124"/>
      <c r="AG159" s="1044">
        <v>129.91185284536053</v>
      </c>
      <c r="AH159" s="1044"/>
      <c r="AI159" s="1041">
        <v>-10.8</v>
      </c>
      <c r="AJ159" s="1041">
        <v>-3</v>
      </c>
      <c r="AK159" s="1041" t="s">
        <v>305</v>
      </c>
      <c r="AL159" s="1041">
        <v>-2</v>
      </c>
      <c r="AM159" s="1046" t="s">
        <v>305</v>
      </c>
      <c r="AN159" s="1041">
        <v>-1</v>
      </c>
      <c r="AO159" s="1046" t="s">
        <v>305</v>
      </c>
      <c r="AP159" s="1041">
        <v>-3</v>
      </c>
      <c r="AQ159" s="1041" t="s">
        <v>305</v>
      </c>
      <c r="AR159" s="1041">
        <v>-1</v>
      </c>
      <c r="AS159" s="1041" t="s">
        <v>305</v>
      </c>
      <c r="AT159" s="1041" t="s">
        <v>305</v>
      </c>
      <c r="AU159" s="1041" t="s">
        <v>305</v>
      </c>
      <c r="AV159" s="1041" t="s">
        <v>883</v>
      </c>
      <c r="AW159" s="1041" t="s">
        <v>884</v>
      </c>
      <c r="AX159" s="1046" t="s">
        <v>888</v>
      </c>
      <c r="AY159" s="1046" t="s">
        <v>885</v>
      </c>
      <c r="AZ159" s="1046">
        <v>2</v>
      </c>
      <c r="BA159" s="1046">
        <v>12</v>
      </c>
      <c r="BB159" s="1040" t="s">
        <v>738</v>
      </c>
      <c r="BC159" s="1040" t="s">
        <v>738</v>
      </c>
      <c r="BD159" s="1040" t="s">
        <v>738</v>
      </c>
      <c r="BE159" s="1040" t="s">
        <v>738</v>
      </c>
    </row>
    <row r="160" spans="1:58" ht="30.65" customHeight="1" x14ac:dyDescent="0.35">
      <c r="A160" s="1367"/>
      <c r="B16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0" s="778">
        <v>19.079999999999998</v>
      </c>
      <c r="D160" s="23" t="s">
        <v>909</v>
      </c>
      <c r="E160" s="825" t="s">
        <v>902</v>
      </c>
      <c r="F160" s="1495" t="str">
        <f>VLOOKUP(TBL4_OptApp[[#This Row],[Option type
Defined List]],'Option Typs_Grps'!B$2:C$47, 2, FALSE)</f>
        <v>Resource Options</v>
      </c>
      <c r="G160" s="834" t="s">
        <v>68</v>
      </c>
      <c r="H160" s="778" t="s">
        <v>737</v>
      </c>
      <c r="I160" s="844" t="s">
        <v>772</v>
      </c>
      <c r="J160" s="1057"/>
      <c r="K160" s="1057"/>
      <c r="L160" s="1254" t="s">
        <v>739</v>
      </c>
      <c r="M160" s="1254" t="s">
        <v>739</v>
      </c>
      <c r="N160" s="1254" t="s">
        <v>739</v>
      </c>
      <c r="O160" s="1254" t="s">
        <v>739</v>
      </c>
      <c r="P160" s="1254" t="s">
        <v>739</v>
      </c>
      <c r="Q160" s="1254" t="s">
        <v>739</v>
      </c>
      <c r="R160" s="23" t="s">
        <v>784</v>
      </c>
      <c r="S160" s="788" t="s">
        <v>68</v>
      </c>
      <c r="T160" s="788" t="s">
        <v>68</v>
      </c>
      <c r="U160" s="848">
        <v>45</v>
      </c>
      <c r="V160" s="1068"/>
      <c r="W160" s="1069"/>
      <c r="X160" s="1070"/>
      <c r="Y160" s="1079"/>
      <c r="Z160" s="1071"/>
      <c r="AA160" s="1070"/>
      <c r="AB160" s="1070"/>
      <c r="AC160" s="1070"/>
      <c r="AD160" s="1070"/>
      <c r="AE160" s="1070"/>
      <c r="AF160" s="1121"/>
      <c r="AG160" s="1070"/>
      <c r="AH160" s="1070"/>
      <c r="AI160" s="1057"/>
      <c r="AJ160" s="1057"/>
      <c r="AK160" s="1057"/>
      <c r="AL160" s="1057"/>
      <c r="AM160" s="1057"/>
      <c r="AN160" s="1057"/>
      <c r="AO160" s="1057"/>
      <c r="AP160" s="1057"/>
      <c r="AQ160" s="1057"/>
      <c r="AR160" s="1057"/>
      <c r="AS160" s="1057"/>
      <c r="AT160" s="1057"/>
      <c r="AU160" s="1057"/>
      <c r="AV160" s="1057"/>
      <c r="AW160" s="1057"/>
      <c r="AX160" s="1057"/>
      <c r="AY160" s="1057"/>
      <c r="AZ160" s="1057"/>
      <c r="BA160" s="1049"/>
      <c r="BB160" s="1255" t="s">
        <v>739</v>
      </c>
      <c r="BC160" s="1255" t="s">
        <v>739</v>
      </c>
      <c r="BD160" s="1255" t="s">
        <v>739</v>
      </c>
      <c r="BE160" s="1255" t="s">
        <v>739</v>
      </c>
      <c r="BF160" s="1367"/>
    </row>
    <row r="161" spans="1:58" ht="30.65" customHeight="1" x14ac:dyDescent="0.35">
      <c r="A161" s="1367"/>
      <c r="B16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1" s="778">
        <v>19.09</v>
      </c>
      <c r="D161" s="23" t="s">
        <v>910</v>
      </c>
      <c r="E161" s="825" t="s">
        <v>902</v>
      </c>
      <c r="F161" s="1495" t="str">
        <f>VLOOKUP(TBL4_OptApp[[#This Row],[Option type
Defined List]],'Option Typs_Grps'!B$2:C$47, 2, FALSE)</f>
        <v>Resource Options</v>
      </c>
      <c r="G161" s="834" t="s">
        <v>68</v>
      </c>
      <c r="H161" s="778" t="s">
        <v>737</v>
      </c>
      <c r="I161" s="844" t="s">
        <v>772</v>
      </c>
      <c r="J161" s="1057"/>
      <c r="K161" s="1057"/>
      <c r="L161" s="1254" t="s">
        <v>739</v>
      </c>
      <c r="M161" s="1254" t="s">
        <v>739</v>
      </c>
      <c r="N161" s="1254" t="s">
        <v>739</v>
      </c>
      <c r="O161" s="1254" t="s">
        <v>739</v>
      </c>
      <c r="P161" s="1254" t="s">
        <v>739</v>
      </c>
      <c r="Q161" s="1254" t="s">
        <v>739</v>
      </c>
      <c r="R161" s="23" t="s">
        <v>784</v>
      </c>
      <c r="S161" s="788" t="s">
        <v>68</v>
      </c>
      <c r="T161" s="788" t="s">
        <v>68</v>
      </c>
      <c r="U161" s="848">
        <v>75</v>
      </c>
      <c r="V161" s="1068"/>
      <c r="W161" s="1069"/>
      <c r="X161" s="1070"/>
      <c r="Y161" s="1079"/>
      <c r="Z161" s="1071"/>
      <c r="AA161" s="1070"/>
      <c r="AB161" s="1070"/>
      <c r="AC161" s="1070"/>
      <c r="AD161" s="1070"/>
      <c r="AE161" s="1070"/>
      <c r="AF161" s="1070"/>
      <c r="AG161" s="1070"/>
      <c r="AH161" s="1070"/>
      <c r="AI161" s="1057"/>
      <c r="AJ161" s="1057"/>
      <c r="AK161" s="1057"/>
      <c r="AL161" s="1057"/>
      <c r="AM161" s="1057"/>
      <c r="AN161" s="1057"/>
      <c r="AO161" s="1057"/>
      <c r="AP161" s="1057"/>
      <c r="AQ161" s="1057"/>
      <c r="AR161" s="1057"/>
      <c r="AS161" s="1057"/>
      <c r="AT161" s="1057"/>
      <c r="AU161" s="1057"/>
      <c r="AV161" s="1057"/>
      <c r="AW161" s="1057"/>
      <c r="AX161" s="1057"/>
      <c r="AY161" s="1057"/>
      <c r="AZ161" s="1057"/>
      <c r="BA161" s="1049"/>
      <c r="BB161" s="1255" t="s">
        <v>739</v>
      </c>
      <c r="BC161" s="1255" t="s">
        <v>739</v>
      </c>
      <c r="BD161" s="1255" t="s">
        <v>739</v>
      </c>
      <c r="BE161" s="1255" t="s">
        <v>739</v>
      </c>
      <c r="BF161" s="1367"/>
    </row>
    <row r="162" spans="1:58" customFormat="1" ht="30.65" customHeight="1" x14ac:dyDescent="0.35">
      <c r="B162"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2" s="778">
        <v>19.100000000000001</v>
      </c>
      <c r="D162" s="23" t="s">
        <v>911</v>
      </c>
      <c r="E162" s="825" t="s">
        <v>902</v>
      </c>
      <c r="F162" s="1495" t="str">
        <f>VLOOKUP(TBL4_OptApp[[#This Row],[Option type
Defined List]],'Option Typs_Grps'!B$2:C$47, 2, FALSE)</f>
        <v>Resource Options</v>
      </c>
      <c r="G162" s="834" t="s">
        <v>68</v>
      </c>
      <c r="H162" s="778" t="s">
        <v>882</v>
      </c>
      <c r="I162" s="844" t="s">
        <v>772</v>
      </c>
      <c r="J162" s="1263"/>
      <c r="K162" s="1038" t="s">
        <v>71</v>
      </c>
      <c r="L162" s="1040" t="s">
        <v>738</v>
      </c>
      <c r="M162" s="1040" t="s">
        <v>738</v>
      </c>
      <c r="N162" s="1040" t="s">
        <v>738</v>
      </c>
      <c r="O162" s="1040" t="s">
        <v>738</v>
      </c>
      <c r="P162" s="1040" t="s">
        <v>738</v>
      </c>
      <c r="Q162" s="1040" t="s">
        <v>738</v>
      </c>
      <c r="R162" s="23" t="s">
        <v>71</v>
      </c>
      <c r="S162" s="788" t="s">
        <v>68</v>
      </c>
      <c r="T162" s="788" t="s">
        <v>68</v>
      </c>
      <c r="U162" s="848">
        <v>7.5</v>
      </c>
      <c r="V162" s="864">
        <v>15</v>
      </c>
      <c r="W162" s="1043" t="s">
        <v>305</v>
      </c>
      <c r="X162" s="821"/>
      <c r="Y162" s="1044"/>
      <c r="Z162" s="1044"/>
      <c r="AA162" s="1044">
        <v>3.3</v>
      </c>
      <c r="AB162" s="1044">
        <v>15</v>
      </c>
      <c r="AC162" s="1249">
        <v>34427.432000000001</v>
      </c>
      <c r="AD162" s="1249">
        <v>3939.2624999999998</v>
      </c>
      <c r="AE162" s="1047">
        <v>1733.2755</v>
      </c>
      <c r="AF162" s="1124"/>
      <c r="AG162" s="1044">
        <v>175.46073971776988</v>
      </c>
      <c r="AH162" s="1044"/>
      <c r="AI162" s="1041">
        <v>-10.8</v>
      </c>
      <c r="AJ162" s="1041">
        <v>-3</v>
      </c>
      <c r="AK162" s="1041" t="s">
        <v>305</v>
      </c>
      <c r="AL162" s="1041">
        <v>-2</v>
      </c>
      <c r="AM162" s="1046" t="s">
        <v>305</v>
      </c>
      <c r="AN162" s="1041">
        <v>-1</v>
      </c>
      <c r="AO162" s="1046" t="s">
        <v>305</v>
      </c>
      <c r="AP162" s="1041">
        <v>-3</v>
      </c>
      <c r="AQ162" s="1041" t="s">
        <v>305</v>
      </c>
      <c r="AR162" s="1041">
        <v>-1</v>
      </c>
      <c r="AS162" s="1041" t="s">
        <v>305</v>
      </c>
      <c r="AT162" s="1041" t="s">
        <v>305</v>
      </c>
      <c r="AU162" s="1041" t="s">
        <v>305</v>
      </c>
      <c r="AV162" s="1041" t="s">
        <v>883</v>
      </c>
      <c r="AW162" s="1041" t="s">
        <v>884</v>
      </c>
      <c r="AX162" s="1041" t="s">
        <v>888</v>
      </c>
      <c r="AY162" s="1041" t="s">
        <v>885</v>
      </c>
      <c r="AZ162" s="1041">
        <v>2</v>
      </c>
      <c r="BA162" s="778">
        <v>12</v>
      </c>
      <c r="BB162" s="1040" t="s">
        <v>738</v>
      </c>
      <c r="BC162" s="1040" t="s">
        <v>738</v>
      </c>
      <c r="BD162" s="1040" t="s">
        <v>738</v>
      </c>
      <c r="BE162" s="1040" t="s">
        <v>738</v>
      </c>
    </row>
    <row r="163" spans="1:58" customFormat="1" ht="30.65" customHeight="1" x14ac:dyDescent="0.35">
      <c r="B163"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3" s="778">
        <v>19.11</v>
      </c>
      <c r="D163" s="23" t="s">
        <v>912</v>
      </c>
      <c r="E163" s="825" t="s">
        <v>902</v>
      </c>
      <c r="F163" s="1495" t="str">
        <f>VLOOKUP(TBL4_OptApp[[#This Row],[Option type
Defined List]],'Option Typs_Grps'!B$2:C$47, 2, FALSE)</f>
        <v>Resource Options</v>
      </c>
      <c r="G163" s="834" t="s">
        <v>68</v>
      </c>
      <c r="H163" s="778" t="s">
        <v>882</v>
      </c>
      <c r="I163" s="844" t="s">
        <v>772</v>
      </c>
      <c r="J163" s="1264"/>
      <c r="K163" s="788" t="s">
        <v>71</v>
      </c>
      <c r="L163" s="1040" t="s">
        <v>738</v>
      </c>
      <c r="M163" s="1040" t="s">
        <v>738</v>
      </c>
      <c r="N163" s="1040" t="s">
        <v>738</v>
      </c>
      <c r="O163" s="1040" t="s">
        <v>738</v>
      </c>
      <c r="P163" s="1040" t="s">
        <v>738</v>
      </c>
      <c r="Q163" s="1040" t="s">
        <v>738</v>
      </c>
      <c r="R163" s="788" t="s">
        <v>71</v>
      </c>
      <c r="S163" s="788" t="s">
        <v>68</v>
      </c>
      <c r="T163" s="788" t="s">
        <v>68</v>
      </c>
      <c r="U163" s="848">
        <v>15</v>
      </c>
      <c r="V163" s="864">
        <v>15</v>
      </c>
      <c r="W163" s="1043" t="s">
        <v>305</v>
      </c>
      <c r="X163" s="821"/>
      <c r="Y163" s="1044"/>
      <c r="Z163" s="1044"/>
      <c r="AA163" s="1044">
        <v>6.6</v>
      </c>
      <c r="AB163" s="1044">
        <v>30</v>
      </c>
      <c r="AC163" s="1249">
        <v>54967.313999999998</v>
      </c>
      <c r="AD163" s="1249">
        <v>6942.3</v>
      </c>
      <c r="AE163" s="1047">
        <v>3054.6120000000001</v>
      </c>
      <c r="AF163" s="1124"/>
      <c r="AG163" s="1044">
        <v>137.13143905592111</v>
      </c>
      <c r="AH163" s="1044"/>
      <c r="AI163" s="1041">
        <v>-10.8</v>
      </c>
      <c r="AJ163" s="1041">
        <v>-3</v>
      </c>
      <c r="AK163" s="1041" t="s">
        <v>305</v>
      </c>
      <c r="AL163" s="1041">
        <v>-2</v>
      </c>
      <c r="AM163" s="1046" t="s">
        <v>305</v>
      </c>
      <c r="AN163" s="1041">
        <v>-1</v>
      </c>
      <c r="AO163" s="1046" t="s">
        <v>305</v>
      </c>
      <c r="AP163" s="1041">
        <v>-3</v>
      </c>
      <c r="AQ163" s="1041" t="s">
        <v>305</v>
      </c>
      <c r="AR163" s="1041">
        <v>-1</v>
      </c>
      <c r="AS163" s="1041" t="s">
        <v>305</v>
      </c>
      <c r="AT163" s="1041" t="s">
        <v>305</v>
      </c>
      <c r="AU163" s="1041" t="s">
        <v>305</v>
      </c>
      <c r="AV163" s="1041" t="s">
        <v>883</v>
      </c>
      <c r="AW163" s="1041" t="s">
        <v>884</v>
      </c>
      <c r="AX163" s="1046" t="s">
        <v>888</v>
      </c>
      <c r="AY163" s="1046" t="s">
        <v>885</v>
      </c>
      <c r="AZ163" s="1046">
        <v>2</v>
      </c>
      <c r="BA163" s="1046">
        <v>12</v>
      </c>
      <c r="BB163" s="1040" t="s">
        <v>738</v>
      </c>
      <c r="BC163" s="1040" t="s">
        <v>738</v>
      </c>
      <c r="BD163" s="1040" t="s">
        <v>738</v>
      </c>
      <c r="BE163" s="1040" t="s">
        <v>738</v>
      </c>
    </row>
    <row r="164" spans="1:58" customFormat="1" ht="30.65" customHeight="1" x14ac:dyDescent="0.35">
      <c r="B16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4" s="778">
        <v>19.12</v>
      </c>
      <c r="D164" s="23" t="s">
        <v>913</v>
      </c>
      <c r="E164" s="825" t="s">
        <v>902</v>
      </c>
      <c r="F164" s="1495" t="str">
        <f>VLOOKUP(TBL4_OptApp[[#This Row],[Option type
Defined List]],'Option Typs_Grps'!B$2:C$47, 2, FALSE)</f>
        <v>Resource Options</v>
      </c>
      <c r="G164" s="834" t="s">
        <v>68</v>
      </c>
      <c r="H164" s="778" t="s">
        <v>737</v>
      </c>
      <c r="I164" s="844" t="s">
        <v>772</v>
      </c>
      <c r="J164" s="1055"/>
      <c r="K164" s="1055"/>
      <c r="L164" s="1056" t="s">
        <v>739</v>
      </c>
      <c r="M164" s="1056" t="s">
        <v>739</v>
      </c>
      <c r="N164" s="1056" t="s">
        <v>739</v>
      </c>
      <c r="O164" s="1056" t="s">
        <v>739</v>
      </c>
      <c r="P164" s="1056" t="s">
        <v>739</v>
      </c>
      <c r="Q164" s="1056" t="s">
        <v>739</v>
      </c>
      <c r="R164" s="788" t="s">
        <v>784</v>
      </c>
      <c r="S164" s="788" t="s">
        <v>68</v>
      </c>
      <c r="T164" s="788" t="s">
        <v>68</v>
      </c>
      <c r="U164" s="848">
        <v>45</v>
      </c>
      <c r="V164" s="1068"/>
      <c r="W164" s="1073"/>
      <c r="X164" s="1075"/>
      <c r="Y164" s="1074"/>
      <c r="Z164" s="1078"/>
      <c r="AA164" s="1070"/>
      <c r="AB164" s="1070"/>
      <c r="AC164" s="1070"/>
      <c r="AD164" s="1070"/>
      <c r="AE164" s="1074"/>
      <c r="AF164" s="1122"/>
      <c r="AG164" s="1074"/>
      <c r="AH164" s="1074"/>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56" t="s">
        <v>739</v>
      </c>
      <c r="BC164" s="1056" t="s">
        <v>739</v>
      </c>
      <c r="BD164" s="1056" t="s">
        <v>739</v>
      </c>
      <c r="BE164" s="1056" t="s">
        <v>739</v>
      </c>
    </row>
    <row r="165" spans="1:58" ht="30.65" customHeight="1" x14ac:dyDescent="0.35">
      <c r="A165" s="1367"/>
      <c r="B16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5" s="778">
        <v>19.13</v>
      </c>
      <c r="D165" s="23" t="s">
        <v>914</v>
      </c>
      <c r="E165" s="825" t="s">
        <v>902</v>
      </c>
      <c r="F165" s="1495" t="str">
        <f>VLOOKUP(TBL4_OptApp[[#This Row],[Option type
Defined List]],'Option Typs_Grps'!B$2:C$47, 2, FALSE)</f>
        <v>Resource Options</v>
      </c>
      <c r="G165" s="834" t="s">
        <v>68</v>
      </c>
      <c r="H165" s="778" t="s">
        <v>737</v>
      </c>
      <c r="I165" s="844" t="s">
        <v>772</v>
      </c>
      <c r="J165" s="1057"/>
      <c r="K165" s="1057"/>
      <c r="L165" s="1254" t="s">
        <v>739</v>
      </c>
      <c r="M165" s="1254" t="s">
        <v>739</v>
      </c>
      <c r="N165" s="1254" t="s">
        <v>739</v>
      </c>
      <c r="O165" s="1254" t="s">
        <v>739</v>
      </c>
      <c r="P165" s="1254" t="s">
        <v>739</v>
      </c>
      <c r="Q165" s="1254" t="s">
        <v>739</v>
      </c>
      <c r="R165" s="23" t="s">
        <v>784</v>
      </c>
      <c r="S165" s="788" t="s">
        <v>68</v>
      </c>
      <c r="T165" s="788" t="s">
        <v>68</v>
      </c>
      <c r="U165" s="848">
        <v>75</v>
      </c>
      <c r="V165" s="1068"/>
      <c r="W165" s="1069"/>
      <c r="X165" s="1070"/>
      <c r="Y165" s="1079"/>
      <c r="Z165" s="1071"/>
      <c r="AA165" s="1070"/>
      <c r="AB165" s="1070"/>
      <c r="AC165" s="1070"/>
      <c r="AD165" s="1070"/>
      <c r="AE165" s="1070"/>
      <c r="AF165" s="1070"/>
      <c r="AG165" s="1070"/>
      <c r="AH165" s="1070"/>
      <c r="AI165" s="1057"/>
      <c r="AJ165" s="1057"/>
      <c r="AK165" s="1057"/>
      <c r="AL165" s="1057"/>
      <c r="AM165" s="1057"/>
      <c r="AN165" s="1057"/>
      <c r="AO165" s="1057"/>
      <c r="AP165" s="1057"/>
      <c r="AQ165" s="1057"/>
      <c r="AR165" s="1057"/>
      <c r="AS165" s="1057"/>
      <c r="AT165" s="1057"/>
      <c r="AU165" s="1057"/>
      <c r="AV165" s="1057"/>
      <c r="AW165" s="1057"/>
      <c r="AX165" s="1057"/>
      <c r="AY165" s="1057"/>
      <c r="AZ165" s="1057"/>
      <c r="BA165" s="1049"/>
      <c r="BB165" s="1255" t="s">
        <v>739</v>
      </c>
      <c r="BC165" s="1255" t="s">
        <v>739</v>
      </c>
      <c r="BD165" s="1255" t="s">
        <v>739</v>
      </c>
      <c r="BE165" s="1255" t="s">
        <v>739</v>
      </c>
      <c r="BF165" s="1367"/>
    </row>
    <row r="166" spans="1:58" ht="30.65" customHeight="1" x14ac:dyDescent="0.35">
      <c r="A166" s="1367"/>
      <c r="B16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6" s="778">
        <v>20.010000000000002</v>
      </c>
      <c r="D166" s="23" t="s">
        <v>1712</v>
      </c>
      <c r="E166" s="825" t="s">
        <v>889</v>
      </c>
      <c r="F166" s="1495" t="str">
        <f>VLOOKUP(TBL4_OptApp[[#This Row],[Option type
Defined List]],'Option Typs_Grps'!B$2:C$47, 2, FALSE)</f>
        <v>Distribution Options</v>
      </c>
      <c r="G166" s="834" t="s">
        <v>68</v>
      </c>
      <c r="H166" s="778" t="s">
        <v>737</v>
      </c>
      <c r="I166" s="844" t="s">
        <v>772</v>
      </c>
      <c r="J166" s="1057"/>
      <c r="K166" s="1057"/>
      <c r="L166" s="1254" t="s">
        <v>739</v>
      </c>
      <c r="M166" s="1254" t="s">
        <v>739</v>
      </c>
      <c r="N166" s="1254" t="s">
        <v>739</v>
      </c>
      <c r="O166" s="1254" t="s">
        <v>739</v>
      </c>
      <c r="P166" s="1254" t="s">
        <v>739</v>
      </c>
      <c r="Q166" s="1254" t="s">
        <v>739</v>
      </c>
      <c r="R166" s="23" t="s">
        <v>891</v>
      </c>
      <c r="S166" s="788" t="s">
        <v>68</v>
      </c>
      <c r="T166" s="788" t="s">
        <v>68</v>
      </c>
      <c r="U166" s="848">
        <v>5</v>
      </c>
      <c r="V166" s="1068"/>
      <c r="W166" s="1069"/>
      <c r="X166" s="1070"/>
      <c r="Y166" s="1079"/>
      <c r="Z166" s="1071"/>
      <c r="AA166" s="1070"/>
      <c r="AB166" s="1070"/>
      <c r="AC166" s="1070"/>
      <c r="AD166" s="1070"/>
      <c r="AE166" s="1070"/>
      <c r="AF166" s="1070"/>
      <c r="AG166" s="1070"/>
      <c r="AH166" s="1070"/>
      <c r="AI166" s="1057"/>
      <c r="AJ166" s="1057"/>
      <c r="AK166" s="1057"/>
      <c r="AL166" s="1057"/>
      <c r="AM166" s="1057"/>
      <c r="AN166" s="1057"/>
      <c r="AO166" s="1057"/>
      <c r="AP166" s="1057"/>
      <c r="AQ166" s="1057"/>
      <c r="AR166" s="1057"/>
      <c r="AS166" s="1057"/>
      <c r="AT166" s="1057"/>
      <c r="AU166" s="1057"/>
      <c r="AV166" s="1057"/>
      <c r="AW166" s="1057"/>
      <c r="AX166" s="1057"/>
      <c r="AY166" s="1057"/>
      <c r="AZ166" s="1057"/>
      <c r="BA166" s="1049"/>
      <c r="BB166" s="1255" t="s">
        <v>739</v>
      </c>
      <c r="BC166" s="1255" t="s">
        <v>739</v>
      </c>
      <c r="BD166" s="1255" t="s">
        <v>739</v>
      </c>
      <c r="BE166" s="1255" t="s">
        <v>739</v>
      </c>
      <c r="BF166" s="1367"/>
    </row>
    <row r="167" spans="1:58" customFormat="1" ht="30.65" customHeight="1" x14ac:dyDescent="0.35">
      <c r="B16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7" s="778">
        <v>20.02</v>
      </c>
      <c r="D167" s="23" t="s">
        <v>915</v>
      </c>
      <c r="E167" s="825" t="s">
        <v>889</v>
      </c>
      <c r="F167" s="1495" t="str">
        <f>VLOOKUP(TBL4_OptApp[[#This Row],[Option type
Defined List]],'Option Typs_Grps'!B$2:C$47, 2, FALSE)</f>
        <v>Distribution Options</v>
      </c>
      <c r="G167" s="834" t="s">
        <v>68</v>
      </c>
      <c r="H167" s="778" t="s">
        <v>737</v>
      </c>
      <c r="I167" s="844" t="s">
        <v>738</v>
      </c>
      <c r="J167" s="1055"/>
      <c r="K167" s="1055"/>
      <c r="L167" s="1056" t="s">
        <v>739</v>
      </c>
      <c r="M167" s="1056" t="s">
        <v>739</v>
      </c>
      <c r="N167" s="1056" t="s">
        <v>739</v>
      </c>
      <c r="O167" s="1056" t="s">
        <v>739</v>
      </c>
      <c r="P167" s="1056" t="s">
        <v>739</v>
      </c>
      <c r="Q167" s="1056" t="s">
        <v>739</v>
      </c>
      <c r="R167" s="788" t="s">
        <v>755</v>
      </c>
      <c r="S167" s="788" t="s">
        <v>68</v>
      </c>
      <c r="T167" s="788" t="s">
        <v>68</v>
      </c>
      <c r="U167" s="848">
        <v>20</v>
      </c>
      <c r="V167" s="1068"/>
      <c r="W167" s="1073"/>
      <c r="X167" s="1075"/>
      <c r="Y167" s="1074"/>
      <c r="Z167" s="1078"/>
      <c r="AA167" s="1070"/>
      <c r="AB167" s="1070"/>
      <c r="AC167" s="1070"/>
      <c r="AD167" s="1070"/>
      <c r="AE167" s="1074"/>
      <c r="AF167" s="1075"/>
      <c r="AG167" s="1074"/>
      <c r="AH167" s="1074"/>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56" t="s">
        <v>739</v>
      </c>
      <c r="BC167" s="1056" t="s">
        <v>739</v>
      </c>
      <c r="BD167" s="1056" t="s">
        <v>739</v>
      </c>
      <c r="BE167" s="1056" t="s">
        <v>739</v>
      </c>
    </row>
    <row r="168" spans="1:58" ht="30.65" customHeight="1" x14ac:dyDescent="0.35">
      <c r="A168" s="1367"/>
      <c r="B16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8" s="778">
        <v>21.01</v>
      </c>
      <c r="D168" s="23" t="s">
        <v>1713</v>
      </c>
      <c r="E168" s="825" t="s">
        <v>881</v>
      </c>
      <c r="F168" s="1495" t="str">
        <f>VLOOKUP(TBL4_OptApp[[#This Row],[Option type
Defined List]],'Option Typs_Grps'!B$2:C$47, 2, FALSE)</f>
        <v>Distribution Options</v>
      </c>
      <c r="G168" s="834" t="s">
        <v>68</v>
      </c>
      <c r="H168" s="778" t="s">
        <v>737</v>
      </c>
      <c r="I168" s="844" t="s">
        <v>738</v>
      </c>
      <c r="J168" s="1057"/>
      <c r="K168" s="1057"/>
      <c r="L168" s="1254" t="s">
        <v>739</v>
      </c>
      <c r="M168" s="1254" t="s">
        <v>739</v>
      </c>
      <c r="N168" s="1254" t="s">
        <v>739</v>
      </c>
      <c r="O168" s="1254" t="s">
        <v>739</v>
      </c>
      <c r="P168" s="1254" t="s">
        <v>739</v>
      </c>
      <c r="Q168" s="1254" t="s">
        <v>739</v>
      </c>
      <c r="R168" s="23" t="s">
        <v>891</v>
      </c>
      <c r="S168" s="788" t="s">
        <v>68</v>
      </c>
      <c r="T168" s="788" t="s">
        <v>68</v>
      </c>
      <c r="U168" s="848">
        <v>0.5</v>
      </c>
      <c r="V168" s="1068"/>
      <c r="W168" s="1069"/>
      <c r="X168" s="1070"/>
      <c r="Y168" s="1079"/>
      <c r="Z168" s="1071"/>
      <c r="AA168" s="1070"/>
      <c r="AB168" s="1070"/>
      <c r="AC168" s="1070"/>
      <c r="AD168" s="1070"/>
      <c r="AE168" s="1070"/>
      <c r="AF168" s="1070"/>
      <c r="AG168" s="1070"/>
      <c r="AH168" s="1070"/>
      <c r="AI168" s="1057"/>
      <c r="AJ168" s="1057"/>
      <c r="AK168" s="1057"/>
      <c r="AL168" s="1057"/>
      <c r="AM168" s="1057"/>
      <c r="AN168" s="1057"/>
      <c r="AO168" s="1057"/>
      <c r="AP168" s="1057"/>
      <c r="AQ168" s="1057"/>
      <c r="AR168" s="1057"/>
      <c r="AS168" s="1057"/>
      <c r="AT168" s="1057"/>
      <c r="AU168" s="1057"/>
      <c r="AV168" s="1057"/>
      <c r="AW168" s="1057"/>
      <c r="AX168" s="1057"/>
      <c r="AY168" s="1057"/>
      <c r="AZ168" s="1057"/>
      <c r="BA168" s="1049"/>
      <c r="BB168" s="1255" t="s">
        <v>739</v>
      </c>
      <c r="BC168" s="1255" t="s">
        <v>739</v>
      </c>
      <c r="BD168" s="1255" t="s">
        <v>739</v>
      </c>
      <c r="BE168" s="1255" t="s">
        <v>739</v>
      </c>
      <c r="BF168" s="1367"/>
    </row>
    <row r="169" spans="1:58" ht="30.65" customHeight="1" x14ac:dyDescent="0.35">
      <c r="A169" s="1367"/>
      <c r="B16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69" s="778">
        <v>21.02</v>
      </c>
      <c r="D169" s="23" t="s">
        <v>1714</v>
      </c>
      <c r="E169" s="825" t="s">
        <v>881</v>
      </c>
      <c r="F169" s="1495" t="str">
        <f>VLOOKUP(TBL4_OptApp[[#This Row],[Option type
Defined List]],'Option Typs_Grps'!B$2:C$47, 2, FALSE)</f>
        <v>Distribution Options</v>
      </c>
      <c r="G169" s="834" t="s">
        <v>68</v>
      </c>
      <c r="H169" s="778" t="s">
        <v>737</v>
      </c>
      <c r="I169" s="844" t="s">
        <v>738</v>
      </c>
      <c r="J169" s="1057"/>
      <c r="K169" s="1057"/>
      <c r="L169" s="1254" t="s">
        <v>739</v>
      </c>
      <c r="M169" s="1254" t="s">
        <v>739</v>
      </c>
      <c r="N169" s="1254" t="s">
        <v>739</v>
      </c>
      <c r="O169" s="1254" t="s">
        <v>739</v>
      </c>
      <c r="P169" s="1254" t="s">
        <v>739</v>
      </c>
      <c r="Q169" s="1254" t="s">
        <v>739</v>
      </c>
      <c r="R169" s="23" t="s">
        <v>896</v>
      </c>
      <c r="S169" s="788" t="s">
        <v>68</v>
      </c>
      <c r="T169" s="788" t="s">
        <v>68</v>
      </c>
      <c r="U169" s="848">
        <v>1</v>
      </c>
      <c r="V169" s="1068"/>
      <c r="W169" s="1069"/>
      <c r="X169" s="1070"/>
      <c r="Y169" s="1079"/>
      <c r="Z169" s="1071"/>
      <c r="AA169" s="1070"/>
      <c r="AB169" s="1070"/>
      <c r="AC169" s="1070"/>
      <c r="AD169" s="1070"/>
      <c r="AE169" s="1070"/>
      <c r="AF169" s="1070"/>
      <c r="AG169" s="1070"/>
      <c r="AH169" s="1070"/>
      <c r="AI169" s="1057"/>
      <c r="AJ169" s="1057"/>
      <c r="AK169" s="1057"/>
      <c r="AL169" s="1057"/>
      <c r="AM169" s="1057"/>
      <c r="AN169" s="1057"/>
      <c r="AO169" s="1057"/>
      <c r="AP169" s="1057"/>
      <c r="AQ169" s="1057"/>
      <c r="AR169" s="1057"/>
      <c r="AS169" s="1057"/>
      <c r="AT169" s="1057"/>
      <c r="AU169" s="1057"/>
      <c r="AV169" s="1057"/>
      <c r="AW169" s="1057"/>
      <c r="AX169" s="1057"/>
      <c r="AY169" s="1057"/>
      <c r="AZ169" s="1057"/>
      <c r="BA169" s="1049"/>
      <c r="BB169" s="1255" t="s">
        <v>739</v>
      </c>
      <c r="BC169" s="1255" t="s">
        <v>739</v>
      </c>
      <c r="BD169" s="1255" t="s">
        <v>739</v>
      </c>
      <c r="BE169" s="1255" t="s">
        <v>739</v>
      </c>
      <c r="BF169" s="1367"/>
    </row>
    <row r="170" spans="1:58" ht="30.65" customHeight="1" x14ac:dyDescent="0.35">
      <c r="A170" s="1367"/>
      <c r="B17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0" s="778">
        <v>21.03</v>
      </c>
      <c r="D170" s="23" t="s">
        <v>1715</v>
      </c>
      <c r="E170" s="825" t="s">
        <v>881</v>
      </c>
      <c r="F170" s="1495" t="str">
        <f>VLOOKUP(TBL4_OptApp[[#This Row],[Option type
Defined List]],'Option Typs_Grps'!B$2:C$47, 2, FALSE)</f>
        <v>Distribution Options</v>
      </c>
      <c r="G170" s="834" t="s">
        <v>68</v>
      </c>
      <c r="H170" s="778" t="s">
        <v>737</v>
      </c>
      <c r="I170" s="844" t="s">
        <v>738</v>
      </c>
      <c r="J170" s="1049"/>
      <c r="K170" s="1049"/>
      <c r="L170" s="1253" t="s">
        <v>739</v>
      </c>
      <c r="M170" s="1253" t="s">
        <v>739</v>
      </c>
      <c r="N170" s="1253" t="s">
        <v>739</v>
      </c>
      <c r="O170" s="1253" t="s">
        <v>739</v>
      </c>
      <c r="P170" s="1253" t="s">
        <v>739</v>
      </c>
      <c r="Q170" s="1253" t="s">
        <v>739</v>
      </c>
      <c r="R170" s="23" t="s">
        <v>891</v>
      </c>
      <c r="S170" s="788" t="s">
        <v>68</v>
      </c>
      <c r="T170" s="788" t="s">
        <v>68</v>
      </c>
      <c r="U170" s="848">
        <v>1</v>
      </c>
      <c r="V170" s="1068"/>
      <c r="W170" s="1069"/>
      <c r="X170" s="1070"/>
      <c r="Y170" s="1079"/>
      <c r="Z170" s="1071"/>
      <c r="AA170" s="1070"/>
      <c r="AB170" s="1070"/>
      <c r="AC170" s="1070"/>
      <c r="AD170" s="1070"/>
      <c r="AE170" s="1070"/>
      <c r="AF170" s="1070"/>
      <c r="AG170" s="1070"/>
      <c r="AH170" s="1070"/>
      <c r="AI170" s="1057"/>
      <c r="AJ170" s="1057"/>
      <c r="AK170" s="1057"/>
      <c r="AL170" s="1057"/>
      <c r="AM170" s="1057"/>
      <c r="AN170" s="1057"/>
      <c r="AO170" s="1057"/>
      <c r="AP170" s="1057"/>
      <c r="AQ170" s="1057"/>
      <c r="AR170" s="1057"/>
      <c r="AS170" s="1057"/>
      <c r="AT170" s="1057"/>
      <c r="AU170" s="1057"/>
      <c r="AV170" s="1057"/>
      <c r="AW170" s="1057"/>
      <c r="AX170" s="1057"/>
      <c r="AY170" s="1057"/>
      <c r="AZ170" s="1057"/>
      <c r="BA170" s="1049"/>
      <c r="BB170" s="1251" t="s">
        <v>739</v>
      </c>
      <c r="BC170" s="1251" t="s">
        <v>739</v>
      </c>
      <c r="BD170" s="1251" t="s">
        <v>739</v>
      </c>
      <c r="BE170" s="1251" t="s">
        <v>739</v>
      </c>
      <c r="BF170" s="1367"/>
    </row>
    <row r="171" spans="1:58" ht="30.65" customHeight="1" x14ac:dyDescent="0.35">
      <c r="A171" s="1367"/>
      <c r="B17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1" s="778">
        <v>21.04</v>
      </c>
      <c r="D171" s="23" t="s">
        <v>1716</v>
      </c>
      <c r="E171" s="825" t="s">
        <v>881</v>
      </c>
      <c r="F171" s="1495" t="str">
        <f>VLOOKUP(TBL4_OptApp[[#This Row],[Option type
Defined List]],'Option Typs_Grps'!B$2:C$47, 2, FALSE)</f>
        <v>Distribution Options</v>
      </c>
      <c r="G171" s="834" t="s">
        <v>68</v>
      </c>
      <c r="H171" s="778" t="s">
        <v>737</v>
      </c>
      <c r="I171" s="844" t="s">
        <v>738</v>
      </c>
      <c r="J171" s="1049"/>
      <c r="K171" s="1049"/>
      <c r="L171" s="1253" t="s">
        <v>739</v>
      </c>
      <c r="M171" s="1253" t="s">
        <v>739</v>
      </c>
      <c r="N171" s="1253" t="s">
        <v>739</v>
      </c>
      <c r="O171" s="1253" t="s">
        <v>739</v>
      </c>
      <c r="P171" s="1253" t="s">
        <v>739</v>
      </c>
      <c r="Q171" s="1253" t="s">
        <v>739</v>
      </c>
      <c r="R171" s="23" t="s">
        <v>752</v>
      </c>
      <c r="S171" s="788" t="s">
        <v>68</v>
      </c>
      <c r="T171" s="788" t="s">
        <v>68</v>
      </c>
      <c r="U171" s="848">
        <v>0.5</v>
      </c>
      <c r="V171" s="1068"/>
      <c r="W171" s="1069"/>
      <c r="X171" s="1070"/>
      <c r="Y171" s="1079"/>
      <c r="Z171" s="1071"/>
      <c r="AA171" s="1070"/>
      <c r="AB171" s="1070"/>
      <c r="AC171" s="1070"/>
      <c r="AD171" s="1070"/>
      <c r="AE171" s="1070"/>
      <c r="AF171" s="1070"/>
      <c r="AG171" s="1070"/>
      <c r="AH171" s="1070"/>
      <c r="AI171" s="1057"/>
      <c r="AJ171" s="1057"/>
      <c r="AK171" s="1057"/>
      <c r="AL171" s="1057"/>
      <c r="AM171" s="1057"/>
      <c r="AN171" s="1057"/>
      <c r="AO171" s="1057"/>
      <c r="AP171" s="1057"/>
      <c r="AQ171" s="1057"/>
      <c r="AR171" s="1057"/>
      <c r="AS171" s="1057"/>
      <c r="AT171" s="1057"/>
      <c r="AU171" s="1057"/>
      <c r="AV171" s="1057"/>
      <c r="AW171" s="1057"/>
      <c r="AX171" s="1057"/>
      <c r="AY171" s="1057"/>
      <c r="AZ171" s="1057"/>
      <c r="BA171" s="1049"/>
      <c r="BB171" s="1251" t="s">
        <v>739</v>
      </c>
      <c r="BC171" s="1251" t="s">
        <v>739</v>
      </c>
      <c r="BD171" s="1251" t="s">
        <v>739</v>
      </c>
      <c r="BE171" s="1251" t="s">
        <v>739</v>
      </c>
      <c r="BF171" s="1367"/>
    </row>
    <row r="172" spans="1:58" ht="30.65" customHeight="1" x14ac:dyDescent="0.35">
      <c r="A172" s="1367"/>
      <c r="B17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2" s="778">
        <v>21.05</v>
      </c>
      <c r="D172" s="23" t="s">
        <v>1717</v>
      </c>
      <c r="E172" s="825" t="s">
        <v>881</v>
      </c>
      <c r="F172" s="1495" t="str">
        <f>VLOOKUP(TBL4_OptApp[[#This Row],[Option type
Defined List]],'Option Typs_Grps'!B$2:C$47, 2, FALSE)</f>
        <v>Distribution Options</v>
      </c>
      <c r="G172" s="834" t="s">
        <v>68</v>
      </c>
      <c r="H172" s="778" t="s">
        <v>737</v>
      </c>
      <c r="I172" s="844" t="s">
        <v>738</v>
      </c>
      <c r="J172" s="1049"/>
      <c r="K172" s="1049"/>
      <c r="L172" s="1253" t="s">
        <v>739</v>
      </c>
      <c r="M172" s="1253" t="s">
        <v>739</v>
      </c>
      <c r="N172" s="1253" t="s">
        <v>739</v>
      </c>
      <c r="O172" s="1253" t="s">
        <v>739</v>
      </c>
      <c r="P172" s="1253" t="s">
        <v>739</v>
      </c>
      <c r="Q172" s="1253" t="s">
        <v>739</v>
      </c>
      <c r="R172" s="23" t="s">
        <v>752</v>
      </c>
      <c r="S172" s="788" t="s">
        <v>68</v>
      </c>
      <c r="T172" s="788" t="s">
        <v>68</v>
      </c>
      <c r="U172" s="848">
        <v>0.3</v>
      </c>
      <c r="V172" s="1068"/>
      <c r="W172" s="1069"/>
      <c r="X172" s="1070"/>
      <c r="Y172" s="1079"/>
      <c r="Z172" s="1071"/>
      <c r="AA172" s="1070"/>
      <c r="AB172" s="1070"/>
      <c r="AC172" s="1070"/>
      <c r="AD172" s="1070"/>
      <c r="AE172" s="1070"/>
      <c r="AF172" s="1070"/>
      <c r="AG172" s="1070"/>
      <c r="AH172" s="1070"/>
      <c r="AI172" s="1057"/>
      <c r="AJ172" s="1057"/>
      <c r="AK172" s="1057"/>
      <c r="AL172" s="1057"/>
      <c r="AM172" s="1057"/>
      <c r="AN172" s="1057"/>
      <c r="AO172" s="1057"/>
      <c r="AP172" s="1057"/>
      <c r="AQ172" s="1057"/>
      <c r="AR172" s="1057"/>
      <c r="AS172" s="1057"/>
      <c r="AT172" s="1057"/>
      <c r="AU172" s="1057"/>
      <c r="AV172" s="1057"/>
      <c r="AW172" s="1057"/>
      <c r="AX172" s="1057"/>
      <c r="AY172" s="1057"/>
      <c r="AZ172" s="1057"/>
      <c r="BA172" s="1049"/>
      <c r="BB172" s="1251" t="s">
        <v>739</v>
      </c>
      <c r="BC172" s="1251" t="s">
        <v>739</v>
      </c>
      <c r="BD172" s="1251" t="s">
        <v>739</v>
      </c>
      <c r="BE172" s="1251" t="s">
        <v>739</v>
      </c>
      <c r="BF172" s="1367"/>
    </row>
    <row r="173" spans="1:58" customFormat="1" ht="30.65" customHeight="1" x14ac:dyDescent="0.35">
      <c r="B173"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3" s="778">
        <v>21.06</v>
      </c>
      <c r="D173" s="23" t="s">
        <v>916</v>
      </c>
      <c r="E173" s="825" t="s">
        <v>881</v>
      </c>
      <c r="F173" s="1495" t="str">
        <f>VLOOKUP(TBL4_OptApp[[#This Row],[Option type
Defined List]],'Option Typs_Grps'!B$2:C$47, 2, FALSE)</f>
        <v>Distribution Options</v>
      </c>
      <c r="G173" s="834" t="s">
        <v>68</v>
      </c>
      <c r="H173" s="778" t="s">
        <v>882</v>
      </c>
      <c r="I173" s="844" t="s">
        <v>738</v>
      </c>
      <c r="J173" s="788"/>
      <c r="K173" s="788" t="s">
        <v>71</v>
      </c>
      <c r="L173" s="1040" t="s">
        <v>738</v>
      </c>
      <c r="M173" s="1040" t="s">
        <v>738</v>
      </c>
      <c r="N173" s="1040" t="s">
        <v>738</v>
      </c>
      <c r="O173" s="1040" t="s">
        <v>738</v>
      </c>
      <c r="P173" s="1040" t="s">
        <v>738</v>
      </c>
      <c r="Q173" s="1040" t="s">
        <v>738</v>
      </c>
      <c r="R173" s="788" t="s">
        <v>71</v>
      </c>
      <c r="S173" s="788" t="s">
        <v>68</v>
      </c>
      <c r="T173" s="788" t="s">
        <v>68</v>
      </c>
      <c r="U173" s="848">
        <v>4</v>
      </c>
      <c r="V173" s="864">
        <v>9</v>
      </c>
      <c r="W173" s="1043" t="s">
        <v>305</v>
      </c>
      <c r="X173" s="821"/>
      <c r="Y173" s="1044"/>
      <c r="Z173" s="1044"/>
      <c r="AA173" s="1044">
        <v>1.76</v>
      </c>
      <c r="AB173" s="1044">
        <v>14</v>
      </c>
      <c r="AC173" s="1249">
        <v>16656.813999999998</v>
      </c>
      <c r="AD173" s="1249">
        <v>4509.9399999999996</v>
      </c>
      <c r="AE173" s="1047">
        <v>1984.3735999999999</v>
      </c>
      <c r="AF173" s="1124"/>
      <c r="AG173" s="1044">
        <v>120.39516724548582</v>
      </c>
      <c r="AH173" s="1044"/>
      <c r="AI173" s="1041">
        <v>-10.8</v>
      </c>
      <c r="AJ173" s="1041">
        <v>-3</v>
      </c>
      <c r="AK173" s="1041" t="s">
        <v>305</v>
      </c>
      <c r="AL173" s="1041">
        <v>-2</v>
      </c>
      <c r="AM173" s="1046" t="s">
        <v>305</v>
      </c>
      <c r="AN173" s="1041">
        <v>-1</v>
      </c>
      <c r="AO173" s="1046" t="s">
        <v>305</v>
      </c>
      <c r="AP173" s="1041">
        <v>-3</v>
      </c>
      <c r="AQ173" s="1041" t="s">
        <v>305</v>
      </c>
      <c r="AR173" s="1041">
        <v>-1</v>
      </c>
      <c r="AS173" s="1041" t="s">
        <v>305</v>
      </c>
      <c r="AT173" s="1041" t="s">
        <v>305</v>
      </c>
      <c r="AU173" s="1041" t="s">
        <v>305</v>
      </c>
      <c r="AV173" s="1046" t="s">
        <v>883</v>
      </c>
      <c r="AW173" s="1041" t="s">
        <v>884</v>
      </c>
      <c r="AX173" s="1046" t="s">
        <v>885</v>
      </c>
      <c r="AY173" s="1046" t="s">
        <v>885</v>
      </c>
      <c r="AZ173" s="1046">
        <v>5</v>
      </c>
      <c r="BA173" s="1046">
        <v>8</v>
      </c>
      <c r="BB173" s="1040" t="s">
        <v>738</v>
      </c>
      <c r="BC173" s="1040" t="s">
        <v>738</v>
      </c>
      <c r="BD173" s="1040" t="s">
        <v>738</v>
      </c>
      <c r="BE173" s="1040" t="s">
        <v>738</v>
      </c>
    </row>
    <row r="174" spans="1:58" ht="30.65" customHeight="1" x14ac:dyDescent="0.35">
      <c r="A174" s="1367"/>
      <c r="B17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4" s="778">
        <v>21.07</v>
      </c>
      <c r="D174" s="23" t="s">
        <v>1718</v>
      </c>
      <c r="E174" s="825" t="s">
        <v>881</v>
      </c>
      <c r="F174" s="1495" t="str">
        <f>VLOOKUP(TBL4_OptApp[[#This Row],[Option type
Defined List]],'Option Typs_Grps'!B$2:C$47, 2, FALSE)</f>
        <v>Distribution Options</v>
      </c>
      <c r="G174" s="834" t="s">
        <v>68</v>
      </c>
      <c r="H174" s="778" t="s">
        <v>737</v>
      </c>
      <c r="I174" s="844" t="s">
        <v>738</v>
      </c>
      <c r="J174" s="1049"/>
      <c r="K174" s="1049"/>
      <c r="L174" s="1253" t="s">
        <v>739</v>
      </c>
      <c r="M174" s="1253" t="s">
        <v>739</v>
      </c>
      <c r="N174" s="1253" t="s">
        <v>739</v>
      </c>
      <c r="O174" s="1253" t="s">
        <v>739</v>
      </c>
      <c r="P174" s="1253" t="s">
        <v>739</v>
      </c>
      <c r="Q174" s="1253" t="s">
        <v>739</v>
      </c>
      <c r="R174" s="23" t="s">
        <v>752</v>
      </c>
      <c r="S174" s="788" t="s">
        <v>68</v>
      </c>
      <c r="T174" s="788" t="s">
        <v>68</v>
      </c>
      <c r="U174" s="848">
        <v>4.5</v>
      </c>
      <c r="V174" s="1068"/>
      <c r="W174" s="1069"/>
      <c r="X174" s="1070"/>
      <c r="Y174" s="1079"/>
      <c r="Z174" s="1071"/>
      <c r="AA174" s="1070"/>
      <c r="AB174" s="1070"/>
      <c r="AC174" s="1070"/>
      <c r="AD174" s="1070"/>
      <c r="AE174" s="1070"/>
      <c r="AF174" s="1121"/>
      <c r="AG174" s="1070"/>
      <c r="AH174" s="1070"/>
      <c r="AI174" s="1057"/>
      <c r="AJ174" s="1057"/>
      <c r="AK174" s="1057"/>
      <c r="AL174" s="1057"/>
      <c r="AM174" s="1057"/>
      <c r="AN174" s="1057"/>
      <c r="AO174" s="1057"/>
      <c r="AP174" s="1057"/>
      <c r="AQ174" s="1057"/>
      <c r="AR174" s="1057"/>
      <c r="AS174" s="1057"/>
      <c r="AT174" s="1057"/>
      <c r="AU174" s="1057"/>
      <c r="AV174" s="1057"/>
      <c r="AW174" s="1057"/>
      <c r="AX174" s="1057"/>
      <c r="AY174" s="1057"/>
      <c r="AZ174" s="1057"/>
      <c r="BA174" s="1049"/>
      <c r="BB174" s="1251" t="s">
        <v>739</v>
      </c>
      <c r="BC174" s="1251" t="s">
        <v>739</v>
      </c>
      <c r="BD174" s="1251" t="s">
        <v>739</v>
      </c>
      <c r="BE174" s="1251" t="s">
        <v>739</v>
      </c>
      <c r="BF174" s="1367"/>
    </row>
    <row r="175" spans="1:58" ht="30.65" customHeight="1" x14ac:dyDescent="0.35">
      <c r="A175" s="1367"/>
      <c r="B17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5" s="778">
        <v>21.08</v>
      </c>
      <c r="D175" s="23" t="s">
        <v>917</v>
      </c>
      <c r="E175" s="825" t="s">
        <v>881</v>
      </c>
      <c r="F175" s="1495" t="str">
        <f>VLOOKUP(TBL4_OptApp[[#This Row],[Option type
Defined List]],'Option Typs_Grps'!B$2:C$47, 2, FALSE)</f>
        <v>Distribution Options</v>
      </c>
      <c r="G175" s="834" t="s">
        <v>68</v>
      </c>
      <c r="H175" s="778" t="s">
        <v>737</v>
      </c>
      <c r="I175" s="844" t="s">
        <v>738</v>
      </c>
      <c r="J175" s="1049"/>
      <c r="K175" s="1049"/>
      <c r="L175" s="1253" t="s">
        <v>739</v>
      </c>
      <c r="M175" s="1253" t="s">
        <v>739</v>
      </c>
      <c r="N175" s="1253" t="s">
        <v>739</v>
      </c>
      <c r="O175" s="1253" t="s">
        <v>739</v>
      </c>
      <c r="P175" s="1253" t="s">
        <v>739</v>
      </c>
      <c r="Q175" s="1253" t="s">
        <v>739</v>
      </c>
      <c r="R175" s="23" t="s">
        <v>752</v>
      </c>
      <c r="S175" s="788" t="s">
        <v>68</v>
      </c>
      <c r="T175" s="788" t="s">
        <v>68</v>
      </c>
      <c r="U175" s="848">
        <v>1.5</v>
      </c>
      <c r="V175" s="1068"/>
      <c r="W175" s="1069"/>
      <c r="X175" s="1070"/>
      <c r="Y175" s="1079"/>
      <c r="Z175" s="1071"/>
      <c r="AA175" s="1070"/>
      <c r="AB175" s="1070"/>
      <c r="AC175" s="1070"/>
      <c r="AD175" s="1070"/>
      <c r="AE175" s="1070"/>
      <c r="AF175" s="1070"/>
      <c r="AG175" s="1070"/>
      <c r="AH175" s="1070"/>
      <c r="AI175" s="1057"/>
      <c r="AJ175" s="1057"/>
      <c r="AK175" s="1057"/>
      <c r="AL175" s="1057"/>
      <c r="AM175" s="1057"/>
      <c r="AN175" s="1057"/>
      <c r="AO175" s="1057"/>
      <c r="AP175" s="1057"/>
      <c r="AQ175" s="1057"/>
      <c r="AR175" s="1057"/>
      <c r="AS175" s="1057"/>
      <c r="AT175" s="1057"/>
      <c r="AU175" s="1057"/>
      <c r="AV175" s="1057"/>
      <c r="AW175" s="1057"/>
      <c r="AX175" s="1057"/>
      <c r="AY175" s="1057"/>
      <c r="AZ175" s="1057"/>
      <c r="BA175" s="1049"/>
      <c r="BB175" s="1251" t="s">
        <v>739</v>
      </c>
      <c r="BC175" s="1251" t="s">
        <v>739</v>
      </c>
      <c r="BD175" s="1251" t="s">
        <v>739</v>
      </c>
      <c r="BE175" s="1251" t="s">
        <v>739</v>
      </c>
      <c r="BF175" s="1367"/>
    </row>
    <row r="176" spans="1:58" ht="30.65" customHeight="1" x14ac:dyDescent="0.35">
      <c r="A176" s="1367"/>
      <c r="B17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6" s="778">
        <v>21.09</v>
      </c>
      <c r="D176" s="23" t="s">
        <v>918</v>
      </c>
      <c r="E176" s="825" t="s">
        <v>881</v>
      </c>
      <c r="F176" s="1495" t="str">
        <f>VLOOKUP(TBL4_OptApp[[#This Row],[Option type
Defined List]],'Option Typs_Grps'!B$2:C$47, 2, FALSE)</f>
        <v>Distribution Options</v>
      </c>
      <c r="G176" s="834" t="s">
        <v>68</v>
      </c>
      <c r="H176" s="778" t="s">
        <v>737</v>
      </c>
      <c r="I176" s="844" t="s">
        <v>738</v>
      </c>
      <c r="J176" s="1049"/>
      <c r="K176" s="1049"/>
      <c r="L176" s="1253" t="s">
        <v>739</v>
      </c>
      <c r="M176" s="1253" t="s">
        <v>739</v>
      </c>
      <c r="N176" s="1253" t="s">
        <v>739</v>
      </c>
      <c r="O176" s="1253" t="s">
        <v>739</v>
      </c>
      <c r="P176" s="1253" t="s">
        <v>739</v>
      </c>
      <c r="Q176" s="1253" t="s">
        <v>739</v>
      </c>
      <c r="R176" s="23" t="s">
        <v>891</v>
      </c>
      <c r="S176" s="788" t="s">
        <v>68</v>
      </c>
      <c r="T176" s="788" t="s">
        <v>68</v>
      </c>
      <c r="U176" s="848">
        <v>6</v>
      </c>
      <c r="V176" s="1068"/>
      <c r="W176" s="1069"/>
      <c r="X176" s="1070"/>
      <c r="Y176" s="1079"/>
      <c r="Z176" s="1071"/>
      <c r="AA176" s="1070"/>
      <c r="AB176" s="1070"/>
      <c r="AC176" s="1070"/>
      <c r="AD176" s="1070"/>
      <c r="AE176" s="1070"/>
      <c r="AF176" s="1070"/>
      <c r="AG176" s="1070"/>
      <c r="AH176" s="1070"/>
      <c r="AI176" s="1057"/>
      <c r="AJ176" s="1057"/>
      <c r="AK176" s="1057"/>
      <c r="AL176" s="1057"/>
      <c r="AM176" s="1057"/>
      <c r="AN176" s="1057"/>
      <c r="AO176" s="1057"/>
      <c r="AP176" s="1057"/>
      <c r="AQ176" s="1057"/>
      <c r="AR176" s="1057"/>
      <c r="AS176" s="1057"/>
      <c r="AT176" s="1057"/>
      <c r="AU176" s="1057"/>
      <c r="AV176" s="1057"/>
      <c r="AW176" s="1057"/>
      <c r="AX176" s="1057"/>
      <c r="AY176" s="1057"/>
      <c r="AZ176" s="1057"/>
      <c r="BA176" s="1049"/>
      <c r="BB176" s="1251" t="s">
        <v>739</v>
      </c>
      <c r="BC176" s="1251" t="s">
        <v>739</v>
      </c>
      <c r="BD176" s="1251" t="s">
        <v>739</v>
      </c>
      <c r="BE176" s="1251" t="s">
        <v>739</v>
      </c>
      <c r="BF176" s="1367"/>
    </row>
    <row r="177" spans="1:59" customFormat="1" ht="30.65" customHeight="1" x14ac:dyDescent="0.35">
      <c r="B17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7" s="778">
        <v>21.1</v>
      </c>
      <c r="D177" s="23" t="s">
        <v>919</v>
      </c>
      <c r="E177" s="825" t="s">
        <v>889</v>
      </c>
      <c r="F177" s="1495" t="str">
        <f>VLOOKUP(TBL4_OptApp[[#This Row],[Option type
Defined List]],'Option Typs_Grps'!B$2:C$47, 2, FALSE)</f>
        <v>Distribution Options</v>
      </c>
      <c r="G177" s="834" t="s">
        <v>68</v>
      </c>
      <c r="H177" s="778" t="s">
        <v>882</v>
      </c>
      <c r="I177" s="844" t="s">
        <v>772</v>
      </c>
      <c r="J177" s="788"/>
      <c r="K177" s="788" t="s">
        <v>71</v>
      </c>
      <c r="L177" s="1040" t="s">
        <v>738</v>
      </c>
      <c r="M177" s="1040" t="s">
        <v>738</v>
      </c>
      <c r="N177" s="1040" t="s">
        <v>738</v>
      </c>
      <c r="O177" s="1040" t="s">
        <v>738</v>
      </c>
      <c r="P177" s="1040" t="s">
        <v>738</v>
      </c>
      <c r="Q177" s="1040" t="s">
        <v>738</v>
      </c>
      <c r="R177" s="788" t="s">
        <v>71</v>
      </c>
      <c r="S177" s="788" t="s">
        <v>68</v>
      </c>
      <c r="T177" s="788" t="s">
        <v>68</v>
      </c>
      <c r="U177" s="848">
        <v>3</v>
      </c>
      <c r="V177" s="864">
        <v>9</v>
      </c>
      <c r="W177" s="1043" t="s">
        <v>305</v>
      </c>
      <c r="X177" s="821"/>
      <c r="Y177" s="1044"/>
      <c r="Z177" s="1044"/>
      <c r="AA177" s="1044">
        <v>1.32</v>
      </c>
      <c r="AB177" s="1044">
        <v>6</v>
      </c>
      <c r="AC177" s="1249">
        <v>3785.9360000000001</v>
      </c>
      <c r="AD177" s="1249">
        <v>3.2850000000000001</v>
      </c>
      <c r="AE177" s="1047">
        <v>1.4454</v>
      </c>
      <c r="AF177" s="1124"/>
      <c r="AG177" s="1044">
        <v>70.208124556635696</v>
      </c>
      <c r="AH177" s="1044"/>
      <c r="AI177" s="1041">
        <v>-9.7999999999999989</v>
      </c>
      <c r="AJ177" s="1041">
        <v>-3</v>
      </c>
      <c r="AK177" s="1041" t="s">
        <v>305</v>
      </c>
      <c r="AL177" s="1041">
        <v>-2</v>
      </c>
      <c r="AM177" s="1046" t="s">
        <v>305</v>
      </c>
      <c r="AN177" s="1041">
        <v>-2</v>
      </c>
      <c r="AO177" s="1046" t="s">
        <v>305</v>
      </c>
      <c r="AP177" s="1041">
        <v>-2</v>
      </c>
      <c r="AQ177" s="1041" t="s">
        <v>305</v>
      </c>
      <c r="AR177" s="1041">
        <v>-1</v>
      </c>
      <c r="AS177" s="1041" t="s">
        <v>305</v>
      </c>
      <c r="AT177" s="1041" t="s">
        <v>305</v>
      </c>
      <c r="AU177" s="1041" t="s">
        <v>305</v>
      </c>
      <c r="AV177" s="1046" t="s">
        <v>883</v>
      </c>
      <c r="AW177" s="1041" t="s">
        <v>884</v>
      </c>
      <c r="AX177" s="1041" t="s">
        <v>888</v>
      </c>
      <c r="AY177" s="1041" t="s">
        <v>885</v>
      </c>
      <c r="AZ177" s="1041">
        <v>2</v>
      </c>
      <c r="BA177" s="778">
        <v>12</v>
      </c>
      <c r="BB177" s="1040" t="s">
        <v>738</v>
      </c>
      <c r="BC177" s="1040" t="s">
        <v>738</v>
      </c>
      <c r="BD177" s="1040" t="s">
        <v>738</v>
      </c>
      <c r="BE177" s="1040" t="s">
        <v>738</v>
      </c>
    </row>
    <row r="178" spans="1:59" ht="30.65" customHeight="1" x14ac:dyDescent="0.35">
      <c r="A178" s="1367"/>
      <c r="B17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8" s="778">
        <v>21.11</v>
      </c>
      <c r="D178" s="23" t="s">
        <v>920</v>
      </c>
      <c r="E178" s="825" t="s">
        <v>881</v>
      </c>
      <c r="F178" s="1495" t="str">
        <f>VLOOKUP(TBL4_OptApp[[#This Row],[Option type
Defined List]],'Option Typs_Grps'!B$2:C$47, 2, FALSE)</f>
        <v>Distribution Options</v>
      </c>
      <c r="G178" s="834" t="s">
        <v>68</v>
      </c>
      <c r="H178" s="778" t="s">
        <v>882</v>
      </c>
      <c r="I178" s="844" t="s">
        <v>738</v>
      </c>
      <c r="J178" s="778"/>
      <c r="K178" s="778">
        <v>18.28</v>
      </c>
      <c r="L178" s="1040" t="s">
        <v>738</v>
      </c>
      <c r="M178" s="1040" t="s">
        <v>738</v>
      </c>
      <c r="N178" s="1040" t="s">
        <v>738</v>
      </c>
      <c r="O178" s="1040" t="s">
        <v>738</v>
      </c>
      <c r="P178" s="1040" t="s">
        <v>738</v>
      </c>
      <c r="Q178" s="1040" t="s">
        <v>738</v>
      </c>
      <c r="R178" s="23" t="s">
        <v>71</v>
      </c>
      <c r="S178" s="788" t="s">
        <v>68</v>
      </c>
      <c r="T178" s="788" t="s">
        <v>68</v>
      </c>
      <c r="U178" s="848">
        <v>0.5</v>
      </c>
      <c r="V178" s="864">
        <v>9</v>
      </c>
      <c r="W178" s="1043" t="s">
        <v>305</v>
      </c>
      <c r="X178" s="821"/>
      <c r="Y178" s="1044"/>
      <c r="Z178" s="1044"/>
      <c r="AA178" s="1044">
        <v>0.22</v>
      </c>
      <c r="AB178" s="1044">
        <v>0.5</v>
      </c>
      <c r="AC178" s="1249">
        <v>380.43900000000002</v>
      </c>
      <c r="AD178" s="1249">
        <v>32.85</v>
      </c>
      <c r="AE178" s="1047">
        <v>14.454000000000001</v>
      </c>
      <c r="AF178" s="1124"/>
      <c r="AG178" s="1044">
        <v>17.110650331292785</v>
      </c>
      <c r="AH178" s="1044"/>
      <c r="AI178" s="1041">
        <v>-4.1999999999999993</v>
      </c>
      <c r="AJ178" s="1041">
        <v>-1</v>
      </c>
      <c r="AK178" s="1041" t="s">
        <v>305</v>
      </c>
      <c r="AL178" s="1041">
        <v>-1</v>
      </c>
      <c r="AM178" s="1046" t="s">
        <v>305</v>
      </c>
      <c r="AN178" s="1041">
        <v>-1</v>
      </c>
      <c r="AO178" s="1046" t="s">
        <v>305</v>
      </c>
      <c r="AP178" s="1041">
        <v>-2</v>
      </c>
      <c r="AQ178" s="1041" t="s">
        <v>305</v>
      </c>
      <c r="AR178" s="1041">
        <v>-1</v>
      </c>
      <c r="AS178" s="1041" t="s">
        <v>305</v>
      </c>
      <c r="AT178" s="1041" t="s">
        <v>305</v>
      </c>
      <c r="AU178" s="1041" t="s">
        <v>305</v>
      </c>
      <c r="AV178" s="1041" t="s">
        <v>895</v>
      </c>
      <c r="AW178" s="1041" t="s">
        <v>884</v>
      </c>
      <c r="AX178" s="1041" t="s">
        <v>886</v>
      </c>
      <c r="AY178" s="1041" t="s">
        <v>888</v>
      </c>
      <c r="AZ178" s="1041">
        <v>7</v>
      </c>
      <c r="BA178" s="778">
        <v>10</v>
      </c>
      <c r="BB178" s="1040" t="s">
        <v>738</v>
      </c>
      <c r="BC178" s="1040" t="s">
        <v>738</v>
      </c>
      <c r="BD178" s="1040" t="s">
        <v>738</v>
      </c>
      <c r="BE178" s="1040" t="s">
        <v>738</v>
      </c>
      <c r="BF178" s="1367"/>
      <c r="BG178" s="1367"/>
    </row>
    <row r="179" spans="1:59" ht="30.65" customHeight="1" x14ac:dyDescent="0.35">
      <c r="A179" s="1367"/>
      <c r="B17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9" s="778">
        <v>21.12</v>
      </c>
      <c r="D179" s="23" t="s">
        <v>1719</v>
      </c>
      <c r="E179" s="825" t="s">
        <v>881</v>
      </c>
      <c r="F179" s="1495" t="str">
        <f>VLOOKUP(TBL4_OptApp[[#This Row],[Option type
Defined List]],'Option Typs_Grps'!B$2:C$47, 2, FALSE)</f>
        <v>Distribution Options</v>
      </c>
      <c r="G179" s="834" t="s">
        <v>68</v>
      </c>
      <c r="H179" s="778" t="s">
        <v>882</v>
      </c>
      <c r="I179" s="844" t="s">
        <v>738</v>
      </c>
      <c r="J179" s="778"/>
      <c r="K179" s="778">
        <v>18.260000000000002</v>
      </c>
      <c r="L179" s="1040" t="s">
        <v>738</v>
      </c>
      <c r="M179" s="1040" t="s">
        <v>738</v>
      </c>
      <c r="N179" s="1040" t="s">
        <v>738</v>
      </c>
      <c r="O179" s="1040" t="s">
        <v>738</v>
      </c>
      <c r="P179" s="1040" t="s">
        <v>772</v>
      </c>
      <c r="Q179" s="1040" t="s">
        <v>738</v>
      </c>
      <c r="R179" s="23" t="s">
        <v>71</v>
      </c>
      <c r="S179" s="788" t="s">
        <v>68</v>
      </c>
      <c r="T179" s="788" t="s">
        <v>68</v>
      </c>
      <c r="U179" s="848">
        <v>1</v>
      </c>
      <c r="V179" s="864">
        <v>9</v>
      </c>
      <c r="W179" s="1043" t="s">
        <v>305</v>
      </c>
      <c r="X179" s="821"/>
      <c r="Y179" s="1044"/>
      <c r="Z179" s="1044"/>
      <c r="AA179" s="1044">
        <v>0.44</v>
      </c>
      <c r="AB179" s="1044">
        <v>3</v>
      </c>
      <c r="AC179" s="1249">
        <v>1037.587</v>
      </c>
      <c r="AD179" s="1249">
        <v>882.93499999999995</v>
      </c>
      <c r="AE179" s="1047">
        <v>388.4914</v>
      </c>
      <c r="AF179" s="1124"/>
      <c r="AG179" s="1044">
        <v>206.18288192425672</v>
      </c>
      <c r="AH179" s="1044"/>
      <c r="AI179" s="1041">
        <v>-4.1999999999999993</v>
      </c>
      <c r="AJ179" s="1041">
        <v>-1</v>
      </c>
      <c r="AK179" s="1041" t="s">
        <v>305</v>
      </c>
      <c r="AL179" s="1041">
        <v>-1</v>
      </c>
      <c r="AM179" s="1046" t="s">
        <v>305</v>
      </c>
      <c r="AN179" s="1041">
        <v>-1</v>
      </c>
      <c r="AO179" s="1046" t="s">
        <v>305</v>
      </c>
      <c r="AP179" s="1041">
        <v>-2</v>
      </c>
      <c r="AQ179" s="1041" t="s">
        <v>305</v>
      </c>
      <c r="AR179" s="1041">
        <v>-1</v>
      </c>
      <c r="AS179" s="1041" t="s">
        <v>305</v>
      </c>
      <c r="AT179" s="1041" t="s">
        <v>305</v>
      </c>
      <c r="AU179" s="1041" t="s">
        <v>305</v>
      </c>
      <c r="AV179" s="1041" t="s">
        <v>895</v>
      </c>
      <c r="AW179" s="1041" t="s">
        <v>884</v>
      </c>
      <c r="AX179" s="1041" t="s">
        <v>888</v>
      </c>
      <c r="AY179" s="1041" t="s">
        <v>885</v>
      </c>
      <c r="AZ179" s="1041">
        <v>16</v>
      </c>
      <c r="BA179" s="778">
        <v>12</v>
      </c>
      <c r="BB179" s="1040" t="s">
        <v>738</v>
      </c>
      <c r="BC179" s="1040" t="s">
        <v>738</v>
      </c>
      <c r="BD179" s="1040" t="s">
        <v>738</v>
      </c>
      <c r="BE179" s="1040" t="s">
        <v>738</v>
      </c>
      <c r="BF179" s="1367"/>
      <c r="BG179" s="1367"/>
    </row>
    <row r="180" spans="1:59" customFormat="1" ht="30.65" customHeight="1" x14ac:dyDescent="0.35">
      <c r="B180"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80" s="778">
        <v>21.13</v>
      </c>
      <c r="D180" s="23" t="s">
        <v>1720</v>
      </c>
      <c r="E180" s="825" t="s">
        <v>881</v>
      </c>
      <c r="F180" s="1495" t="str">
        <f>VLOOKUP(TBL4_OptApp[[#This Row],[Option type
Defined List]],'Option Typs_Grps'!B$2:C$47, 2, FALSE)</f>
        <v>Distribution Options</v>
      </c>
      <c r="G180" s="834" t="s">
        <v>68</v>
      </c>
      <c r="H180" s="778" t="s">
        <v>882</v>
      </c>
      <c r="I180" s="844" t="s">
        <v>738</v>
      </c>
      <c r="J180" s="778"/>
      <c r="K180" s="788" t="s">
        <v>71</v>
      </c>
      <c r="L180" s="1040" t="s">
        <v>738</v>
      </c>
      <c r="M180" s="1040" t="s">
        <v>738</v>
      </c>
      <c r="N180" s="1040" t="s">
        <v>738</v>
      </c>
      <c r="O180" s="1040" t="s">
        <v>738</v>
      </c>
      <c r="P180" s="1040" t="s">
        <v>772</v>
      </c>
      <c r="Q180" s="1040" t="s">
        <v>772</v>
      </c>
      <c r="R180" s="788" t="s">
        <v>71</v>
      </c>
      <c r="S180" s="788" t="s">
        <v>68</v>
      </c>
      <c r="T180" s="788" t="s">
        <v>68</v>
      </c>
      <c r="U180" s="848">
        <v>10</v>
      </c>
      <c r="V180" s="864">
        <v>9</v>
      </c>
      <c r="W180" s="1043" t="s">
        <v>305</v>
      </c>
      <c r="X180" s="821"/>
      <c r="Y180" s="1044"/>
      <c r="Z180" s="1044"/>
      <c r="AA180" s="1044">
        <v>0</v>
      </c>
      <c r="AB180" s="1044">
        <v>0</v>
      </c>
      <c r="AC180" s="1249">
        <v>6011.3159999999998</v>
      </c>
      <c r="AD180" s="1249">
        <v>941.7</v>
      </c>
      <c r="AE180" s="1047">
        <v>414.34800000000001</v>
      </c>
      <c r="AF180" s="1124"/>
      <c r="AG180" s="1044">
        <v>18.922003516326374</v>
      </c>
      <c r="AH180" s="1044"/>
      <c r="AI180" s="1041">
        <v>-4.1999999999999993</v>
      </c>
      <c r="AJ180" s="1041">
        <v>-1</v>
      </c>
      <c r="AK180" s="1041" t="s">
        <v>305</v>
      </c>
      <c r="AL180" s="1041">
        <v>-1</v>
      </c>
      <c r="AM180" s="1046" t="s">
        <v>305</v>
      </c>
      <c r="AN180" s="1041">
        <v>-1</v>
      </c>
      <c r="AO180" s="1046" t="s">
        <v>305</v>
      </c>
      <c r="AP180" s="1041">
        <v>-2</v>
      </c>
      <c r="AQ180" s="1041" t="s">
        <v>305</v>
      </c>
      <c r="AR180" s="1041">
        <v>-1</v>
      </c>
      <c r="AS180" s="1041" t="s">
        <v>305</v>
      </c>
      <c r="AT180" s="1041" t="s">
        <v>305</v>
      </c>
      <c r="AU180" s="1041" t="s">
        <v>305</v>
      </c>
      <c r="AV180" s="1046" t="s">
        <v>883</v>
      </c>
      <c r="AW180" s="1041" t="s">
        <v>884</v>
      </c>
      <c r="AX180" s="1046" t="s">
        <v>888</v>
      </c>
      <c r="AY180" s="1046" t="s">
        <v>885</v>
      </c>
      <c r="AZ180" s="1046">
        <v>8</v>
      </c>
      <c r="BA180" s="1046">
        <v>8</v>
      </c>
      <c r="BB180" s="1040" t="s">
        <v>738</v>
      </c>
      <c r="BC180" s="1040" t="s">
        <v>738</v>
      </c>
      <c r="BD180" s="1040" t="s">
        <v>738</v>
      </c>
      <c r="BE180" s="1040" t="s">
        <v>738</v>
      </c>
    </row>
    <row r="181" spans="1:59" ht="30.65" customHeight="1" x14ac:dyDescent="0.35">
      <c r="A181" s="1367"/>
      <c r="B18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81" s="778">
        <v>21.14</v>
      </c>
      <c r="D181" s="23" t="s">
        <v>1721</v>
      </c>
      <c r="E181" s="825" t="s">
        <v>881</v>
      </c>
      <c r="F181" s="1495" t="str">
        <f>VLOOKUP(TBL4_OptApp[[#This Row],[Option type
Defined List]],'Option Typs_Grps'!B$2:C$47, 2, FALSE)</f>
        <v>Distribution Options</v>
      </c>
      <c r="G181" s="834" t="s">
        <v>68</v>
      </c>
      <c r="H181" s="778" t="s">
        <v>882</v>
      </c>
      <c r="I181" s="844" t="s">
        <v>738</v>
      </c>
      <c r="J181" s="778"/>
      <c r="K181" s="778" t="s">
        <v>71</v>
      </c>
      <c r="L181" s="1040" t="s">
        <v>738</v>
      </c>
      <c r="M181" s="1040" t="s">
        <v>738</v>
      </c>
      <c r="N181" s="1040" t="s">
        <v>738</v>
      </c>
      <c r="O181" s="1040" t="s">
        <v>738</v>
      </c>
      <c r="P181" s="1040" t="s">
        <v>738</v>
      </c>
      <c r="Q181" s="1040" t="s">
        <v>738</v>
      </c>
      <c r="R181" s="23" t="s">
        <v>71</v>
      </c>
      <c r="S181" s="788" t="s">
        <v>68</v>
      </c>
      <c r="T181" s="788" t="s">
        <v>68</v>
      </c>
      <c r="U181" s="848">
        <v>6</v>
      </c>
      <c r="V181" s="864">
        <v>9</v>
      </c>
      <c r="W181" s="1043" t="s">
        <v>305</v>
      </c>
      <c r="X181" s="821"/>
      <c r="Y181" s="1044"/>
      <c r="Z181" s="1044"/>
      <c r="AA181" s="1044">
        <v>0</v>
      </c>
      <c r="AB181" s="1044">
        <v>0</v>
      </c>
      <c r="AC181" s="1249">
        <v>2331.7440000000001</v>
      </c>
      <c r="AD181" s="1249">
        <v>4016.46</v>
      </c>
      <c r="AE181" s="1047">
        <v>1767.2424000000001</v>
      </c>
      <c r="AF181" s="1124"/>
      <c r="AG181" s="1044">
        <v>50.026481014964681</v>
      </c>
      <c r="AH181" s="1044"/>
      <c r="AI181" s="1041">
        <v>-4.1999999999999993</v>
      </c>
      <c r="AJ181" s="1041">
        <v>-1</v>
      </c>
      <c r="AK181" s="1041" t="s">
        <v>305</v>
      </c>
      <c r="AL181" s="1041">
        <v>-1</v>
      </c>
      <c r="AM181" s="1046" t="s">
        <v>305</v>
      </c>
      <c r="AN181" s="1041">
        <v>-1</v>
      </c>
      <c r="AO181" s="1046" t="s">
        <v>305</v>
      </c>
      <c r="AP181" s="1041">
        <v>-2</v>
      </c>
      <c r="AQ181" s="1041" t="s">
        <v>305</v>
      </c>
      <c r="AR181" s="1041">
        <v>-1</v>
      </c>
      <c r="AS181" s="1041" t="s">
        <v>305</v>
      </c>
      <c r="AT181" s="1041" t="s">
        <v>305</v>
      </c>
      <c r="AU181" s="1041" t="s">
        <v>305</v>
      </c>
      <c r="AV181" s="1041" t="s">
        <v>883</v>
      </c>
      <c r="AW181" s="1041" t="s">
        <v>884</v>
      </c>
      <c r="AX181" s="1041" t="s">
        <v>888</v>
      </c>
      <c r="AY181" s="1041" t="s">
        <v>885</v>
      </c>
      <c r="AZ181" s="1041">
        <v>10</v>
      </c>
      <c r="BA181" s="778">
        <v>8</v>
      </c>
      <c r="BB181" s="1040" t="s">
        <v>738</v>
      </c>
      <c r="BC181" s="1040" t="s">
        <v>738</v>
      </c>
      <c r="BD181" s="1040" t="s">
        <v>738</v>
      </c>
      <c r="BE181" s="1040" t="s">
        <v>738</v>
      </c>
      <c r="BF181" s="1367"/>
      <c r="BG181" s="1367"/>
    </row>
    <row r="182" spans="1:59" ht="30.65" customHeight="1" x14ac:dyDescent="0.35">
      <c r="A182" s="1367"/>
      <c r="B18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2" s="778">
        <v>22.01</v>
      </c>
      <c r="D182" s="23" t="s">
        <v>1722</v>
      </c>
      <c r="E182" s="825" t="s">
        <v>921</v>
      </c>
      <c r="F182" s="1495" t="str">
        <f>VLOOKUP(TBL4_OptApp[[#This Row],[Option type
Defined List]],'Option Typs_Grps'!B$2:C$47, 2, FALSE)</f>
        <v>Production Options</v>
      </c>
      <c r="G182" s="834" t="s">
        <v>68</v>
      </c>
      <c r="H182" s="778" t="s">
        <v>737</v>
      </c>
      <c r="I182" s="844" t="s">
        <v>738</v>
      </c>
      <c r="J182" s="1049"/>
      <c r="K182" s="1049"/>
      <c r="L182" s="1253" t="s">
        <v>739</v>
      </c>
      <c r="M182" s="1253" t="s">
        <v>739</v>
      </c>
      <c r="N182" s="1253" t="s">
        <v>739</v>
      </c>
      <c r="O182" s="1253" t="s">
        <v>739</v>
      </c>
      <c r="P182" s="1253" t="s">
        <v>739</v>
      </c>
      <c r="Q182" s="1253" t="s">
        <v>739</v>
      </c>
      <c r="R182" s="23" t="s">
        <v>752</v>
      </c>
      <c r="S182" s="1332" t="s">
        <v>71</v>
      </c>
      <c r="T182" s="1332" t="s">
        <v>71</v>
      </c>
      <c r="U182" s="848">
        <v>0.2</v>
      </c>
      <c r="V182" s="1068"/>
      <c r="W182" s="1069"/>
      <c r="X182" s="1070"/>
      <c r="Y182" s="1079"/>
      <c r="Z182" s="1071"/>
      <c r="AA182" s="1070"/>
      <c r="AB182" s="1070"/>
      <c r="AC182" s="1070"/>
      <c r="AD182" s="1070"/>
      <c r="AE182" s="1070"/>
      <c r="AF182" s="1121"/>
      <c r="AG182" s="1070"/>
      <c r="AH182" s="1070"/>
      <c r="AI182" s="1057"/>
      <c r="AJ182" s="1057"/>
      <c r="AK182" s="1057"/>
      <c r="AL182" s="1057"/>
      <c r="AM182" s="1057"/>
      <c r="AN182" s="1057"/>
      <c r="AO182" s="1057"/>
      <c r="AP182" s="1057"/>
      <c r="AQ182" s="1057"/>
      <c r="AR182" s="1057"/>
      <c r="AS182" s="1057"/>
      <c r="AT182" s="1057"/>
      <c r="AU182" s="1057"/>
      <c r="AV182" s="1057"/>
      <c r="AW182" s="1057"/>
      <c r="AX182" s="1057"/>
      <c r="AY182" s="1057"/>
      <c r="AZ182" s="1057"/>
      <c r="BA182" s="1049"/>
      <c r="BB182" s="1251" t="s">
        <v>739</v>
      </c>
      <c r="BC182" s="1251" t="s">
        <v>739</v>
      </c>
      <c r="BD182" s="1251" t="s">
        <v>739</v>
      </c>
      <c r="BE182" s="1251" t="s">
        <v>739</v>
      </c>
      <c r="BF182" s="1367"/>
      <c r="BG182" s="1367"/>
    </row>
    <row r="183" spans="1:59" ht="30.65" customHeight="1" x14ac:dyDescent="0.35">
      <c r="A183" s="21"/>
      <c r="B18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3" s="778">
        <v>22.02</v>
      </c>
      <c r="D183" s="23" t="s">
        <v>1723</v>
      </c>
      <c r="E183" s="825" t="s">
        <v>921</v>
      </c>
      <c r="F183" s="1495" t="str">
        <f>VLOOKUP(TBL4_OptApp[[#This Row],[Option type
Defined List]],'Option Typs_Grps'!B$2:C$47, 2, FALSE)</f>
        <v>Production Options</v>
      </c>
      <c r="G183" s="834" t="s">
        <v>68</v>
      </c>
      <c r="H183" s="778" t="s">
        <v>737</v>
      </c>
      <c r="I183" s="844" t="s">
        <v>738</v>
      </c>
      <c r="J183" s="1049"/>
      <c r="K183" s="1049"/>
      <c r="L183" s="1253" t="s">
        <v>739</v>
      </c>
      <c r="M183" s="1253" t="s">
        <v>739</v>
      </c>
      <c r="N183" s="1253" t="s">
        <v>739</v>
      </c>
      <c r="O183" s="1253" t="s">
        <v>739</v>
      </c>
      <c r="P183" s="1253" t="s">
        <v>739</v>
      </c>
      <c r="Q183" s="1253" t="s">
        <v>739</v>
      </c>
      <c r="R183" s="23" t="s">
        <v>891</v>
      </c>
      <c r="S183" s="1332" t="s">
        <v>71</v>
      </c>
      <c r="T183" s="1332" t="s">
        <v>71</v>
      </c>
      <c r="U183" s="848">
        <v>2.5</v>
      </c>
      <c r="V183" s="1068"/>
      <c r="W183" s="1069"/>
      <c r="X183" s="1070"/>
      <c r="Y183" s="1079"/>
      <c r="Z183" s="1071"/>
      <c r="AA183" s="1070"/>
      <c r="AB183" s="1070"/>
      <c r="AC183" s="1070"/>
      <c r="AD183" s="1070"/>
      <c r="AE183" s="1070"/>
      <c r="AF183" s="1070"/>
      <c r="AG183" s="1070"/>
      <c r="AH183" s="1070"/>
      <c r="AI183" s="1057"/>
      <c r="AJ183" s="1057"/>
      <c r="AK183" s="1057"/>
      <c r="AL183" s="1057"/>
      <c r="AM183" s="1057"/>
      <c r="AN183" s="1057"/>
      <c r="AO183" s="1057"/>
      <c r="AP183" s="1057"/>
      <c r="AQ183" s="1057"/>
      <c r="AR183" s="1057"/>
      <c r="AS183" s="1057"/>
      <c r="AT183" s="1057"/>
      <c r="AU183" s="1057"/>
      <c r="AV183" s="1057"/>
      <c r="AW183" s="1057"/>
      <c r="AX183" s="1057"/>
      <c r="AY183" s="1057"/>
      <c r="AZ183" s="1057"/>
      <c r="BA183" s="1049"/>
      <c r="BB183" s="1251" t="s">
        <v>739</v>
      </c>
      <c r="BC183" s="1251" t="s">
        <v>739</v>
      </c>
      <c r="BD183" s="1251" t="s">
        <v>739</v>
      </c>
      <c r="BE183" s="1251" t="s">
        <v>739</v>
      </c>
      <c r="BF183" s="1367"/>
      <c r="BG183" s="1367"/>
    </row>
    <row r="184" spans="1:59" ht="30.65" customHeight="1" x14ac:dyDescent="0.35">
      <c r="A184" s="21"/>
      <c r="B18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84" s="778">
        <v>22.03</v>
      </c>
      <c r="D184" s="23" t="s">
        <v>922</v>
      </c>
      <c r="E184" s="825" t="s">
        <v>921</v>
      </c>
      <c r="F184" s="1495" t="str">
        <f>VLOOKUP(TBL4_OptApp[[#This Row],[Option type
Defined List]],'Option Typs_Grps'!B$2:C$47, 2, FALSE)</f>
        <v>Production Options</v>
      </c>
      <c r="G184" s="834" t="s">
        <v>68</v>
      </c>
      <c r="H184" s="778" t="s">
        <v>737</v>
      </c>
      <c r="I184" s="844" t="s">
        <v>738</v>
      </c>
      <c r="J184" s="1049"/>
      <c r="K184" s="1049"/>
      <c r="L184" s="1253" t="s">
        <v>739</v>
      </c>
      <c r="M184" s="1253" t="s">
        <v>739</v>
      </c>
      <c r="N184" s="1253" t="s">
        <v>739</v>
      </c>
      <c r="O184" s="1253" t="s">
        <v>739</v>
      </c>
      <c r="P184" s="1253" t="s">
        <v>739</v>
      </c>
      <c r="Q184" s="1253" t="s">
        <v>739</v>
      </c>
      <c r="R184" s="23" t="s">
        <v>896</v>
      </c>
      <c r="S184" s="1332" t="s">
        <v>71</v>
      </c>
      <c r="T184" s="1332" t="s">
        <v>71</v>
      </c>
      <c r="U184" s="848">
        <v>0</v>
      </c>
      <c r="V184" s="1068"/>
      <c r="W184" s="1069"/>
      <c r="X184" s="1070"/>
      <c r="Y184" s="1079"/>
      <c r="Z184" s="1071"/>
      <c r="AA184" s="1070"/>
      <c r="AB184" s="1070"/>
      <c r="AC184" s="1070"/>
      <c r="AD184" s="1070"/>
      <c r="AE184" s="1070"/>
      <c r="AF184" s="1070"/>
      <c r="AG184" s="1070"/>
      <c r="AH184" s="1070"/>
      <c r="AI184" s="1057"/>
      <c r="AJ184" s="1057"/>
      <c r="AK184" s="1057"/>
      <c r="AL184" s="1057"/>
      <c r="AM184" s="1057"/>
      <c r="AN184" s="1057"/>
      <c r="AO184" s="1057"/>
      <c r="AP184" s="1057"/>
      <c r="AQ184" s="1057"/>
      <c r="AR184" s="1057"/>
      <c r="AS184" s="1057"/>
      <c r="AT184" s="1057"/>
      <c r="AU184" s="1057"/>
      <c r="AV184" s="1057"/>
      <c r="AW184" s="1057"/>
      <c r="AX184" s="1057"/>
      <c r="AY184" s="1057"/>
      <c r="AZ184" s="1057"/>
      <c r="BA184" s="1049"/>
      <c r="BB184" s="1251" t="s">
        <v>739</v>
      </c>
      <c r="BC184" s="1251" t="s">
        <v>739</v>
      </c>
      <c r="BD184" s="1251" t="s">
        <v>739</v>
      </c>
      <c r="BE184" s="1251" t="s">
        <v>739</v>
      </c>
      <c r="BF184" s="1367"/>
      <c r="BG184" s="1367"/>
    </row>
    <row r="185" spans="1:59" ht="30.65" customHeight="1" x14ac:dyDescent="0.35">
      <c r="A185" s="21"/>
      <c r="B18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85" s="778">
        <v>22.04</v>
      </c>
      <c r="D185" s="23" t="s">
        <v>1724</v>
      </c>
      <c r="E185" s="825" t="s">
        <v>921</v>
      </c>
      <c r="F185" s="1495" t="str">
        <f>VLOOKUP(TBL4_OptApp[[#This Row],[Option type
Defined List]],'Option Typs_Grps'!B$2:C$47, 2, FALSE)</f>
        <v>Production Options</v>
      </c>
      <c r="G185" s="834" t="s">
        <v>68</v>
      </c>
      <c r="H185" s="778" t="s">
        <v>821</v>
      </c>
      <c r="I185" s="844" t="s">
        <v>738</v>
      </c>
      <c r="J185" s="778"/>
      <c r="K185" s="778" t="s">
        <v>71</v>
      </c>
      <c r="L185" s="1040" t="s">
        <v>772</v>
      </c>
      <c r="M185" s="1040" t="s">
        <v>738</v>
      </c>
      <c r="N185" s="1040" t="s">
        <v>772</v>
      </c>
      <c r="O185" s="1040" t="s">
        <v>772</v>
      </c>
      <c r="P185" s="1040" t="s">
        <v>738</v>
      </c>
      <c r="Q185" s="1040" t="s">
        <v>738</v>
      </c>
      <c r="R185" s="23" t="s">
        <v>71</v>
      </c>
      <c r="S185" s="1332" t="s">
        <v>71</v>
      </c>
      <c r="T185" s="1332" t="s">
        <v>71</v>
      </c>
      <c r="U185" s="848">
        <v>2.5</v>
      </c>
      <c r="V185" s="864">
        <v>9</v>
      </c>
      <c r="W185" s="1043" t="s">
        <v>150</v>
      </c>
      <c r="X185" s="821"/>
      <c r="Y185" s="1044"/>
      <c r="Z185" s="1044"/>
      <c r="AA185" s="1044">
        <v>1.1000000000000001</v>
      </c>
      <c r="AB185" s="1044">
        <v>1.63</v>
      </c>
      <c r="AC185" s="1249">
        <v>358.55</v>
      </c>
      <c r="AD185" s="1249">
        <v>137.78749999999999</v>
      </c>
      <c r="AE185" s="1047">
        <v>60.6265</v>
      </c>
      <c r="AF185" s="1124"/>
      <c r="AG185" s="1044">
        <v>118.3514556462632</v>
      </c>
      <c r="AH185" s="1044"/>
      <c r="AI185" s="1041">
        <v>-6.6</v>
      </c>
      <c r="AJ185" s="1041">
        <v>-1</v>
      </c>
      <c r="AK185" s="1041" t="s">
        <v>305</v>
      </c>
      <c r="AL185" s="1041">
        <v>-1</v>
      </c>
      <c r="AM185" s="1046" t="s">
        <v>305</v>
      </c>
      <c r="AN185" s="1041">
        <v>-1</v>
      </c>
      <c r="AO185" s="1046" t="s">
        <v>305</v>
      </c>
      <c r="AP185" s="1041">
        <v>-1</v>
      </c>
      <c r="AQ185" s="1041" t="s">
        <v>305</v>
      </c>
      <c r="AR185" s="1041">
        <v>-3</v>
      </c>
      <c r="AS185" s="1041" t="s">
        <v>305</v>
      </c>
      <c r="AT185" s="1041" t="s">
        <v>305</v>
      </c>
      <c r="AU185" s="1041" t="s">
        <v>305</v>
      </c>
      <c r="AV185" s="1041" t="s">
        <v>895</v>
      </c>
      <c r="AW185" s="1041" t="s">
        <v>884</v>
      </c>
      <c r="AX185" s="1041" t="s">
        <v>886</v>
      </c>
      <c r="AY185" s="1041" t="s">
        <v>886</v>
      </c>
      <c r="AZ185" s="1041">
        <v>19</v>
      </c>
      <c r="BA185" s="778">
        <v>12</v>
      </c>
      <c r="BB185" s="1040" t="s">
        <v>772</v>
      </c>
      <c r="BC185" s="1040" t="s">
        <v>772</v>
      </c>
      <c r="BD185" s="1040" t="s">
        <v>772</v>
      </c>
      <c r="BE185" s="1040" t="s">
        <v>772</v>
      </c>
      <c r="BF185" s="1367"/>
      <c r="BG185" s="1367"/>
    </row>
    <row r="186" spans="1:59" ht="30.65" customHeight="1" x14ac:dyDescent="0.35">
      <c r="A186" s="21"/>
      <c r="B18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186" s="778">
        <v>23.01</v>
      </c>
      <c r="D186" s="23" t="s">
        <v>1831</v>
      </c>
      <c r="E186" s="825" t="s">
        <v>921</v>
      </c>
      <c r="F186" s="1495" t="str">
        <f>VLOOKUP(TBL4_OptApp[[#This Row],[Option type
Defined List]],'Option Typs_Grps'!B$2:C$47, 2, FALSE)</f>
        <v>Production Options</v>
      </c>
      <c r="G186" s="834" t="s">
        <v>68</v>
      </c>
      <c r="H186" s="778" t="s">
        <v>882</v>
      </c>
      <c r="I186" s="844" t="s">
        <v>738</v>
      </c>
      <c r="J186" s="778"/>
      <c r="K186" s="778" t="s">
        <v>71</v>
      </c>
      <c r="L186" s="1040" t="s">
        <v>738</v>
      </c>
      <c r="M186" s="1040" t="s">
        <v>738</v>
      </c>
      <c r="N186" s="1040" t="s">
        <v>738</v>
      </c>
      <c r="O186" s="1040" t="s">
        <v>738</v>
      </c>
      <c r="P186" s="1040" t="s">
        <v>738</v>
      </c>
      <c r="Q186" s="1040" t="s">
        <v>738</v>
      </c>
      <c r="R186" s="23" t="s">
        <v>71</v>
      </c>
      <c r="S186" s="1332" t="s">
        <v>71</v>
      </c>
      <c r="T186" s="1332" t="s">
        <v>71</v>
      </c>
      <c r="U186" s="848">
        <v>0</v>
      </c>
      <c r="V186" s="864">
        <v>8</v>
      </c>
      <c r="W186" s="1043" t="s">
        <v>305</v>
      </c>
      <c r="X186" s="821"/>
      <c r="Y186" s="1044"/>
      <c r="Z186" s="1044"/>
      <c r="AA186" s="1044">
        <v>0</v>
      </c>
      <c r="AB186" s="1044">
        <v>4</v>
      </c>
      <c r="AC186" s="1249">
        <v>151.04499999999999</v>
      </c>
      <c r="AD186" s="1249">
        <v>0</v>
      </c>
      <c r="AE186" s="1047">
        <v>0</v>
      </c>
      <c r="AF186" s="1124"/>
      <c r="AG186" s="1044">
        <v>0</v>
      </c>
      <c r="AH186" s="1044"/>
      <c r="AI186" s="1041">
        <v>-8.7999999999999989</v>
      </c>
      <c r="AJ186" s="1041">
        <v>-2</v>
      </c>
      <c r="AK186" s="1041" t="s">
        <v>305</v>
      </c>
      <c r="AL186" s="1041">
        <v>-1</v>
      </c>
      <c r="AM186" s="1046" t="s">
        <v>305</v>
      </c>
      <c r="AN186" s="1041">
        <v>-1</v>
      </c>
      <c r="AO186" s="1046" t="s">
        <v>305</v>
      </c>
      <c r="AP186" s="1041">
        <v>-1</v>
      </c>
      <c r="AQ186" s="1041" t="s">
        <v>305</v>
      </c>
      <c r="AR186" s="1041">
        <v>-3</v>
      </c>
      <c r="AS186" s="1041" t="s">
        <v>305</v>
      </c>
      <c r="AT186" s="1041" t="s">
        <v>305</v>
      </c>
      <c r="AU186" s="1041" t="s">
        <v>305</v>
      </c>
      <c r="AV186" s="1041" t="s">
        <v>895</v>
      </c>
      <c r="AW186" s="1041" t="s">
        <v>884</v>
      </c>
      <c r="AX186" s="1041" t="s">
        <v>886</v>
      </c>
      <c r="AY186" s="1041" t="s">
        <v>886</v>
      </c>
      <c r="AZ186" s="1041">
        <v>15</v>
      </c>
      <c r="BA186" s="778">
        <v>12</v>
      </c>
      <c r="BB186" s="1040" t="s">
        <v>738</v>
      </c>
      <c r="BC186" s="1040" t="s">
        <v>738</v>
      </c>
      <c r="BD186" s="1040" t="s">
        <v>738</v>
      </c>
      <c r="BE186" s="1040" t="s">
        <v>772</v>
      </c>
      <c r="BF186" s="1367"/>
      <c r="BG186" s="21"/>
    </row>
    <row r="187" spans="1:59" customFormat="1" ht="30.65" customHeight="1" x14ac:dyDescent="0.35">
      <c r="B18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778">
        <v>24.01</v>
      </c>
      <c r="D187" s="23" t="s">
        <v>826</v>
      </c>
      <c r="E187" s="825" t="s">
        <v>826</v>
      </c>
      <c r="F187" s="1495" t="str">
        <f>VLOOKUP(TBL4_OptApp[[#This Row],[Option type
Defined List]],'Option Typs_Grps'!B$2:C$47, 2, FALSE)</f>
        <v>Customer Options</v>
      </c>
      <c r="G187" s="834" t="s">
        <v>68</v>
      </c>
      <c r="H187" s="778" t="s">
        <v>737</v>
      </c>
      <c r="I187" s="844" t="s">
        <v>738</v>
      </c>
      <c r="J187" s="1055"/>
      <c r="K187" s="1055"/>
      <c r="L187" s="1056" t="s">
        <v>739</v>
      </c>
      <c r="M187" s="1056" t="s">
        <v>739</v>
      </c>
      <c r="N187" s="1056" t="s">
        <v>739</v>
      </c>
      <c r="O187" s="1056" t="s">
        <v>739</v>
      </c>
      <c r="P187" s="1056" t="s">
        <v>739</v>
      </c>
      <c r="Q187" s="1056" t="s">
        <v>739</v>
      </c>
      <c r="R187" s="788" t="s">
        <v>923</v>
      </c>
      <c r="S187" s="1332" t="s">
        <v>71</v>
      </c>
      <c r="T187" s="1332" t="s">
        <v>71</v>
      </c>
      <c r="U187" s="848">
        <v>15</v>
      </c>
      <c r="V187" s="1068"/>
      <c r="W187" s="1073"/>
      <c r="X187" s="1075"/>
      <c r="Y187" s="1074"/>
      <c r="Z187" s="1078"/>
      <c r="AA187" s="1074"/>
      <c r="AB187" s="1074"/>
      <c r="AC187" s="1074"/>
      <c r="AD187" s="1074"/>
      <c r="AE187" s="1074"/>
      <c r="AF187" s="1122"/>
      <c r="AG187" s="1074"/>
      <c r="AH187" s="1074"/>
      <c r="AI187" s="1076"/>
      <c r="AJ187" s="1076"/>
      <c r="AK187" s="1076"/>
      <c r="AL187" s="1076"/>
      <c r="AM187" s="1076"/>
      <c r="AN187" s="1076"/>
      <c r="AO187" s="1076"/>
      <c r="AP187" s="1076"/>
      <c r="AQ187" s="1076"/>
      <c r="AR187" s="1076"/>
      <c r="AS187" s="1076"/>
      <c r="AT187" s="1076"/>
      <c r="AU187" s="1076"/>
      <c r="AV187" s="1076"/>
      <c r="AW187" s="1076"/>
      <c r="AX187" s="1076"/>
      <c r="AY187" s="1076"/>
      <c r="AZ187" s="1076"/>
      <c r="BA187" s="1076"/>
      <c r="BB187" s="1056" t="s">
        <v>739</v>
      </c>
      <c r="BC187" s="1056" t="s">
        <v>739</v>
      </c>
      <c r="BD187" s="1056" t="s">
        <v>739</v>
      </c>
      <c r="BE187" s="1056" t="s">
        <v>739</v>
      </c>
    </row>
    <row r="188" spans="1:59" ht="30.65" customHeight="1" x14ac:dyDescent="0.35">
      <c r="A188" s="21"/>
      <c r="B18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778">
        <v>24.02</v>
      </c>
      <c r="D188" s="23" t="s">
        <v>924</v>
      </c>
      <c r="E188" s="825" t="s">
        <v>826</v>
      </c>
      <c r="F188" s="1495" t="str">
        <f>VLOOKUP(TBL4_OptApp[[#This Row],[Option type
Defined List]],'Option Typs_Grps'!B$2:C$47, 2, FALSE)</f>
        <v>Customer Options</v>
      </c>
      <c r="G188" s="834" t="s">
        <v>68</v>
      </c>
      <c r="H188" s="778" t="s">
        <v>737</v>
      </c>
      <c r="I188" s="844" t="s">
        <v>738</v>
      </c>
      <c r="J188" s="1049"/>
      <c r="K188" s="1049"/>
      <c r="L188" s="1253" t="s">
        <v>739</v>
      </c>
      <c r="M188" s="1253" t="s">
        <v>739</v>
      </c>
      <c r="N188" s="1253" t="s">
        <v>739</v>
      </c>
      <c r="O188" s="1253" t="s">
        <v>739</v>
      </c>
      <c r="P188" s="1253" t="s">
        <v>739</v>
      </c>
      <c r="Q188" s="1253" t="s">
        <v>739</v>
      </c>
      <c r="R188" s="23" t="s">
        <v>766</v>
      </c>
      <c r="S188" s="1332" t="s">
        <v>71</v>
      </c>
      <c r="T188" s="1332" t="s">
        <v>71</v>
      </c>
      <c r="U188" s="848">
        <v>25</v>
      </c>
      <c r="V188" s="1068"/>
      <c r="W188" s="1069"/>
      <c r="X188" s="1070"/>
      <c r="Y188" s="1079"/>
      <c r="Z188" s="1071"/>
      <c r="AA188" s="1074"/>
      <c r="AB188" s="1074"/>
      <c r="AC188" s="1074"/>
      <c r="AD188" s="1074"/>
      <c r="AE188" s="1070"/>
      <c r="AF188" s="1070"/>
      <c r="AG188" s="1070"/>
      <c r="AH188" s="1070"/>
      <c r="AI188" s="1057"/>
      <c r="AJ188" s="1057"/>
      <c r="AK188" s="1057"/>
      <c r="AL188" s="1057"/>
      <c r="AM188" s="1057"/>
      <c r="AN188" s="1057"/>
      <c r="AO188" s="1057"/>
      <c r="AP188" s="1057"/>
      <c r="AQ188" s="1057"/>
      <c r="AR188" s="1057"/>
      <c r="AS188" s="1057"/>
      <c r="AT188" s="1057"/>
      <c r="AU188" s="1057"/>
      <c r="AV188" s="1057"/>
      <c r="AW188" s="1057"/>
      <c r="AX188" s="1057"/>
      <c r="AY188" s="1057"/>
      <c r="AZ188" s="1057"/>
      <c r="BA188" s="1049"/>
      <c r="BB188" s="1251" t="s">
        <v>739</v>
      </c>
      <c r="BC188" s="1251" t="s">
        <v>739</v>
      </c>
      <c r="BD188" s="1251" t="s">
        <v>739</v>
      </c>
      <c r="BE188" s="1251" t="s">
        <v>739</v>
      </c>
      <c r="BF188" s="1367"/>
      <c r="BG188" s="21"/>
    </row>
    <row r="189" spans="1:59" customFormat="1" ht="30.65" customHeight="1" x14ac:dyDescent="0.35">
      <c r="B189"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9" s="778">
        <v>24.03</v>
      </c>
      <c r="D189" s="23" t="s">
        <v>925</v>
      </c>
      <c r="E189" s="825" t="s">
        <v>926</v>
      </c>
      <c r="F189" s="1495" t="str">
        <f>VLOOKUP(TBL4_OptApp[[#This Row],[Option type
Defined List]],'Option Typs_Grps'!B$2:C$47, 2, FALSE)</f>
        <v>Resource Options</v>
      </c>
      <c r="G189" s="834" t="s">
        <v>68</v>
      </c>
      <c r="H189" s="778" t="s">
        <v>737</v>
      </c>
      <c r="I189" s="844" t="s">
        <v>738</v>
      </c>
      <c r="J189" s="1055"/>
      <c r="K189" s="1055"/>
      <c r="L189" s="1056" t="s">
        <v>739</v>
      </c>
      <c r="M189" s="1056" t="s">
        <v>739</v>
      </c>
      <c r="N189" s="1056" t="s">
        <v>739</v>
      </c>
      <c r="O189" s="1056" t="s">
        <v>739</v>
      </c>
      <c r="P189" s="1056" t="s">
        <v>739</v>
      </c>
      <c r="Q189" s="1056" t="s">
        <v>739</v>
      </c>
      <c r="R189" s="788" t="s">
        <v>903</v>
      </c>
      <c r="S189" s="1332" t="s">
        <v>71</v>
      </c>
      <c r="T189" s="1332" t="s">
        <v>71</v>
      </c>
      <c r="U189" s="848">
        <v>50</v>
      </c>
      <c r="V189" s="1068"/>
      <c r="W189" s="1072"/>
      <c r="X189" s="1075"/>
      <c r="Y189" s="1074"/>
      <c r="Z189" s="1078"/>
      <c r="AA189" s="1074"/>
      <c r="AB189" s="1074"/>
      <c r="AC189" s="1074"/>
      <c r="AD189" s="1074"/>
      <c r="AE189" s="1074"/>
      <c r="AF189" s="1074"/>
      <c r="AG189" s="1074"/>
      <c r="AH189" s="1074"/>
      <c r="AI189" s="1076"/>
      <c r="AJ189" s="1076"/>
      <c r="AK189" s="1076"/>
      <c r="AL189" s="1076"/>
      <c r="AM189" s="1076"/>
      <c r="AN189" s="1076"/>
      <c r="AO189" s="1076"/>
      <c r="AP189" s="1076"/>
      <c r="AQ189" s="1076"/>
      <c r="AR189" s="1076"/>
      <c r="AS189" s="1076"/>
      <c r="AT189" s="1076"/>
      <c r="AU189" s="1076"/>
      <c r="AV189" s="1076"/>
      <c r="AW189" s="1076"/>
      <c r="AX189" s="1076"/>
      <c r="AY189" s="1076"/>
      <c r="AZ189" s="1076"/>
      <c r="BA189" s="1076"/>
      <c r="BB189" s="1056" t="s">
        <v>739</v>
      </c>
      <c r="BC189" s="1056" t="s">
        <v>739</v>
      </c>
      <c r="BD189" s="1056" t="s">
        <v>739</v>
      </c>
      <c r="BE189" s="1056" t="s">
        <v>739</v>
      </c>
    </row>
    <row r="190" spans="1:59" ht="30.65" customHeight="1" x14ac:dyDescent="0.35">
      <c r="A190" s="21"/>
      <c r="B19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0" s="778">
        <v>25.01</v>
      </c>
      <c r="D190" s="23" t="s">
        <v>927</v>
      </c>
      <c r="E190" s="825" t="s">
        <v>928</v>
      </c>
      <c r="F190" s="1495" t="str">
        <f>VLOOKUP(TBL4_OptApp[[#This Row],[Option type
Defined List]],'Option Typs_Grps'!B$2:C$47, 2, FALSE)</f>
        <v>Resource Options</v>
      </c>
      <c r="G190" s="834" t="s">
        <v>68</v>
      </c>
      <c r="H190" s="778" t="s">
        <v>882</v>
      </c>
      <c r="I190" s="844" t="s">
        <v>738</v>
      </c>
      <c r="J190" s="778"/>
      <c r="K190" s="778">
        <v>32.11</v>
      </c>
      <c r="L190" s="1040" t="s">
        <v>738</v>
      </c>
      <c r="M190" s="1040" t="s">
        <v>738</v>
      </c>
      <c r="N190" s="1040" t="s">
        <v>738</v>
      </c>
      <c r="O190" s="1040" t="s">
        <v>738</v>
      </c>
      <c r="P190" s="1040" t="s">
        <v>738</v>
      </c>
      <c r="Q190" s="1040" t="s">
        <v>738</v>
      </c>
      <c r="R190" s="23" t="s">
        <v>71</v>
      </c>
      <c r="S190" s="1332" t="s">
        <v>71</v>
      </c>
      <c r="T190" s="1332" t="s">
        <v>71</v>
      </c>
      <c r="U190" s="848">
        <v>12</v>
      </c>
      <c r="V190" s="864">
        <v>17</v>
      </c>
      <c r="W190" s="1043" t="s">
        <v>305</v>
      </c>
      <c r="X190" s="821"/>
      <c r="Y190" s="1044"/>
      <c r="Z190" s="1044"/>
      <c r="AA190" s="1044">
        <v>5.28</v>
      </c>
      <c r="AB190" s="1044">
        <v>35</v>
      </c>
      <c r="AC190" s="1249">
        <v>31387.841</v>
      </c>
      <c r="AD190" s="1249">
        <v>824.89931088000003</v>
      </c>
      <c r="AE190" s="1047">
        <v>362.9556967872</v>
      </c>
      <c r="AF190" s="1124"/>
      <c r="AG190" s="1044">
        <v>946.27245240434866</v>
      </c>
      <c r="AH190" s="1044"/>
      <c r="AI190" s="1041">
        <v>-9.0000000000000018</v>
      </c>
      <c r="AJ190" s="1041">
        <v>-3</v>
      </c>
      <c r="AK190" s="1041" t="s">
        <v>305</v>
      </c>
      <c r="AL190" s="1041">
        <v>-1</v>
      </c>
      <c r="AM190" s="1046" t="s">
        <v>305</v>
      </c>
      <c r="AN190" s="1041">
        <v>-1</v>
      </c>
      <c r="AO190" s="1046" t="s">
        <v>305</v>
      </c>
      <c r="AP190" s="1041">
        <v>-3</v>
      </c>
      <c r="AQ190" s="1041" t="s">
        <v>305</v>
      </c>
      <c r="AR190" s="1041">
        <v>-1</v>
      </c>
      <c r="AS190" s="1041" t="s">
        <v>305</v>
      </c>
      <c r="AT190" s="1041" t="s">
        <v>305</v>
      </c>
      <c r="AU190" s="1041" t="s">
        <v>305</v>
      </c>
      <c r="AV190" s="1041" t="s">
        <v>904</v>
      </c>
      <c r="AW190" s="1041" t="s">
        <v>929</v>
      </c>
      <c r="AX190" s="1041" t="s">
        <v>904</v>
      </c>
      <c r="AY190" s="1041" t="s">
        <v>904</v>
      </c>
      <c r="AZ190" s="1041">
        <v>9</v>
      </c>
      <c r="BA190" s="778">
        <v>2</v>
      </c>
      <c r="BB190" s="1040" t="s">
        <v>738</v>
      </c>
      <c r="BC190" s="1040" t="s">
        <v>738</v>
      </c>
      <c r="BD190" s="1040" t="s">
        <v>738</v>
      </c>
      <c r="BE190" s="1040" t="s">
        <v>738</v>
      </c>
      <c r="BF190" s="1367"/>
      <c r="BG190" s="21"/>
    </row>
    <row r="191" spans="1:59" ht="30.65" customHeight="1" x14ac:dyDescent="0.35">
      <c r="A191" s="21"/>
      <c r="B19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1" s="778">
        <v>25.02</v>
      </c>
      <c r="D191" s="23" t="s">
        <v>1725</v>
      </c>
      <c r="E191" s="825" t="s">
        <v>928</v>
      </c>
      <c r="F191" s="1495" t="str">
        <f>VLOOKUP(TBL4_OptApp[[#This Row],[Option type
Defined List]],'Option Typs_Grps'!B$2:C$47, 2, FALSE)</f>
        <v>Resource Options</v>
      </c>
      <c r="G191" s="834" t="s">
        <v>68</v>
      </c>
      <c r="H191" s="778" t="s">
        <v>737</v>
      </c>
      <c r="I191" s="844" t="s">
        <v>738</v>
      </c>
      <c r="J191" s="1049"/>
      <c r="K191" s="1049"/>
      <c r="L191" s="1253" t="s">
        <v>739</v>
      </c>
      <c r="M191" s="1253" t="s">
        <v>739</v>
      </c>
      <c r="N191" s="1253" t="s">
        <v>739</v>
      </c>
      <c r="O191" s="1253" t="s">
        <v>739</v>
      </c>
      <c r="P191" s="1253" t="s">
        <v>739</v>
      </c>
      <c r="Q191" s="1253" t="s">
        <v>739</v>
      </c>
      <c r="R191" s="23" t="s">
        <v>896</v>
      </c>
      <c r="S191" s="1332" t="s">
        <v>71</v>
      </c>
      <c r="T191" s="1332" t="s">
        <v>71</v>
      </c>
      <c r="U191" s="848">
        <v>22.8</v>
      </c>
      <c r="V191" s="1068"/>
      <c r="W191" s="1069"/>
      <c r="X191" s="1070"/>
      <c r="Y191" s="1079"/>
      <c r="Z191" s="1071"/>
      <c r="AA191" s="1070"/>
      <c r="AB191" s="1070"/>
      <c r="AC191" s="1070"/>
      <c r="AD191" s="1070"/>
      <c r="AE191" s="1070"/>
      <c r="AF191" s="1121"/>
      <c r="AG191" s="1070"/>
      <c r="AH191" s="1070"/>
      <c r="AI191" s="1057"/>
      <c r="AJ191" s="1057"/>
      <c r="AK191" s="1057"/>
      <c r="AL191" s="1057"/>
      <c r="AM191" s="1057"/>
      <c r="AN191" s="1057"/>
      <c r="AO191" s="1057"/>
      <c r="AP191" s="1057"/>
      <c r="AQ191" s="1057"/>
      <c r="AR191" s="1057"/>
      <c r="AS191" s="1057"/>
      <c r="AT191" s="1057"/>
      <c r="AU191" s="1057"/>
      <c r="AV191" s="1057"/>
      <c r="AW191" s="1057"/>
      <c r="AX191" s="1057"/>
      <c r="AY191" s="1057"/>
      <c r="AZ191" s="1057"/>
      <c r="BA191" s="1049"/>
      <c r="BB191" s="1251" t="s">
        <v>739</v>
      </c>
      <c r="BC191" s="1251" t="s">
        <v>739</v>
      </c>
      <c r="BD191" s="1251" t="s">
        <v>739</v>
      </c>
      <c r="BE191" s="1251" t="s">
        <v>739</v>
      </c>
      <c r="BF191" s="1367"/>
      <c r="BG191" s="21"/>
    </row>
    <row r="192" spans="1:59" ht="30.65" customHeight="1" x14ac:dyDescent="0.35">
      <c r="A192" s="21"/>
      <c r="B19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2" s="778">
        <v>25.03</v>
      </c>
      <c r="D192" s="23" t="s">
        <v>1726</v>
      </c>
      <c r="E192" s="825" t="s">
        <v>928</v>
      </c>
      <c r="F192" s="1495" t="str">
        <f>VLOOKUP(TBL4_OptApp[[#This Row],[Option type
Defined List]],'Option Typs_Grps'!B$2:C$47, 2, FALSE)</f>
        <v>Resource Options</v>
      </c>
      <c r="G192" s="834" t="s">
        <v>68</v>
      </c>
      <c r="H192" s="778" t="s">
        <v>882</v>
      </c>
      <c r="I192" s="844" t="s">
        <v>738</v>
      </c>
      <c r="J192" s="778"/>
      <c r="K192" s="778" t="s">
        <v>930</v>
      </c>
      <c r="L192" s="1040" t="s">
        <v>738</v>
      </c>
      <c r="M192" s="1040" t="s">
        <v>738</v>
      </c>
      <c r="N192" s="1040" t="s">
        <v>738</v>
      </c>
      <c r="O192" s="1040" t="s">
        <v>738</v>
      </c>
      <c r="P192" s="1040" t="s">
        <v>738</v>
      </c>
      <c r="Q192" s="1040" t="s">
        <v>772</v>
      </c>
      <c r="R192" s="23" t="s">
        <v>71</v>
      </c>
      <c r="S192" s="1332" t="s">
        <v>71</v>
      </c>
      <c r="T192" s="1332" t="s">
        <v>71</v>
      </c>
      <c r="U192" s="848">
        <v>1</v>
      </c>
      <c r="V192" s="864">
        <v>9</v>
      </c>
      <c r="W192" s="1043" t="s">
        <v>305</v>
      </c>
      <c r="X192" s="821"/>
      <c r="Y192" s="1044"/>
      <c r="Z192" s="1044"/>
      <c r="AA192" s="1044">
        <v>1.76</v>
      </c>
      <c r="AB192" s="1044">
        <v>4</v>
      </c>
      <c r="AC192" s="1249">
        <v>8187.7349999999997</v>
      </c>
      <c r="AD192" s="1249">
        <v>1005.21</v>
      </c>
      <c r="AE192" s="1047">
        <v>442.29239999999999</v>
      </c>
      <c r="AF192" s="1124"/>
      <c r="AG192" s="1044">
        <v>81.88703379253684</v>
      </c>
      <c r="AH192" s="1044"/>
      <c r="AI192" s="1041">
        <v>-5.6</v>
      </c>
      <c r="AJ192" s="1041">
        <v>-2</v>
      </c>
      <c r="AK192" s="1041" t="s">
        <v>305</v>
      </c>
      <c r="AL192" s="1041">
        <v>-1</v>
      </c>
      <c r="AM192" s="1046" t="s">
        <v>305</v>
      </c>
      <c r="AN192" s="1041">
        <v>-1</v>
      </c>
      <c r="AO192" s="1046" t="s">
        <v>305</v>
      </c>
      <c r="AP192" s="1041">
        <v>-2</v>
      </c>
      <c r="AQ192" s="1041" t="s">
        <v>305</v>
      </c>
      <c r="AR192" s="1041">
        <v>-1</v>
      </c>
      <c r="AS192" s="1041" t="s">
        <v>305</v>
      </c>
      <c r="AT192" s="1041" t="s">
        <v>305</v>
      </c>
      <c r="AU192" s="1041" t="s">
        <v>305</v>
      </c>
      <c r="AV192" s="1041" t="s">
        <v>883</v>
      </c>
      <c r="AW192" s="1041" t="s">
        <v>884</v>
      </c>
      <c r="AX192" s="1041" t="s">
        <v>904</v>
      </c>
      <c r="AY192" s="1041" t="s">
        <v>904</v>
      </c>
      <c r="AZ192" s="1041">
        <v>2</v>
      </c>
      <c r="BA192" s="778">
        <v>6</v>
      </c>
      <c r="BB192" s="1040" t="s">
        <v>738</v>
      </c>
      <c r="BC192" s="1040" t="s">
        <v>738</v>
      </c>
      <c r="BD192" s="1040" t="s">
        <v>738</v>
      </c>
      <c r="BE192" s="1040" t="s">
        <v>738</v>
      </c>
      <c r="BF192" s="1367"/>
      <c r="BG192" s="21"/>
    </row>
    <row r="193" spans="1:59" ht="30.65" customHeight="1" x14ac:dyDescent="0.35">
      <c r="A193" s="21"/>
      <c r="B19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3" s="778">
        <v>25.04</v>
      </c>
      <c r="D193" s="23" t="s">
        <v>931</v>
      </c>
      <c r="E193" s="825" t="s">
        <v>928</v>
      </c>
      <c r="F193" s="1495" t="str">
        <f>VLOOKUP(TBL4_OptApp[[#This Row],[Option type
Defined List]],'Option Typs_Grps'!B$2:C$47, 2, FALSE)</f>
        <v>Resource Options</v>
      </c>
      <c r="G193" s="834" t="s">
        <v>68</v>
      </c>
      <c r="H193" s="778" t="s">
        <v>882</v>
      </c>
      <c r="I193" s="844" t="s">
        <v>738</v>
      </c>
      <c r="J193" s="778"/>
      <c r="K193" s="778">
        <v>25.05</v>
      </c>
      <c r="L193" s="1040" t="s">
        <v>738</v>
      </c>
      <c r="M193" s="1040" t="s">
        <v>738</v>
      </c>
      <c r="N193" s="1040" t="s">
        <v>738</v>
      </c>
      <c r="O193" s="1040" t="s">
        <v>738</v>
      </c>
      <c r="P193" s="1040" t="s">
        <v>738</v>
      </c>
      <c r="Q193" s="1040" t="s">
        <v>738</v>
      </c>
      <c r="R193" s="23" t="s">
        <v>71</v>
      </c>
      <c r="S193" s="1332" t="s">
        <v>71</v>
      </c>
      <c r="T193" s="1332" t="s">
        <v>71</v>
      </c>
      <c r="U193" s="848">
        <v>4</v>
      </c>
      <c r="V193" s="864">
        <v>9</v>
      </c>
      <c r="W193" s="1043" t="s">
        <v>305</v>
      </c>
      <c r="X193" s="821"/>
      <c r="Y193" s="1044"/>
      <c r="Z193" s="1044"/>
      <c r="AA193" s="1044">
        <v>1.76</v>
      </c>
      <c r="AB193" s="1044">
        <v>14</v>
      </c>
      <c r="AC193" s="1249">
        <v>23616.348999999998</v>
      </c>
      <c r="AD193" s="1249">
        <v>2468.86</v>
      </c>
      <c r="AE193" s="1047">
        <v>1086.2984000000001</v>
      </c>
      <c r="AF193" s="1124"/>
      <c r="AG193" s="1044">
        <v>180.2173379999233</v>
      </c>
      <c r="AH193" s="1044"/>
      <c r="AI193" s="1041">
        <v>-12.600000000000001</v>
      </c>
      <c r="AJ193" s="1041">
        <v>-3</v>
      </c>
      <c r="AK193" s="1041" t="s">
        <v>305</v>
      </c>
      <c r="AL193" s="1041">
        <v>-2</v>
      </c>
      <c r="AM193" s="1046" t="s">
        <v>305</v>
      </c>
      <c r="AN193" s="1041">
        <v>-2</v>
      </c>
      <c r="AO193" s="1046" t="s">
        <v>305</v>
      </c>
      <c r="AP193" s="1041">
        <v>-3</v>
      </c>
      <c r="AQ193" s="1041" t="s">
        <v>305</v>
      </c>
      <c r="AR193" s="1041">
        <v>-1</v>
      </c>
      <c r="AS193" s="1041" t="s">
        <v>305</v>
      </c>
      <c r="AT193" s="1041" t="s">
        <v>305</v>
      </c>
      <c r="AU193" s="1041" t="s">
        <v>305</v>
      </c>
      <c r="AV193" s="1041" t="s">
        <v>883</v>
      </c>
      <c r="AW193" s="1041" t="s">
        <v>884</v>
      </c>
      <c r="AX193" s="1041" t="s">
        <v>904</v>
      </c>
      <c r="AY193" s="1041" t="s">
        <v>885</v>
      </c>
      <c r="AZ193" s="1041">
        <v>2</v>
      </c>
      <c r="BA193" s="778">
        <v>7</v>
      </c>
      <c r="BB193" s="1040" t="s">
        <v>738</v>
      </c>
      <c r="BC193" s="1040" t="s">
        <v>738</v>
      </c>
      <c r="BD193" s="1040" t="s">
        <v>738</v>
      </c>
      <c r="BE193" s="1040" t="s">
        <v>738</v>
      </c>
      <c r="BF193" s="1367"/>
      <c r="BG193" s="21"/>
    </row>
    <row r="194" spans="1:59" ht="30.65" customHeight="1" x14ac:dyDescent="0.35">
      <c r="A194" s="21"/>
      <c r="B19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94" s="778">
        <v>25.05</v>
      </c>
      <c r="D194" s="23" t="s">
        <v>1727</v>
      </c>
      <c r="E194" s="825" t="s">
        <v>928</v>
      </c>
      <c r="F194" s="1495" t="str">
        <f>VLOOKUP(TBL4_OptApp[[#This Row],[Option type
Defined List]],'Option Typs_Grps'!B$2:C$47, 2, FALSE)</f>
        <v>Resource Options</v>
      </c>
      <c r="G194" s="834" t="s">
        <v>68</v>
      </c>
      <c r="H194" s="778" t="s">
        <v>882</v>
      </c>
      <c r="I194" s="844" t="s">
        <v>738</v>
      </c>
      <c r="J194" s="778"/>
      <c r="K194" s="778" t="s">
        <v>932</v>
      </c>
      <c r="L194" s="1040" t="s">
        <v>738</v>
      </c>
      <c r="M194" s="1040" t="s">
        <v>738</v>
      </c>
      <c r="N194" s="1040" t="s">
        <v>738</v>
      </c>
      <c r="O194" s="1040" t="s">
        <v>738</v>
      </c>
      <c r="P194" s="1040" t="s">
        <v>738</v>
      </c>
      <c r="Q194" s="1040" t="s">
        <v>738</v>
      </c>
      <c r="R194" s="23" t="s">
        <v>71</v>
      </c>
      <c r="S194" s="1332" t="s">
        <v>71</v>
      </c>
      <c r="T194" s="1332" t="s">
        <v>71</v>
      </c>
      <c r="U194" s="848">
        <v>2.75</v>
      </c>
      <c r="V194" s="864">
        <v>9</v>
      </c>
      <c r="W194" s="1043" t="s">
        <v>305</v>
      </c>
      <c r="X194" s="821"/>
      <c r="Y194" s="1044"/>
      <c r="Z194" s="1044"/>
      <c r="AA194" s="1044">
        <v>1.21</v>
      </c>
      <c r="AB194" s="1044">
        <v>10</v>
      </c>
      <c r="AC194" s="1249">
        <v>16607.308000000001</v>
      </c>
      <c r="AD194" s="1249">
        <v>3490.0387500000002</v>
      </c>
      <c r="AE194" s="1047">
        <v>1535.6170500000001</v>
      </c>
      <c r="AF194" s="1124"/>
      <c r="AG194" s="1044">
        <v>246.27130390826588</v>
      </c>
      <c r="AH194" s="1044"/>
      <c r="AI194" s="1041">
        <v>-10.8</v>
      </c>
      <c r="AJ194" s="1041">
        <v>-3</v>
      </c>
      <c r="AK194" s="1041" t="s">
        <v>305</v>
      </c>
      <c r="AL194" s="1041">
        <v>-2</v>
      </c>
      <c r="AM194" s="1046" t="s">
        <v>305</v>
      </c>
      <c r="AN194" s="1041">
        <v>-1</v>
      </c>
      <c r="AO194" s="1046" t="s">
        <v>305</v>
      </c>
      <c r="AP194" s="1041">
        <v>-3</v>
      </c>
      <c r="AQ194" s="1041" t="s">
        <v>305</v>
      </c>
      <c r="AR194" s="1041">
        <v>-1</v>
      </c>
      <c r="AS194" s="1041" t="s">
        <v>305</v>
      </c>
      <c r="AT194" s="1041" t="s">
        <v>305</v>
      </c>
      <c r="AU194" s="1041" t="s">
        <v>305</v>
      </c>
      <c r="AV194" s="1041" t="s">
        <v>883</v>
      </c>
      <c r="AW194" s="1041" t="s">
        <v>884</v>
      </c>
      <c r="AX194" s="1041" t="s">
        <v>904</v>
      </c>
      <c r="AY194" s="1041" t="s">
        <v>904</v>
      </c>
      <c r="AZ194" s="1041">
        <v>2</v>
      </c>
      <c r="BA194" s="778">
        <v>6</v>
      </c>
      <c r="BB194" s="1040" t="s">
        <v>738</v>
      </c>
      <c r="BC194" s="1040" t="s">
        <v>738</v>
      </c>
      <c r="BD194" s="1040" t="s">
        <v>738</v>
      </c>
      <c r="BE194" s="1040" t="s">
        <v>738</v>
      </c>
      <c r="BF194" s="1367"/>
      <c r="BG194" s="21"/>
    </row>
    <row r="195" spans="1:59" ht="30.65" customHeight="1" x14ac:dyDescent="0.35">
      <c r="A195" s="21"/>
      <c r="B19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5" s="778">
        <v>26.01</v>
      </c>
      <c r="D195" s="23" t="s">
        <v>933</v>
      </c>
      <c r="E195" s="825" t="s">
        <v>934</v>
      </c>
      <c r="F195" s="1495" t="str">
        <f>VLOOKUP(TBL4_OptApp[[#This Row],[Option type
Defined List]],'Option Typs_Grps'!B$2:C$47, 2, FALSE)</f>
        <v>Resource Options</v>
      </c>
      <c r="G195" s="834" t="s">
        <v>68</v>
      </c>
      <c r="H195" s="778" t="s">
        <v>737</v>
      </c>
      <c r="I195" s="844" t="s">
        <v>738</v>
      </c>
      <c r="J195" s="1049"/>
      <c r="K195" s="1049"/>
      <c r="L195" s="1253" t="s">
        <v>739</v>
      </c>
      <c r="M195" s="1253" t="s">
        <v>739</v>
      </c>
      <c r="N195" s="1253" t="s">
        <v>739</v>
      </c>
      <c r="O195" s="1253" t="s">
        <v>739</v>
      </c>
      <c r="P195" s="1253" t="s">
        <v>739</v>
      </c>
      <c r="Q195" s="1253" t="s">
        <v>739</v>
      </c>
      <c r="R195" s="23" t="s">
        <v>935</v>
      </c>
      <c r="S195" s="1332" t="s">
        <v>71</v>
      </c>
      <c r="T195" s="1332" t="s">
        <v>71</v>
      </c>
      <c r="U195" s="848">
        <v>12</v>
      </c>
      <c r="V195" s="1068"/>
      <c r="W195" s="1069"/>
      <c r="X195" s="1070"/>
      <c r="Y195" s="1079"/>
      <c r="Z195" s="1071"/>
      <c r="AA195" s="1074"/>
      <c r="AB195" s="1074"/>
      <c r="AC195" s="1074"/>
      <c r="AD195" s="1074"/>
      <c r="AE195" s="1070"/>
      <c r="AF195" s="1121"/>
      <c r="AG195" s="1070"/>
      <c r="AH195" s="1070"/>
      <c r="AI195" s="1057"/>
      <c r="AJ195" s="1057"/>
      <c r="AK195" s="1057"/>
      <c r="AL195" s="1057"/>
      <c r="AM195" s="1057"/>
      <c r="AN195" s="1057"/>
      <c r="AO195" s="1057"/>
      <c r="AP195" s="1057"/>
      <c r="AQ195" s="1057"/>
      <c r="AR195" s="1057"/>
      <c r="AS195" s="1057"/>
      <c r="AT195" s="1057"/>
      <c r="AU195" s="1057"/>
      <c r="AV195" s="1057"/>
      <c r="AW195" s="1057"/>
      <c r="AX195" s="1057"/>
      <c r="AY195" s="1057"/>
      <c r="AZ195" s="1057"/>
      <c r="BA195" s="1049"/>
      <c r="BB195" s="1251" t="s">
        <v>739</v>
      </c>
      <c r="BC195" s="1251" t="s">
        <v>739</v>
      </c>
      <c r="BD195" s="1251" t="s">
        <v>739</v>
      </c>
      <c r="BE195" s="1251" t="s">
        <v>739</v>
      </c>
      <c r="BF195" s="1367"/>
      <c r="BG195" s="21"/>
    </row>
    <row r="196" spans="1:59" ht="30.65" customHeight="1" x14ac:dyDescent="0.35">
      <c r="A196" s="21"/>
      <c r="B19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6" s="778">
        <v>26.02</v>
      </c>
      <c r="D196" s="23" t="s">
        <v>936</v>
      </c>
      <c r="E196" s="825" t="s">
        <v>934</v>
      </c>
      <c r="F196" s="1495" t="str">
        <f>VLOOKUP(TBL4_OptApp[[#This Row],[Option type
Defined List]],'Option Typs_Grps'!B$2:C$47, 2, FALSE)</f>
        <v>Resource Options</v>
      </c>
      <c r="G196" s="834" t="s">
        <v>68</v>
      </c>
      <c r="H196" s="778" t="s">
        <v>737</v>
      </c>
      <c r="I196" s="844" t="s">
        <v>738</v>
      </c>
      <c r="J196" s="1049"/>
      <c r="K196" s="1049"/>
      <c r="L196" s="1253" t="s">
        <v>739</v>
      </c>
      <c r="M196" s="1253" t="s">
        <v>739</v>
      </c>
      <c r="N196" s="1253" t="s">
        <v>739</v>
      </c>
      <c r="O196" s="1253" t="s">
        <v>739</v>
      </c>
      <c r="P196" s="1253" t="s">
        <v>739</v>
      </c>
      <c r="Q196" s="1253" t="s">
        <v>739</v>
      </c>
      <c r="R196" s="23" t="s">
        <v>935</v>
      </c>
      <c r="S196" s="1332" t="s">
        <v>71</v>
      </c>
      <c r="T196" s="1332" t="s">
        <v>71</v>
      </c>
      <c r="U196" s="848">
        <v>12</v>
      </c>
      <c r="V196" s="1068"/>
      <c r="W196" s="1069"/>
      <c r="X196" s="1070"/>
      <c r="Y196" s="1079"/>
      <c r="Z196" s="1071"/>
      <c r="AA196" s="1074"/>
      <c r="AB196" s="1074"/>
      <c r="AC196" s="1074"/>
      <c r="AD196" s="1074"/>
      <c r="AE196" s="1070"/>
      <c r="AF196" s="1070"/>
      <c r="AG196" s="1070"/>
      <c r="AH196" s="1070"/>
      <c r="AI196" s="1057"/>
      <c r="AJ196" s="1057"/>
      <c r="AK196" s="1057"/>
      <c r="AL196" s="1057"/>
      <c r="AM196" s="1057"/>
      <c r="AN196" s="1057"/>
      <c r="AO196" s="1057"/>
      <c r="AP196" s="1057"/>
      <c r="AQ196" s="1057"/>
      <c r="AR196" s="1057"/>
      <c r="AS196" s="1057"/>
      <c r="AT196" s="1057"/>
      <c r="AU196" s="1057"/>
      <c r="AV196" s="1057"/>
      <c r="AW196" s="1057"/>
      <c r="AX196" s="1057"/>
      <c r="AY196" s="1057"/>
      <c r="AZ196" s="1057"/>
      <c r="BA196" s="1049"/>
      <c r="BB196" s="1251" t="s">
        <v>739</v>
      </c>
      <c r="BC196" s="1251" t="s">
        <v>739</v>
      </c>
      <c r="BD196" s="1251" t="s">
        <v>739</v>
      </c>
      <c r="BE196" s="1251" t="s">
        <v>739</v>
      </c>
      <c r="BF196" s="1367"/>
      <c r="BG196" s="21"/>
    </row>
    <row r="197" spans="1:59" customFormat="1" ht="30.65" customHeight="1" x14ac:dyDescent="0.35">
      <c r="B19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7" s="778">
        <v>26.03</v>
      </c>
      <c r="D197" s="23" t="s">
        <v>937</v>
      </c>
      <c r="E197" s="825" t="s">
        <v>934</v>
      </c>
      <c r="F197" s="1495" t="str">
        <f>VLOOKUP(TBL4_OptApp[[#This Row],[Option type
Defined List]],'Option Typs_Grps'!B$2:C$47, 2, FALSE)</f>
        <v>Resource Options</v>
      </c>
      <c r="G197" s="834" t="s">
        <v>68</v>
      </c>
      <c r="H197" s="778" t="s">
        <v>737</v>
      </c>
      <c r="I197" s="844" t="s">
        <v>738</v>
      </c>
      <c r="J197" s="1055"/>
      <c r="K197" s="1055"/>
      <c r="L197" s="1056" t="s">
        <v>739</v>
      </c>
      <c r="M197" s="1056" t="s">
        <v>739</v>
      </c>
      <c r="N197" s="1056" t="s">
        <v>739</v>
      </c>
      <c r="O197" s="1056" t="s">
        <v>739</v>
      </c>
      <c r="P197" s="1056" t="s">
        <v>739</v>
      </c>
      <c r="Q197" s="1056" t="s">
        <v>739</v>
      </c>
      <c r="R197" s="788" t="s">
        <v>935</v>
      </c>
      <c r="S197" s="1332" t="s">
        <v>71</v>
      </c>
      <c r="T197" s="1332" t="s">
        <v>71</v>
      </c>
      <c r="U197" s="848">
        <v>12</v>
      </c>
      <c r="V197" s="1068"/>
      <c r="W197" s="1073"/>
      <c r="X197" s="1075"/>
      <c r="Y197" s="1074"/>
      <c r="Z197" s="1078"/>
      <c r="AA197" s="1074"/>
      <c r="AB197" s="1074"/>
      <c r="AC197" s="1074"/>
      <c r="AD197" s="1074"/>
      <c r="AE197" s="1074"/>
      <c r="AF197" s="1075"/>
      <c r="AG197" s="1074"/>
      <c r="AH197" s="1074"/>
      <c r="AI197" s="1076"/>
      <c r="AJ197" s="1076"/>
      <c r="AK197" s="1076"/>
      <c r="AL197" s="1076"/>
      <c r="AM197" s="1076"/>
      <c r="AN197" s="1076"/>
      <c r="AO197" s="1076"/>
      <c r="AP197" s="1076"/>
      <c r="AQ197" s="1076"/>
      <c r="AR197" s="1076"/>
      <c r="AS197" s="1076"/>
      <c r="AT197" s="1076"/>
      <c r="AU197" s="1076"/>
      <c r="AV197" s="1076"/>
      <c r="AW197" s="1076"/>
      <c r="AX197" s="1076"/>
      <c r="AY197" s="1076"/>
      <c r="AZ197" s="1076"/>
      <c r="BA197" s="1076"/>
      <c r="BB197" s="1056" t="s">
        <v>739</v>
      </c>
      <c r="BC197" s="1056" t="s">
        <v>739</v>
      </c>
      <c r="BD197" s="1056" t="s">
        <v>739</v>
      </c>
      <c r="BE197" s="1056" t="s">
        <v>739</v>
      </c>
    </row>
    <row r="198" spans="1:59" ht="30.65" customHeight="1" x14ac:dyDescent="0.35">
      <c r="A198" s="1367"/>
      <c r="B19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8" s="778">
        <v>26.04</v>
      </c>
      <c r="D198" s="23" t="s">
        <v>1728</v>
      </c>
      <c r="E198" s="825" t="s">
        <v>934</v>
      </c>
      <c r="F198" s="1495" t="str">
        <f>VLOOKUP(TBL4_OptApp[[#This Row],[Option type
Defined List]],'Option Typs_Grps'!B$2:C$47, 2, FALSE)</f>
        <v>Resource Options</v>
      </c>
      <c r="G198" s="834" t="s">
        <v>68</v>
      </c>
      <c r="H198" s="778" t="s">
        <v>737</v>
      </c>
      <c r="I198" s="844" t="s">
        <v>772</v>
      </c>
      <c r="J198" s="1049"/>
      <c r="K198" s="1049"/>
      <c r="L198" s="1253" t="s">
        <v>739</v>
      </c>
      <c r="M198" s="1253" t="s">
        <v>739</v>
      </c>
      <c r="N198" s="1253" t="s">
        <v>739</v>
      </c>
      <c r="O198" s="1253" t="s">
        <v>739</v>
      </c>
      <c r="P198" s="1253" t="s">
        <v>739</v>
      </c>
      <c r="Q198" s="1253" t="s">
        <v>739</v>
      </c>
      <c r="R198" s="23" t="s">
        <v>923</v>
      </c>
      <c r="S198" s="1332" t="s">
        <v>71</v>
      </c>
      <c r="T198" s="1332" t="s">
        <v>71</v>
      </c>
      <c r="U198" s="848">
        <v>7</v>
      </c>
      <c r="V198" s="1068"/>
      <c r="W198" s="1069"/>
      <c r="X198" s="1070"/>
      <c r="Y198" s="1079"/>
      <c r="Z198" s="1071"/>
      <c r="AA198" s="1074"/>
      <c r="AB198" s="1074"/>
      <c r="AC198" s="1074"/>
      <c r="AD198" s="1074"/>
      <c r="AE198" s="1070"/>
      <c r="AF198" s="1070"/>
      <c r="AG198" s="1070"/>
      <c r="AH198" s="1070"/>
      <c r="AI198" s="1057"/>
      <c r="AJ198" s="1057"/>
      <c r="AK198" s="1057"/>
      <c r="AL198" s="1057"/>
      <c r="AM198" s="1057"/>
      <c r="AN198" s="1057"/>
      <c r="AO198" s="1057"/>
      <c r="AP198" s="1057"/>
      <c r="AQ198" s="1057"/>
      <c r="AR198" s="1057"/>
      <c r="AS198" s="1057"/>
      <c r="AT198" s="1057"/>
      <c r="AU198" s="1057"/>
      <c r="AV198" s="1057"/>
      <c r="AW198" s="1057"/>
      <c r="AX198" s="1057"/>
      <c r="AY198" s="1057"/>
      <c r="AZ198" s="1057"/>
      <c r="BA198" s="1049"/>
      <c r="BB198" s="1251" t="s">
        <v>739</v>
      </c>
      <c r="BC198" s="1251" t="s">
        <v>739</v>
      </c>
      <c r="BD198" s="1251" t="s">
        <v>739</v>
      </c>
      <c r="BE198" s="1251" t="s">
        <v>739</v>
      </c>
      <c r="BF198" s="1367"/>
      <c r="BG198" s="1367"/>
    </row>
    <row r="199" spans="1:59" customFormat="1" ht="30.65" customHeight="1" x14ac:dyDescent="0.35">
      <c r="B199"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9" s="778">
        <v>26.05</v>
      </c>
      <c r="D199" s="23" t="s">
        <v>1729</v>
      </c>
      <c r="E199" s="825" t="s">
        <v>934</v>
      </c>
      <c r="F199" s="1495" t="str">
        <f>VLOOKUP(TBL4_OptApp[[#This Row],[Option type
Defined List]],'Option Typs_Grps'!B$2:C$47, 2, FALSE)</f>
        <v>Resource Options</v>
      </c>
      <c r="G199" s="834" t="s">
        <v>68</v>
      </c>
      <c r="H199" s="778" t="s">
        <v>737</v>
      </c>
      <c r="I199" s="844" t="s">
        <v>772</v>
      </c>
      <c r="J199" s="1054"/>
      <c r="K199" s="1055"/>
      <c r="L199" s="1056" t="s">
        <v>739</v>
      </c>
      <c r="M199" s="1056" t="s">
        <v>739</v>
      </c>
      <c r="N199" s="1056" t="s">
        <v>739</v>
      </c>
      <c r="O199" s="1056" t="s">
        <v>739</v>
      </c>
      <c r="P199" s="1056" t="s">
        <v>739</v>
      </c>
      <c r="Q199" s="1056" t="s">
        <v>739</v>
      </c>
      <c r="R199" s="788" t="s">
        <v>923</v>
      </c>
      <c r="S199" s="1332" t="s">
        <v>71</v>
      </c>
      <c r="T199" s="1332" t="s">
        <v>71</v>
      </c>
      <c r="U199" s="848">
        <v>30</v>
      </c>
      <c r="V199" s="1068"/>
      <c r="W199" s="1073"/>
      <c r="X199" s="1075"/>
      <c r="Y199" s="1074"/>
      <c r="Z199" s="1078"/>
      <c r="AA199" s="1074"/>
      <c r="AB199" s="1074"/>
      <c r="AC199" s="1074"/>
      <c r="AD199" s="1074"/>
      <c r="AE199" s="1074"/>
      <c r="AF199" s="1075"/>
      <c r="AG199" s="1074"/>
      <c r="AH199" s="1074"/>
      <c r="AI199" s="1076"/>
      <c r="AJ199" s="1076"/>
      <c r="AK199" s="1076"/>
      <c r="AL199" s="1076"/>
      <c r="AM199" s="1076"/>
      <c r="AN199" s="1076"/>
      <c r="AO199" s="1076"/>
      <c r="AP199" s="1076"/>
      <c r="AQ199" s="1076"/>
      <c r="AR199" s="1076"/>
      <c r="AS199" s="1076"/>
      <c r="AT199" s="1076"/>
      <c r="AU199" s="1076"/>
      <c r="AV199" s="1076"/>
      <c r="AW199" s="1076"/>
      <c r="AX199" s="1076"/>
      <c r="AY199" s="1076"/>
      <c r="AZ199" s="1076"/>
      <c r="BA199" s="1076"/>
      <c r="BB199" s="1056" t="s">
        <v>739</v>
      </c>
      <c r="BC199" s="1056" t="s">
        <v>739</v>
      </c>
      <c r="BD199" s="1056" t="s">
        <v>739</v>
      </c>
      <c r="BE199" s="1056" t="s">
        <v>739</v>
      </c>
    </row>
    <row r="200" spans="1:59" ht="30.65" customHeight="1" x14ac:dyDescent="0.35">
      <c r="A200" s="1367"/>
      <c r="B20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0" s="778">
        <v>26.06</v>
      </c>
      <c r="D200" s="23" t="s">
        <v>1730</v>
      </c>
      <c r="E200" s="825" t="s">
        <v>934</v>
      </c>
      <c r="F200" s="1495" t="str">
        <f>VLOOKUP(TBL4_OptApp[[#This Row],[Option type
Defined List]],'Option Typs_Grps'!B$2:C$47, 2, FALSE)</f>
        <v>Resource Options</v>
      </c>
      <c r="G200" s="834" t="s">
        <v>68</v>
      </c>
      <c r="H200" s="778" t="s">
        <v>737</v>
      </c>
      <c r="I200" s="844" t="s">
        <v>738</v>
      </c>
      <c r="J200" s="1049"/>
      <c r="K200" s="1049"/>
      <c r="L200" s="1253" t="s">
        <v>739</v>
      </c>
      <c r="M200" s="1253" t="s">
        <v>739</v>
      </c>
      <c r="N200" s="1253" t="s">
        <v>739</v>
      </c>
      <c r="O200" s="1253" t="s">
        <v>739</v>
      </c>
      <c r="P200" s="1253" t="s">
        <v>739</v>
      </c>
      <c r="Q200" s="1253" t="s">
        <v>739</v>
      </c>
      <c r="R200" s="23" t="s">
        <v>935</v>
      </c>
      <c r="S200" s="1332" t="s">
        <v>71</v>
      </c>
      <c r="T200" s="1332" t="s">
        <v>71</v>
      </c>
      <c r="U200" s="848">
        <v>1.3</v>
      </c>
      <c r="V200" s="1068"/>
      <c r="W200" s="1069"/>
      <c r="X200" s="1070"/>
      <c r="Y200" s="1079"/>
      <c r="Z200" s="1071"/>
      <c r="AA200" s="1074"/>
      <c r="AB200" s="1074"/>
      <c r="AC200" s="1074"/>
      <c r="AD200" s="1074"/>
      <c r="AE200" s="1070"/>
      <c r="AF200" s="1070"/>
      <c r="AG200" s="1070"/>
      <c r="AH200" s="1070"/>
      <c r="AI200" s="1057"/>
      <c r="AJ200" s="1057"/>
      <c r="AK200" s="1057"/>
      <c r="AL200" s="1057"/>
      <c r="AM200" s="1057"/>
      <c r="AN200" s="1057"/>
      <c r="AO200" s="1057"/>
      <c r="AP200" s="1057"/>
      <c r="AQ200" s="1057"/>
      <c r="AR200" s="1057"/>
      <c r="AS200" s="1057"/>
      <c r="AT200" s="1057"/>
      <c r="AU200" s="1057"/>
      <c r="AV200" s="1057"/>
      <c r="AW200" s="1057"/>
      <c r="AX200" s="1057"/>
      <c r="AY200" s="1057"/>
      <c r="AZ200" s="1057"/>
      <c r="BA200" s="1049"/>
      <c r="BB200" s="1251" t="s">
        <v>739</v>
      </c>
      <c r="BC200" s="1251" t="s">
        <v>739</v>
      </c>
      <c r="BD200" s="1251" t="s">
        <v>739</v>
      </c>
      <c r="BE200" s="1251" t="s">
        <v>739</v>
      </c>
      <c r="BF200" s="1367"/>
      <c r="BG200" s="1367"/>
    </row>
    <row r="201" spans="1:59" ht="30.65" customHeight="1" x14ac:dyDescent="0.35">
      <c r="A201" s="1367"/>
      <c r="B20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1" s="778">
        <v>26.07</v>
      </c>
      <c r="D201" s="23" t="s">
        <v>1731</v>
      </c>
      <c r="E201" s="825" t="s">
        <v>934</v>
      </c>
      <c r="F201" s="1495" t="str">
        <f>VLOOKUP(TBL4_OptApp[[#This Row],[Option type
Defined List]],'Option Typs_Grps'!B$2:C$47, 2, FALSE)</f>
        <v>Resource Options</v>
      </c>
      <c r="G201" s="834" t="s">
        <v>68</v>
      </c>
      <c r="H201" s="778" t="s">
        <v>737</v>
      </c>
      <c r="I201" s="844" t="s">
        <v>738</v>
      </c>
      <c r="J201" s="1049"/>
      <c r="K201" s="1049"/>
      <c r="L201" s="1253" t="s">
        <v>739</v>
      </c>
      <c r="M201" s="1253" t="s">
        <v>739</v>
      </c>
      <c r="N201" s="1253" t="s">
        <v>739</v>
      </c>
      <c r="O201" s="1253" t="s">
        <v>739</v>
      </c>
      <c r="P201" s="1253" t="s">
        <v>739</v>
      </c>
      <c r="Q201" s="1253" t="s">
        <v>739</v>
      </c>
      <c r="R201" s="23" t="s">
        <v>935</v>
      </c>
      <c r="S201" s="1332" t="s">
        <v>71</v>
      </c>
      <c r="T201" s="1332" t="s">
        <v>71</v>
      </c>
      <c r="U201" s="848">
        <v>0.6</v>
      </c>
      <c r="V201" s="1068"/>
      <c r="W201" s="1069"/>
      <c r="X201" s="1070"/>
      <c r="Y201" s="1079"/>
      <c r="Z201" s="1071"/>
      <c r="AA201" s="1074"/>
      <c r="AB201" s="1074"/>
      <c r="AC201" s="1074"/>
      <c r="AD201" s="1074"/>
      <c r="AE201" s="1070"/>
      <c r="AF201" s="1070"/>
      <c r="AG201" s="1070"/>
      <c r="AH201" s="1070"/>
      <c r="AI201" s="1057"/>
      <c r="AJ201" s="1057"/>
      <c r="AK201" s="1057"/>
      <c r="AL201" s="1057"/>
      <c r="AM201" s="1057"/>
      <c r="AN201" s="1057"/>
      <c r="AO201" s="1057"/>
      <c r="AP201" s="1057"/>
      <c r="AQ201" s="1057"/>
      <c r="AR201" s="1057"/>
      <c r="AS201" s="1057"/>
      <c r="AT201" s="1057"/>
      <c r="AU201" s="1057"/>
      <c r="AV201" s="1057"/>
      <c r="AW201" s="1057"/>
      <c r="AX201" s="1057"/>
      <c r="AY201" s="1057"/>
      <c r="AZ201" s="1057"/>
      <c r="BA201" s="1049"/>
      <c r="BB201" s="1251" t="s">
        <v>739</v>
      </c>
      <c r="BC201" s="1251" t="s">
        <v>739</v>
      </c>
      <c r="BD201" s="1251" t="s">
        <v>739</v>
      </c>
      <c r="BE201" s="1251" t="s">
        <v>739</v>
      </c>
      <c r="BF201" s="1367"/>
      <c r="BG201" s="1367"/>
    </row>
    <row r="202" spans="1:59" ht="30.65" customHeight="1" x14ac:dyDescent="0.35">
      <c r="A202" s="1367"/>
      <c r="B20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2" s="778">
        <v>26.08</v>
      </c>
      <c r="D202" s="23" t="s">
        <v>1732</v>
      </c>
      <c r="E202" s="825" t="s">
        <v>934</v>
      </c>
      <c r="F202" s="1495" t="str">
        <f>VLOOKUP(TBL4_OptApp[[#This Row],[Option type
Defined List]],'Option Typs_Grps'!B$2:C$47, 2, FALSE)</f>
        <v>Resource Options</v>
      </c>
      <c r="G202" s="834" t="s">
        <v>68</v>
      </c>
      <c r="H202" s="778" t="s">
        <v>737</v>
      </c>
      <c r="I202" s="844" t="s">
        <v>738</v>
      </c>
      <c r="J202" s="1049"/>
      <c r="K202" s="1049"/>
      <c r="L202" s="1253" t="s">
        <v>739</v>
      </c>
      <c r="M202" s="1253" t="s">
        <v>739</v>
      </c>
      <c r="N202" s="1253" t="s">
        <v>739</v>
      </c>
      <c r="O202" s="1253" t="s">
        <v>739</v>
      </c>
      <c r="P202" s="1253" t="s">
        <v>739</v>
      </c>
      <c r="Q202" s="1253" t="s">
        <v>739</v>
      </c>
      <c r="R202" s="23" t="s">
        <v>935</v>
      </c>
      <c r="S202" s="1332" t="s">
        <v>71</v>
      </c>
      <c r="T202" s="1332" t="s">
        <v>71</v>
      </c>
      <c r="U202" s="848">
        <v>2</v>
      </c>
      <c r="V202" s="1068"/>
      <c r="W202" s="1069"/>
      <c r="X202" s="1070"/>
      <c r="Y202" s="1079"/>
      <c r="Z202" s="1071"/>
      <c r="AA202" s="1074"/>
      <c r="AB202" s="1074"/>
      <c r="AC202" s="1074"/>
      <c r="AD202" s="1074"/>
      <c r="AE202" s="1070"/>
      <c r="AF202" s="1070"/>
      <c r="AG202" s="1070"/>
      <c r="AH202" s="1070"/>
      <c r="AI202" s="1057"/>
      <c r="AJ202" s="1057"/>
      <c r="AK202" s="1057"/>
      <c r="AL202" s="1057"/>
      <c r="AM202" s="1057"/>
      <c r="AN202" s="1057"/>
      <c r="AO202" s="1057"/>
      <c r="AP202" s="1057"/>
      <c r="AQ202" s="1057"/>
      <c r="AR202" s="1057"/>
      <c r="AS202" s="1057"/>
      <c r="AT202" s="1057"/>
      <c r="AU202" s="1057"/>
      <c r="AV202" s="1057"/>
      <c r="AW202" s="1057"/>
      <c r="AX202" s="1057"/>
      <c r="AY202" s="1057"/>
      <c r="AZ202" s="1057"/>
      <c r="BA202" s="1049"/>
      <c r="BB202" s="1251" t="s">
        <v>739</v>
      </c>
      <c r="BC202" s="1251" t="s">
        <v>739</v>
      </c>
      <c r="BD202" s="1251" t="s">
        <v>739</v>
      </c>
      <c r="BE202" s="1251" t="s">
        <v>739</v>
      </c>
      <c r="BF202" s="1367"/>
      <c r="BG202" s="1367"/>
    </row>
    <row r="203" spans="1:59" ht="30.65" customHeight="1" x14ac:dyDescent="0.35">
      <c r="A203" s="1367"/>
      <c r="B20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3" s="778">
        <v>26.09</v>
      </c>
      <c r="D203" s="23" t="s">
        <v>1733</v>
      </c>
      <c r="E203" s="825" t="s">
        <v>934</v>
      </c>
      <c r="F203" s="1495" t="str">
        <f>VLOOKUP(TBL4_OptApp[[#This Row],[Option type
Defined List]],'Option Typs_Grps'!B$2:C$47, 2, FALSE)</f>
        <v>Resource Options</v>
      </c>
      <c r="G203" s="834" t="s">
        <v>68</v>
      </c>
      <c r="H203" s="778" t="s">
        <v>737</v>
      </c>
      <c r="I203" s="844" t="s">
        <v>738</v>
      </c>
      <c r="J203" s="1049"/>
      <c r="K203" s="1049"/>
      <c r="L203" s="1253" t="s">
        <v>739</v>
      </c>
      <c r="M203" s="1253" t="s">
        <v>739</v>
      </c>
      <c r="N203" s="1253" t="s">
        <v>739</v>
      </c>
      <c r="O203" s="1253" t="s">
        <v>739</v>
      </c>
      <c r="P203" s="1253" t="s">
        <v>739</v>
      </c>
      <c r="Q203" s="1253" t="s">
        <v>739</v>
      </c>
      <c r="R203" s="23" t="s">
        <v>935</v>
      </c>
      <c r="S203" s="1332" t="s">
        <v>71</v>
      </c>
      <c r="T203" s="1332" t="s">
        <v>71</v>
      </c>
      <c r="U203" s="848">
        <v>0.4</v>
      </c>
      <c r="V203" s="1068"/>
      <c r="W203" s="1069"/>
      <c r="X203" s="1070"/>
      <c r="Y203" s="1079"/>
      <c r="Z203" s="1071"/>
      <c r="AA203" s="1074"/>
      <c r="AB203" s="1074"/>
      <c r="AC203" s="1074"/>
      <c r="AD203" s="1074"/>
      <c r="AE203" s="1070"/>
      <c r="AF203" s="1070"/>
      <c r="AG203" s="1070"/>
      <c r="AH203" s="1070"/>
      <c r="AI203" s="1057"/>
      <c r="AJ203" s="1057"/>
      <c r="AK203" s="1057"/>
      <c r="AL203" s="1057"/>
      <c r="AM203" s="1057"/>
      <c r="AN203" s="1057"/>
      <c r="AO203" s="1057"/>
      <c r="AP203" s="1057"/>
      <c r="AQ203" s="1057"/>
      <c r="AR203" s="1057"/>
      <c r="AS203" s="1057"/>
      <c r="AT203" s="1057"/>
      <c r="AU203" s="1057"/>
      <c r="AV203" s="1057"/>
      <c r="AW203" s="1057"/>
      <c r="AX203" s="1057"/>
      <c r="AY203" s="1057"/>
      <c r="AZ203" s="1057"/>
      <c r="BA203" s="1049"/>
      <c r="BB203" s="1251" t="s">
        <v>739</v>
      </c>
      <c r="BC203" s="1251" t="s">
        <v>739</v>
      </c>
      <c r="BD203" s="1251" t="s">
        <v>739</v>
      </c>
      <c r="BE203" s="1251" t="s">
        <v>739</v>
      </c>
      <c r="BF203" s="1367"/>
      <c r="BG203" s="1367"/>
    </row>
    <row r="204" spans="1:59" ht="30.65" customHeight="1" x14ac:dyDescent="0.35">
      <c r="A204" s="1367"/>
      <c r="B20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4" s="778">
        <v>26.1</v>
      </c>
      <c r="D204" s="23" t="s">
        <v>1734</v>
      </c>
      <c r="E204" s="825" t="s">
        <v>934</v>
      </c>
      <c r="F204" s="1495" t="str">
        <f>VLOOKUP(TBL4_OptApp[[#This Row],[Option type
Defined List]],'Option Typs_Grps'!B$2:C$47, 2, FALSE)</f>
        <v>Resource Options</v>
      </c>
      <c r="G204" s="834" t="s">
        <v>68</v>
      </c>
      <c r="H204" s="778" t="s">
        <v>737</v>
      </c>
      <c r="I204" s="844" t="s">
        <v>738</v>
      </c>
      <c r="J204" s="1049"/>
      <c r="K204" s="1049"/>
      <c r="L204" s="1253" t="s">
        <v>739</v>
      </c>
      <c r="M204" s="1253" t="s">
        <v>739</v>
      </c>
      <c r="N204" s="1253" t="s">
        <v>739</v>
      </c>
      <c r="O204" s="1253" t="s">
        <v>739</v>
      </c>
      <c r="P204" s="1253" t="s">
        <v>739</v>
      </c>
      <c r="Q204" s="1253" t="s">
        <v>739</v>
      </c>
      <c r="R204" s="23" t="s">
        <v>752</v>
      </c>
      <c r="S204" s="1332" t="s">
        <v>71</v>
      </c>
      <c r="T204" s="1332" t="s">
        <v>71</v>
      </c>
      <c r="U204" s="848">
        <v>0.06</v>
      </c>
      <c r="V204" s="1068"/>
      <c r="W204" s="1069"/>
      <c r="X204" s="1070"/>
      <c r="Y204" s="1079"/>
      <c r="Z204" s="1071"/>
      <c r="AA204" s="1074"/>
      <c r="AB204" s="1074"/>
      <c r="AC204" s="1074"/>
      <c r="AD204" s="1074"/>
      <c r="AE204" s="1070"/>
      <c r="AF204" s="1070"/>
      <c r="AG204" s="1070"/>
      <c r="AH204" s="1070"/>
      <c r="AI204" s="1057"/>
      <c r="AJ204" s="1057"/>
      <c r="AK204" s="1057"/>
      <c r="AL204" s="1057"/>
      <c r="AM204" s="1057"/>
      <c r="AN204" s="1057"/>
      <c r="AO204" s="1057"/>
      <c r="AP204" s="1057"/>
      <c r="AQ204" s="1057"/>
      <c r="AR204" s="1057"/>
      <c r="AS204" s="1057"/>
      <c r="AT204" s="1057"/>
      <c r="AU204" s="1057"/>
      <c r="AV204" s="1057"/>
      <c r="AW204" s="1057"/>
      <c r="AX204" s="1057"/>
      <c r="AY204" s="1057"/>
      <c r="AZ204" s="1057"/>
      <c r="BA204" s="1049"/>
      <c r="BB204" s="1251" t="s">
        <v>739</v>
      </c>
      <c r="BC204" s="1251" t="s">
        <v>739</v>
      </c>
      <c r="BD204" s="1251" t="s">
        <v>739</v>
      </c>
      <c r="BE204" s="1251" t="s">
        <v>739</v>
      </c>
      <c r="BF204" s="1367"/>
      <c r="BG204" s="1367"/>
    </row>
    <row r="205" spans="1:59" ht="30.65" customHeight="1" x14ac:dyDescent="0.35">
      <c r="A205" s="1367"/>
      <c r="B20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5" s="778">
        <v>26.11</v>
      </c>
      <c r="D205" s="23" t="s">
        <v>1735</v>
      </c>
      <c r="E205" s="825" t="s">
        <v>934</v>
      </c>
      <c r="F205" s="1495" t="str">
        <f>VLOOKUP(TBL4_OptApp[[#This Row],[Option type
Defined List]],'Option Typs_Grps'!B$2:C$47, 2, FALSE)</f>
        <v>Resource Options</v>
      </c>
      <c r="G205" s="834" t="s">
        <v>68</v>
      </c>
      <c r="H205" s="778" t="s">
        <v>737</v>
      </c>
      <c r="I205" s="844" t="s">
        <v>738</v>
      </c>
      <c r="J205" s="1049"/>
      <c r="K205" s="1049"/>
      <c r="L205" s="1253" t="s">
        <v>739</v>
      </c>
      <c r="M205" s="1253" t="s">
        <v>739</v>
      </c>
      <c r="N205" s="1253" t="s">
        <v>739</v>
      </c>
      <c r="O205" s="1253" t="s">
        <v>739</v>
      </c>
      <c r="P205" s="1253" t="s">
        <v>739</v>
      </c>
      <c r="Q205" s="1253" t="s">
        <v>739</v>
      </c>
      <c r="R205" s="23" t="s">
        <v>891</v>
      </c>
      <c r="S205" s="1332" t="s">
        <v>71</v>
      </c>
      <c r="T205" s="1332" t="s">
        <v>71</v>
      </c>
      <c r="U205" s="848">
        <v>3</v>
      </c>
      <c r="V205" s="1068"/>
      <c r="W205" s="1069"/>
      <c r="X205" s="1070"/>
      <c r="Y205" s="1079"/>
      <c r="Z205" s="1071"/>
      <c r="AA205" s="1074"/>
      <c r="AB205" s="1074"/>
      <c r="AC205" s="1074"/>
      <c r="AD205" s="1074"/>
      <c r="AE205" s="1070"/>
      <c r="AF205" s="1070"/>
      <c r="AG205" s="1070"/>
      <c r="AH205" s="1070"/>
      <c r="AI205" s="1057"/>
      <c r="AJ205" s="1057"/>
      <c r="AK205" s="1057"/>
      <c r="AL205" s="1057"/>
      <c r="AM205" s="1057"/>
      <c r="AN205" s="1057"/>
      <c r="AO205" s="1057"/>
      <c r="AP205" s="1057"/>
      <c r="AQ205" s="1057"/>
      <c r="AR205" s="1057"/>
      <c r="AS205" s="1057"/>
      <c r="AT205" s="1057"/>
      <c r="AU205" s="1057"/>
      <c r="AV205" s="1057"/>
      <c r="AW205" s="1057"/>
      <c r="AX205" s="1057"/>
      <c r="AY205" s="1057"/>
      <c r="AZ205" s="1057"/>
      <c r="BA205" s="1049"/>
      <c r="BB205" s="1251" t="s">
        <v>739</v>
      </c>
      <c r="BC205" s="1251" t="s">
        <v>739</v>
      </c>
      <c r="BD205" s="1251" t="s">
        <v>739</v>
      </c>
      <c r="BE205" s="1251" t="s">
        <v>739</v>
      </c>
      <c r="BF205" s="1367"/>
      <c r="BG205" s="1367"/>
    </row>
    <row r="206" spans="1:59" ht="30.65" customHeight="1" x14ac:dyDescent="0.35">
      <c r="A206" s="1367"/>
      <c r="B20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6" s="778">
        <v>26.12</v>
      </c>
      <c r="D206" s="23" t="s">
        <v>1736</v>
      </c>
      <c r="E206" s="825" t="s">
        <v>934</v>
      </c>
      <c r="F206" s="1495" t="str">
        <f>VLOOKUP(TBL4_OptApp[[#This Row],[Option type
Defined List]],'Option Typs_Grps'!B$2:C$47, 2, FALSE)</f>
        <v>Resource Options</v>
      </c>
      <c r="G206" s="834" t="s">
        <v>68</v>
      </c>
      <c r="H206" s="778" t="s">
        <v>737</v>
      </c>
      <c r="I206" s="844" t="s">
        <v>738</v>
      </c>
      <c r="J206" s="1049"/>
      <c r="K206" s="1049"/>
      <c r="L206" s="1253" t="s">
        <v>739</v>
      </c>
      <c r="M206" s="1253" t="s">
        <v>739</v>
      </c>
      <c r="N206" s="1253" t="s">
        <v>739</v>
      </c>
      <c r="O206" s="1253" t="s">
        <v>739</v>
      </c>
      <c r="P206" s="1253" t="s">
        <v>739</v>
      </c>
      <c r="Q206" s="1253" t="s">
        <v>739</v>
      </c>
      <c r="R206" s="23" t="s">
        <v>935</v>
      </c>
      <c r="S206" s="1332" t="s">
        <v>71</v>
      </c>
      <c r="T206" s="1332" t="s">
        <v>71</v>
      </c>
      <c r="U206" s="848">
        <v>0.55000000000000004</v>
      </c>
      <c r="V206" s="1068"/>
      <c r="W206" s="1069"/>
      <c r="X206" s="1070"/>
      <c r="Y206" s="1079"/>
      <c r="Z206" s="1071"/>
      <c r="AA206" s="1074"/>
      <c r="AB206" s="1074"/>
      <c r="AC206" s="1074"/>
      <c r="AD206" s="1074"/>
      <c r="AE206" s="1070"/>
      <c r="AF206" s="1070"/>
      <c r="AG206" s="1070"/>
      <c r="AH206" s="1070"/>
      <c r="AI206" s="1057"/>
      <c r="AJ206" s="1057"/>
      <c r="AK206" s="1057"/>
      <c r="AL206" s="1057"/>
      <c r="AM206" s="1057"/>
      <c r="AN206" s="1057"/>
      <c r="AO206" s="1057"/>
      <c r="AP206" s="1057"/>
      <c r="AQ206" s="1057"/>
      <c r="AR206" s="1057"/>
      <c r="AS206" s="1057"/>
      <c r="AT206" s="1057"/>
      <c r="AU206" s="1057"/>
      <c r="AV206" s="1057"/>
      <c r="AW206" s="1057"/>
      <c r="AX206" s="1057"/>
      <c r="AY206" s="1057"/>
      <c r="AZ206" s="1057"/>
      <c r="BA206" s="1049"/>
      <c r="BB206" s="1251" t="s">
        <v>739</v>
      </c>
      <c r="BC206" s="1251" t="s">
        <v>739</v>
      </c>
      <c r="BD206" s="1251" t="s">
        <v>739</v>
      </c>
      <c r="BE206" s="1251" t="s">
        <v>739</v>
      </c>
      <c r="BF206" s="1367"/>
      <c r="BG206" s="1367"/>
    </row>
    <row r="207" spans="1:59" ht="30.65" customHeight="1" x14ac:dyDescent="0.35">
      <c r="A207" s="1367"/>
      <c r="B20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7" s="778">
        <v>26.13</v>
      </c>
      <c r="D207" s="23" t="s">
        <v>1737</v>
      </c>
      <c r="E207" s="825" t="s">
        <v>938</v>
      </c>
      <c r="F207" s="1495" t="str">
        <f>VLOOKUP(TBL4_OptApp[[#This Row],[Option type
Defined List]],'Option Typs_Grps'!B$2:C$47, 2, FALSE)</f>
        <v>Resource Options</v>
      </c>
      <c r="G207" s="834" t="s">
        <v>68</v>
      </c>
      <c r="H207" s="778" t="s">
        <v>737</v>
      </c>
      <c r="I207" s="844" t="s">
        <v>738</v>
      </c>
      <c r="J207" s="1049"/>
      <c r="K207" s="1049"/>
      <c r="L207" s="1253" t="s">
        <v>739</v>
      </c>
      <c r="M207" s="1253" t="s">
        <v>739</v>
      </c>
      <c r="N207" s="1253" t="s">
        <v>739</v>
      </c>
      <c r="O207" s="1253" t="s">
        <v>739</v>
      </c>
      <c r="P207" s="1253" t="s">
        <v>739</v>
      </c>
      <c r="Q207" s="1253" t="s">
        <v>739</v>
      </c>
      <c r="R207" s="23" t="s">
        <v>935</v>
      </c>
      <c r="S207" s="1332" t="s">
        <v>71</v>
      </c>
      <c r="T207" s="1332" t="s">
        <v>71</v>
      </c>
      <c r="U207" s="848">
        <v>2.7</v>
      </c>
      <c r="V207" s="1068"/>
      <c r="W207" s="1069"/>
      <c r="X207" s="1070"/>
      <c r="Y207" s="1079"/>
      <c r="Z207" s="1071"/>
      <c r="AA207" s="1074"/>
      <c r="AB207" s="1074"/>
      <c r="AC207" s="1074"/>
      <c r="AD207" s="1074"/>
      <c r="AE207" s="1070"/>
      <c r="AF207" s="1070"/>
      <c r="AG207" s="1070"/>
      <c r="AH207" s="1070"/>
      <c r="AI207" s="1057"/>
      <c r="AJ207" s="1057"/>
      <c r="AK207" s="1057"/>
      <c r="AL207" s="1057"/>
      <c r="AM207" s="1057"/>
      <c r="AN207" s="1057"/>
      <c r="AO207" s="1057"/>
      <c r="AP207" s="1057"/>
      <c r="AQ207" s="1057"/>
      <c r="AR207" s="1057"/>
      <c r="AS207" s="1057"/>
      <c r="AT207" s="1057"/>
      <c r="AU207" s="1057"/>
      <c r="AV207" s="1057"/>
      <c r="AW207" s="1057"/>
      <c r="AX207" s="1057"/>
      <c r="AY207" s="1057"/>
      <c r="AZ207" s="1057"/>
      <c r="BA207" s="1049"/>
      <c r="BB207" s="1251" t="s">
        <v>739</v>
      </c>
      <c r="BC207" s="1251" t="s">
        <v>739</v>
      </c>
      <c r="BD207" s="1251" t="s">
        <v>739</v>
      </c>
      <c r="BE207" s="1251" t="s">
        <v>739</v>
      </c>
      <c r="BF207" s="1367"/>
      <c r="BG207" s="1367"/>
    </row>
    <row r="208" spans="1:59" ht="30.65" customHeight="1" x14ac:dyDescent="0.35">
      <c r="A208" s="1367"/>
      <c r="B20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8" s="778">
        <v>26.14</v>
      </c>
      <c r="D208" s="23" t="s">
        <v>1738</v>
      </c>
      <c r="E208" s="825" t="s">
        <v>938</v>
      </c>
      <c r="F208" s="1495" t="str">
        <f>VLOOKUP(TBL4_OptApp[[#This Row],[Option type
Defined List]],'Option Typs_Grps'!B$2:C$47, 2, FALSE)</f>
        <v>Resource Options</v>
      </c>
      <c r="G208" s="834" t="s">
        <v>68</v>
      </c>
      <c r="H208" s="778" t="s">
        <v>737</v>
      </c>
      <c r="I208" s="844" t="s">
        <v>738</v>
      </c>
      <c r="J208" s="1049"/>
      <c r="K208" s="1049"/>
      <c r="L208" s="1253" t="s">
        <v>739</v>
      </c>
      <c r="M208" s="1253" t="s">
        <v>739</v>
      </c>
      <c r="N208" s="1253" t="s">
        <v>739</v>
      </c>
      <c r="O208" s="1253" t="s">
        <v>739</v>
      </c>
      <c r="P208" s="1253" t="s">
        <v>739</v>
      </c>
      <c r="Q208" s="1253" t="s">
        <v>739</v>
      </c>
      <c r="R208" s="23" t="s">
        <v>935</v>
      </c>
      <c r="S208" s="1332" t="s">
        <v>71</v>
      </c>
      <c r="T208" s="1332" t="s">
        <v>71</v>
      </c>
      <c r="U208" s="848">
        <v>1.1000000000000001</v>
      </c>
      <c r="V208" s="1068"/>
      <c r="W208" s="1069"/>
      <c r="X208" s="1070"/>
      <c r="Y208" s="1079"/>
      <c r="Z208" s="1071"/>
      <c r="AA208" s="1074"/>
      <c r="AB208" s="1074"/>
      <c r="AC208" s="1074"/>
      <c r="AD208" s="1074"/>
      <c r="AE208" s="1070"/>
      <c r="AF208" s="1070"/>
      <c r="AG208" s="1070"/>
      <c r="AH208" s="1070"/>
      <c r="AI208" s="1057"/>
      <c r="AJ208" s="1057"/>
      <c r="AK208" s="1057"/>
      <c r="AL208" s="1057"/>
      <c r="AM208" s="1057"/>
      <c r="AN208" s="1057"/>
      <c r="AO208" s="1057"/>
      <c r="AP208" s="1057"/>
      <c r="AQ208" s="1057"/>
      <c r="AR208" s="1057"/>
      <c r="AS208" s="1057"/>
      <c r="AT208" s="1057"/>
      <c r="AU208" s="1057"/>
      <c r="AV208" s="1057"/>
      <c r="AW208" s="1057"/>
      <c r="AX208" s="1057"/>
      <c r="AY208" s="1057"/>
      <c r="AZ208" s="1057"/>
      <c r="BA208" s="1049"/>
      <c r="BB208" s="1251" t="s">
        <v>739</v>
      </c>
      <c r="BC208" s="1251" t="s">
        <v>739</v>
      </c>
      <c r="BD208" s="1251" t="s">
        <v>739</v>
      </c>
      <c r="BE208" s="1251" t="s">
        <v>739</v>
      </c>
      <c r="BF208" s="1367"/>
      <c r="BG208" s="1367"/>
    </row>
    <row r="209" spans="1:59" ht="30.65" customHeight="1" x14ac:dyDescent="0.35">
      <c r="A209" s="1367"/>
      <c r="B20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9" s="778">
        <v>26.15</v>
      </c>
      <c r="D209" s="23" t="s">
        <v>1739</v>
      </c>
      <c r="E209" s="825" t="s">
        <v>934</v>
      </c>
      <c r="F209" s="1495" t="str">
        <f>VLOOKUP(TBL4_OptApp[[#This Row],[Option type
Defined List]],'Option Typs_Grps'!B$2:C$47, 2, FALSE)</f>
        <v>Resource Options</v>
      </c>
      <c r="G209" s="834" t="s">
        <v>68</v>
      </c>
      <c r="H209" s="778" t="s">
        <v>737</v>
      </c>
      <c r="I209" s="844" t="s">
        <v>738</v>
      </c>
      <c r="J209" s="1049"/>
      <c r="K209" s="1049"/>
      <c r="L209" s="1253" t="s">
        <v>739</v>
      </c>
      <c r="M209" s="1253" t="s">
        <v>739</v>
      </c>
      <c r="N209" s="1253" t="s">
        <v>739</v>
      </c>
      <c r="O209" s="1253" t="s">
        <v>739</v>
      </c>
      <c r="P209" s="1253" t="s">
        <v>739</v>
      </c>
      <c r="Q209" s="1253" t="s">
        <v>739</v>
      </c>
      <c r="R209" s="23" t="s">
        <v>935</v>
      </c>
      <c r="S209" s="1332" t="s">
        <v>71</v>
      </c>
      <c r="T209" s="1332" t="s">
        <v>71</v>
      </c>
      <c r="U209" s="848">
        <v>0.5</v>
      </c>
      <c r="V209" s="1068"/>
      <c r="W209" s="1069"/>
      <c r="X209" s="1070"/>
      <c r="Y209" s="1079"/>
      <c r="Z209" s="1071"/>
      <c r="AA209" s="1074"/>
      <c r="AB209" s="1074"/>
      <c r="AC209" s="1074"/>
      <c r="AD209" s="1074"/>
      <c r="AE209" s="1070"/>
      <c r="AF209" s="1070"/>
      <c r="AG209" s="1070"/>
      <c r="AH209" s="1070"/>
      <c r="AI209" s="1057"/>
      <c r="AJ209" s="1057"/>
      <c r="AK209" s="1057"/>
      <c r="AL209" s="1057"/>
      <c r="AM209" s="1057"/>
      <c r="AN209" s="1057"/>
      <c r="AO209" s="1057"/>
      <c r="AP209" s="1057"/>
      <c r="AQ209" s="1057"/>
      <c r="AR209" s="1057"/>
      <c r="AS209" s="1057"/>
      <c r="AT209" s="1057"/>
      <c r="AU209" s="1057"/>
      <c r="AV209" s="1057"/>
      <c r="AW209" s="1057"/>
      <c r="AX209" s="1057"/>
      <c r="AY209" s="1057"/>
      <c r="AZ209" s="1057"/>
      <c r="BA209" s="1049"/>
      <c r="BB209" s="1251" t="s">
        <v>739</v>
      </c>
      <c r="BC209" s="1251" t="s">
        <v>739</v>
      </c>
      <c r="BD209" s="1251" t="s">
        <v>739</v>
      </c>
      <c r="BE209" s="1251" t="s">
        <v>739</v>
      </c>
      <c r="BF209" s="1367"/>
      <c r="BG209" s="1367"/>
    </row>
    <row r="210" spans="1:59" customFormat="1" ht="30.65" customHeight="1" x14ac:dyDescent="0.35">
      <c r="B210"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0" s="778">
        <v>26.16</v>
      </c>
      <c r="D210" s="23" t="s">
        <v>1740</v>
      </c>
      <c r="E210" s="825" t="s">
        <v>934</v>
      </c>
      <c r="F210" s="1495" t="str">
        <f>VLOOKUP(TBL4_OptApp[[#This Row],[Option type
Defined List]],'Option Typs_Grps'!B$2:C$47, 2, FALSE)</f>
        <v>Resource Options</v>
      </c>
      <c r="G210" s="834" t="s">
        <v>68</v>
      </c>
      <c r="H210" s="778" t="s">
        <v>737</v>
      </c>
      <c r="I210" s="844" t="s">
        <v>738</v>
      </c>
      <c r="J210" s="1054"/>
      <c r="K210" s="1055"/>
      <c r="L210" s="1056" t="s">
        <v>739</v>
      </c>
      <c r="M210" s="1056" t="s">
        <v>739</v>
      </c>
      <c r="N210" s="1056" t="s">
        <v>739</v>
      </c>
      <c r="O210" s="1056" t="s">
        <v>739</v>
      </c>
      <c r="P210" s="1056" t="s">
        <v>739</v>
      </c>
      <c r="Q210" s="1056" t="s">
        <v>739</v>
      </c>
      <c r="R210" s="788" t="s">
        <v>935</v>
      </c>
      <c r="S210" s="1332" t="s">
        <v>71</v>
      </c>
      <c r="T210" s="1332" t="s">
        <v>71</v>
      </c>
      <c r="U210" s="848">
        <v>1.2</v>
      </c>
      <c r="V210" s="1068"/>
      <c r="W210" s="1073"/>
      <c r="X210" s="1075"/>
      <c r="Y210" s="1074"/>
      <c r="Z210" s="1078"/>
      <c r="AA210" s="1074"/>
      <c r="AB210" s="1074"/>
      <c r="AC210" s="1074"/>
      <c r="AD210" s="1074"/>
      <c r="AE210" s="1074"/>
      <c r="AF210" s="1075"/>
      <c r="AG210" s="1074"/>
      <c r="AH210" s="1074"/>
      <c r="AI210" s="1076"/>
      <c r="AJ210" s="1076"/>
      <c r="AK210" s="1076"/>
      <c r="AL210" s="1076"/>
      <c r="AM210" s="1076"/>
      <c r="AN210" s="1076"/>
      <c r="AO210" s="1076"/>
      <c r="AP210" s="1076"/>
      <c r="AQ210" s="1076"/>
      <c r="AR210" s="1076"/>
      <c r="AS210" s="1076"/>
      <c r="AT210" s="1076"/>
      <c r="AU210" s="1076"/>
      <c r="AV210" s="1076"/>
      <c r="AW210" s="1076"/>
      <c r="AX210" s="1076"/>
      <c r="AY210" s="1076"/>
      <c r="AZ210" s="1076"/>
      <c r="BA210" s="1076"/>
      <c r="BB210" s="1056" t="s">
        <v>739</v>
      </c>
      <c r="BC210" s="1056" t="s">
        <v>739</v>
      </c>
      <c r="BD210" s="1056" t="s">
        <v>739</v>
      </c>
      <c r="BE210" s="1056" t="s">
        <v>739</v>
      </c>
    </row>
    <row r="211" spans="1:59" ht="30.65" customHeight="1" x14ac:dyDescent="0.35">
      <c r="A211" s="1367"/>
      <c r="B21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1" s="778">
        <v>26.17</v>
      </c>
      <c r="D211" s="23" t="s">
        <v>939</v>
      </c>
      <c r="E211" s="825" t="s">
        <v>938</v>
      </c>
      <c r="F211" s="1495" t="str">
        <f>VLOOKUP(TBL4_OptApp[[#This Row],[Option type
Defined List]],'Option Typs_Grps'!B$2:C$47, 2, FALSE)</f>
        <v>Resource Options</v>
      </c>
      <c r="G211" s="834" t="s">
        <v>68</v>
      </c>
      <c r="H211" s="778" t="s">
        <v>882</v>
      </c>
      <c r="I211" s="844" t="s">
        <v>738</v>
      </c>
      <c r="J211" s="778"/>
      <c r="K211" s="778" t="s">
        <v>71</v>
      </c>
      <c r="L211" s="1040" t="s">
        <v>738</v>
      </c>
      <c r="M211" s="1040" t="s">
        <v>738</v>
      </c>
      <c r="N211" s="1040" t="s">
        <v>738</v>
      </c>
      <c r="O211" s="1040" t="s">
        <v>738</v>
      </c>
      <c r="P211" s="1040" t="s">
        <v>738</v>
      </c>
      <c r="Q211" s="1040" t="s">
        <v>738</v>
      </c>
      <c r="R211" s="23" t="s">
        <v>71</v>
      </c>
      <c r="S211" s="1332" t="s">
        <v>71</v>
      </c>
      <c r="T211" s="1332" t="s">
        <v>71</v>
      </c>
      <c r="U211" s="848">
        <v>2.5499999999999998</v>
      </c>
      <c r="V211" s="864">
        <v>10</v>
      </c>
      <c r="W211" s="1043" t="s">
        <v>305</v>
      </c>
      <c r="X211" s="821"/>
      <c r="Y211" s="1044"/>
      <c r="Z211" s="1044"/>
      <c r="AA211" s="1044">
        <v>1.1219999999999999</v>
      </c>
      <c r="AB211" s="1044">
        <v>4.5</v>
      </c>
      <c r="AC211" s="1249">
        <v>2940.0880000000002</v>
      </c>
      <c r="AD211" s="1249">
        <v>1035.9247499999999</v>
      </c>
      <c r="AE211" s="1047">
        <v>455.80688999999995</v>
      </c>
      <c r="AF211" s="1124"/>
      <c r="AG211" s="1044">
        <v>364.6723436838634</v>
      </c>
      <c r="AH211" s="1044"/>
      <c r="AI211" s="1041">
        <v>-8.3999999999999986</v>
      </c>
      <c r="AJ211" s="1041">
        <v>-2</v>
      </c>
      <c r="AK211" s="1041" t="s">
        <v>305</v>
      </c>
      <c r="AL211" s="1041">
        <v>-2</v>
      </c>
      <c r="AM211" s="1046" t="s">
        <v>305</v>
      </c>
      <c r="AN211" s="1041">
        <v>-2</v>
      </c>
      <c r="AO211" s="1046" t="s">
        <v>305</v>
      </c>
      <c r="AP211" s="1041">
        <v>-2</v>
      </c>
      <c r="AQ211" s="1041" t="s">
        <v>305</v>
      </c>
      <c r="AR211" s="1041">
        <v>-1</v>
      </c>
      <c r="AS211" s="1041" t="s">
        <v>305</v>
      </c>
      <c r="AT211" s="1041" t="s">
        <v>305</v>
      </c>
      <c r="AU211" s="1041" t="s">
        <v>305</v>
      </c>
      <c r="AV211" s="1041" t="s">
        <v>940</v>
      </c>
      <c r="AW211" s="1041" t="s">
        <v>941</v>
      </c>
      <c r="AX211" s="1041" t="s">
        <v>888</v>
      </c>
      <c r="AY211" s="1041" t="s">
        <v>888</v>
      </c>
      <c r="AZ211" s="1041">
        <v>8</v>
      </c>
      <c r="BA211" s="778">
        <v>9</v>
      </c>
      <c r="BB211" s="1040" t="s">
        <v>738</v>
      </c>
      <c r="BC211" s="1040" t="s">
        <v>738</v>
      </c>
      <c r="BD211" s="1040" t="s">
        <v>738</v>
      </c>
      <c r="BE211" s="1040" t="s">
        <v>738</v>
      </c>
      <c r="BF211" s="1367"/>
      <c r="BG211" s="1367"/>
    </row>
    <row r="212" spans="1:59" ht="30.65" customHeight="1" x14ac:dyDescent="0.35">
      <c r="A212" s="1367"/>
      <c r="B21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2" s="778">
        <v>26.18</v>
      </c>
      <c r="D212" s="23" t="s">
        <v>1741</v>
      </c>
      <c r="E212" s="825" t="s">
        <v>934</v>
      </c>
      <c r="F212" s="1495" t="str">
        <f>VLOOKUP(TBL4_OptApp[[#This Row],[Option type
Defined List]],'Option Typs_Grps'!B$2:C$47, 2, FALSE)</f>
        <v>Resource Options</v>
      </c>
      <c r="G212" s="834" t="s">
        <v>68</v>
      </c>
      <c r="H212" s="778" t="s">
        <v>737</v>
      </c>
      <c r="I212" s="844" t="s">
        <v>738</v>
      </c>
      <c r="J212" s="1049"/>
      <c r="K212" s="1049"/>
      <c r="L212" s="1253" t="s">
        <v>739</v>
      </c>
      <c r="M212" s="1253" t="s">
        <v>739</v>
      </c>
      <c r="N212" s="1253" t="s">
        <v>739</v>
      </c>
      <c r="O212" s="1253" t="s">
        <v>739</v>
      </c>
      <c r="P212" s="1253" t="s">
        <v>739</v>
      </c>
      <c r="Q212" s="1253" t="s">
        <v>739</v>
      </c>
      <c r="R212" s="23" t="s">
        <v>935</v>
      </c>
      <c r="S212" s="1332" t="s">
        <v>71</v>
      </c>
      <c r="T212" s="1332" t="s">
        <v>71</v>
      </c>
      <c r="U212" s="848">
        <v>10</v>
      </c>
      <c r="V212" s="1068"/>
      <c r="W212" s="1069"/>
      <c r="X212" s="1070"/>
      <c r="Y212" s="1079"/>
      <c r="Z212" s="1071"/>
      <c r="AA212" s="1070"/>
      <c r="AB212" s="1070"/>
      <c r="AC212" s="1070"/>
      <c r="AD212" s="1070"/>
      <c r="AE212" s="1070"/>
      <c r="AF212" s="1121"/>
      <c r="AG212" s="1070"/>
      <c r="AH212" s="1070"/>
      <c r="AI212" s="1057"/>
      <c r="AJ212" s="1057"/>
      <c r="AK212" s="1057"/>
      <c r="AL212" s="1057"/>
      <c r="AM212" s="1057"/>
      <c r="AN212" s="1057"/>
      <c r="AO212" s="1057"/>
      <c r="AP212" s="1057"/>
      <c r="AQ212" s="1057"/>
      <c r="AR212" s="1057"/>
      <c r="AS212" s="1057"/>
      <c r="AT212" s="1057"/>
      <c r="AU212" s="1057"/>
      <c r="AV212" s="1057"/>
      <c r="AW212" s="1057"/>
      <c r="AX212" s="1057"/>
      <c r="AY212" s="1057"/>
      <c r="AZ212" s="1057"/>
      <c r="BA212" s="1049"/>
      <c r="BB212" s="1251" t="s">
        <v>739</v>
      </c>
      <c r="BC212" s="1251" t="s">
        <v>739</v>
      </c>
      <c r="BD212" s="1251" t="s">
        <v>739</v>
      </c>
      <c r="BE212" s="1251" t="s">
        <v>739</v>
      </c>
      <c r="BF212" s="1367"/>
      <c r="BG212" s="1367"/>
    </row>
    <row r="213" spans="1:59" ht="30.65" customHeight="1" x14ac:dyDescent="0.35">
      <c r="A213" s="1367"/>
      <c r="B21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3" s="778">
        <v>26.19</v>
      </c>
      <c r="D213" s="23" t="s">
        <v>1742</v>
      </c>
      <c r="E213" s="825" t="s">
        <v>934</v>
      </c>
      <c r="F213" s="1495" t="str">
        <f>VLOOKUP(TBL4_OptApp[[#This Row],[Option type
Defined List]],'Option Typs_Grps'!B$2:C$47, 2, FALSE)</f>
        <v>Resource Options</v>
      </c>
      <c r="G213" s="834" t="s">
        <v>68</v>
      </c>
      <c r="H213" s="778" t="s">
        <v>737</v>
      </c>
      <c r="I213" s="844" t="s">
        <v>738</v>
      </c>
      <c r="J213" s="1049"/>
      <c r="K213" s="1049"/>
      <c r="L213" s="1253" t="s">
        <v>739</v>
      </c>
      <c r="M213" s="1253" t="s">
        <v>739</v>
      </c>
      <c r="N213" s="1253" t="s">
        <v>739</v>
      </c>
      <c r="O213" s="1253" t="s">
        <v>739</v>
      </c>
      <c r="P213" s="1253" t="s">
        <v>739</v>
      </c>
      <c r="Q213" s="1253" t="s">
        <v>739</v>
      </c>
      <c r="R213" s="23" t="s">
        <v>891</v>
      </c>
      <c r="S213" s="1332" t="s">
        <v>71</v>
      </c>
      <c r="T213" s="1332" t="s">
        <v>71</v>
      </c>
      <c r="U213" s="848">
        <v>0.7</v>
      </c>
      <c r="V213" s="1068"/>
      <c r="W213" s="1069"/>
      <c r="X213" s="1070"/>
      <c r="Y213" s="1079"/>
      <c r="Z213" s="1071"/>
      <c r="AA213" s="1070"/>
      <c r="AB213" s="1070"/>
      <c r="AC213" s="1070"/>
      <c r="AD213" s="1070"/>
      <c r="AE213" s="1070"/>
      <c r="AF213" s="1070"/>
      <c r="AG213" s="1070"/>
      <c r="AH213" s="1070"/>
      <c r="AI213" s="1057"/>
      <c r="AJ213" s="1057"/>
      <c r="AK213" s="1057"/>
      <c r="AL213" s="1057"/>
      <c r="AM213" s="1057"/>
      <c r="AN213" s="1057"/>
      <c r="AO213" s="1057"/>
      <c r="AP213" s="1057"/>
      <c r="AQ213" s="1057"/>
      <c r="AR213" s="1057"/>
      <c r="AS213" s="1057"/>
      <c r="AT213" s="1057"/>
      <c r="AU213" s="1057"/>
      <c r="AV213" s="1057"/>
      <c r="AW213" s="1057"/>
      <c r="AX213" s="1057"/>
      <c r="AY213" s="1057"/>
      <c r="AZ213" s="1057"/>
      <c r="BA213" s="1049"/>
      <c r="BB213" s="1251" t="s">
        <v>739</v>
      </c>
      <c r="BC213" s="1251" t="s">
        <v>739</v>
      </c>
      <c r="BD213" s="1251" t="s">
        <v>739</v>
      </c>
      <c r="BE213" s="1251" t="s">
        <v>739</v>
      </c>
      <c r="BF213" s="1367"/>
      <c r="BG213" s="1367"/>
    </row>
    <row r="214" spans="1:59" ht="30.65" customHeight="1" x14ac:dyDescent="0.35">
      <c r="A214" s="1367"/>
      <c r="B21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4" s="778">
        <v>26.2</v>
      </c>
      <c r="D214" s="23" t="s">
        <v>1743</v>
      </c>
      <c r="E214" s="825" t="s">
        <v>938</v>
      </c>
      <c r="F214" s="1495" t="str">
        <f>VLOOKUP(TBL4_OptApp[[#This Row],[Option type
Defined List]],'Option Typs_Grps'!B$2:C$47, 2, FALSE)</f>
        <v>Resource Options</v>
      </c>
      <c r="G214" s="834" t="s">
        <v>68</v>
      </c>
      <c r="H214" s="778" t="s">
        <v>737</v>
      </c>
      <c r="I214" s="844" t="s">
        <v>738</v>
      </c>
      <c r="J214" s="1049"/>
      <c r="K214" s="1049"/>
      <c r="L214" s="1253" t="s">
        <v>739</v>
      </c>
      <c r="M214" s="1253" t="s">
        <v>739</v>
      </c>
      <c r="N214" s="1253" t="s">
        <v>739</v>
      </c>
      <c r="O214" s="1253" t="s">
        <v>739</v>
      </c>
      <c r="P214" s="1253" t="s">
        <v>739</v>
      </c>
      <c r="Q214" s="1253" t="s">
        <v>739</v>
      </c>
      <c r="R214" s="23" t="s">
        <v>752</v>
      </c>
      <c r="S214" s="1332" t="s">
        <v>71</v>
      </c>
      <c r="T214" s="1332" t="s">
        <v>71</v>
      </c>
      <c r="U214" s="848">
        <v>1.66</v>
      </c>
      <c r="V214" s="1068"/>
      <c r="W214" s="1069"/>
      <c r="X214" s="1070"/>
      <c r="Y214" s="1079"/>
      <c r="Z214" s="1071"/>
      <c r="AA214" s="1070"/>
      <c r="AB214" s="1070"/>
      <c r="AC214" s="1070"/>
      <c r="AD214" s="1070"/>
      <c r="AE214" s="1070"/>
      <c r="AF214" s="1070"/>
      <c r="AG214" s="1070"/>
      <c r="AH214" s="1070"/>
      <c r="AI214" s="1057"/>
      <c r="AJ214" s="1057"/>
      <c r="AK214" s="1057"/>
      <c r="AL214" s="1057"/>
      <c r="AM214" s="1057"/>
      <c r="AN214" s="1057"/>
      <c r="AO214" s="1057"/>
      <c r="AP214" s="1057"/>
      <c r="AQ214" s="1057"/>
      <c r="AR214" s="1057"/>
      <c r="AS214" s="1057"/>
      <c r="AT214" s="1057"/>
      <c r="AU214" s="1057"/>
      <c r="AV214" s="1057"/>
      <c r="AW214" s="1057"/>
      <c r="AX214" s="1057"/>
      <c r="AY214" s="1057"/>
      <c r="AZ214" s="1057"/>
      <c r="BA214" s="1049"/>
      <c r="BB214" s="1251" t="s">
        <v>739</v>
      </c>
      <c r="BC214" s="1251" t="s">
        <v>739</v>
      </c>
      <c r="BD214" s="1251" t="s">
        <v>739</v>
      </c>
      <c r="BE214" s="1251" t="s">
        <v>739</v>
      </c>
      <c r="BF214" s="1367"/>
      <c r="BG214" s="1367"/>
    </row>
    <row r="215" spans="1:59" ht="30.65" customHeight="1" x14ac:dyDescent="0.35">
      <c r="A215" s="1367"/>
      <c r="B21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5" s="778">
        <v>27.01</v>
      </c>
      <c r="D215" s="23" t="s">
        <v>1744</v>
      </c>
      <c r="E215" s="825" t="s">
        <v>938</v>
      </c>
      <c r="F215" s="1495" t="str">
        <f>VLOOKUP(TBL4_OptApp[[#This Row],[Option type
Defined List]],'Option Typs_Grps'!B$2:C$47, 2, FALSE)</f>
        <v>Resource Options</v>
      </c>
      <c r="G215" s="834" t="s">
        <v>68</v>
      </c>
      <c r="H215" s="778" t="s">
        <v>737</v>
      </c>
      <c r="I215" s="844" t="s">
        <v>772</v>
      </c>
      <c r="J215" s="1049"/>
      <c r="K215" s="1049"/>
      <c r="L215" s="1253" t="s">
        <v>739</v>
      </c>
      <c r="M215" s="1253" t="s">
        <v>739</v>
      </c>
      <c r="N215" s="1253" t="s">
        <v>739</v>
      </c>
      <c r="O215" s="1253" t="s">
        <v>739</v>
      </c>
      <c r="P215" s="1253" t="s">
        <v>739</v>
      </c>
      <c r="Q215" s="1253" t="s">
        <v>739</v>
      </c>
      <c r="R215" s="23" t="s">
        <v>894</v>
      </c>
      <c r="S215" s="1332" t="s">
        <v>71</v>
      </c>
      <c r="T215" s="1332" t="s">
        <v>71</v>
      </c>
      <c r="U215" s="848">
        <v>5</v>
      </c>
      <c r="V215" s="1068"/>
      <c r="W215" s="1069"/>
      <c r="X215" s="1070"/>
      <c r="Y215" s="1079"/>
      <c r="Z215" s="1071"/>
      <c r="AA215" s="1070"/>
      <c r="AB215" s="1070"/>
      <c r="AC215" s="1070"/>
      <c r="AD215" s="1070"/>
      <c r="AE215" s="1070"/>
      <c r="AF215" s="1070"/>
      <c r="AG215" s="1070"/>
      <c r="AH215" s="1070"/>
      <c r="AI215" s="1057"/>
      <c r="AJ215" s="1057"/>
      <c r="AK215" s="1057"/>
      <c r="AL215" s="1057"/>
      <c r="AM215" s="1057"/>
      <c r="AN215" s="1057"/>
      <c r="AO215" s="1057"/>
      <c r="AP215" s="1057"/>
      <c r="AQ215" s="1057"/>
      <c r="AR215" s="1057"/>
      <c r="AS215" s="1057"/>
      <c r="AT215" s="1057"/>
      <c r="AU215" s="1057"/>
      <c r="AV215" s="1057"/>
      <c r="AW215" s="1057"/>
      <c r="AX215" s="1057"/>
      <c r="AY215" s="1057"/>
      <c r="AZ215" s="1057"/>
      <c r="BA215" s="1049"/>
      <c r="BB215" s="1251" t="s">
        <v>739</v>
      </c>
      <c r="BC215" s="1251" t="s">
        <v>739</v>
      </c>
      <c r="BD215" s="1251" t="s">
        <v>739</v>
      </c>
      <c r="BE215" s="1251" t="s">
        <v>739</v>
      </c>
      <c r="BF215" s="1367"/>
      <c r="BG215" s="1367"/>
    </row>
    <row r="216" spans="1:59" ht="30.65" customHeight="1" x14ac:dyDescent="0.35">
      <c r="A216" s="1367"/>
      <c r="B21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6" s="778">
        <v>27.02</v>
      </c>
      <c r="D216" s="23" t="s">
        <v>1745</v>
      </c>
      <c r="E216" s="825" t="s">
        <v>938</v>
      </c>
      <c r="F216" s="1495" t="str">
        <f>VLOOKUP(TBL4_OptApp[[#This Row],[Option type
Defined List]],'Option Typs_Grps'!B$2:C$47, 2, FALSE)</f>
        <v>Resource Options</v>
      </c>
      <c r="G216" s="834" t="s">
        <v>68</v>
      </c>
      <c r="H216" s="778" t="s">
        <v>737</v>
      </c>
      <c r="I216" s="844" t="s">
        <v>772</v>
      </c>
      <c r="J216" s="1049"/>
      <c r="K216" s="1049"/>
      <c r="L216" s="1253" t="s">
        <v>739</v>
      </c>
      <c r="M216" s="1253" t="s">
        <v>739</v>
      </c>
      <c r="N216" s="1253" t="s">
        <v>739</v>
      </c>
      <c r="O216" s="1253" t="s">
        <v>739</v>
      </c>
      <c r="P216" s="1253" t="s">
        <v>739</v>
      </c>
      <c r="Q216" s="1253" t="s">
        <v>739</v>
      </c>
      <c r="R216" s="23" t="s">
        <v>894</v>
      </c>
      <c r="S216" s="1332" t="s">
        <v>71</v>
      </c>
      <c r="T216" s="1332" t="s">
        <v>71</v>
      </c>
      <c r="U216" s="848">
        <v>7</v>
      </c>
      <c r="V216" s="1068"/>
      <c r="W216" s="1069"/>
      <c r="X216" s="1070"/>
      <c r="Y216" s="1079"/>
      <c r="Z216" s="1071"/>
      <c r="AA216" s="1070"/>
      <c r="AB216" s="1070"/>
      <c r="AC216" s="1070"/>
      <c r="AD216" s="1070"/>
      <c r="AE216" s="1070"/>
      <c r="AF216" s="1070"/>
      <c r="AG216" s="1070"/>
      <c r="AH216" s="1070"/>
      <c r="AI216" s="1057"/>
      <c r="AJ216" s="1057"/>
      <c r="AK216" s="1057"/>
      <c r="AL216" s="1057"/>
      <c r="AM216" s="1057"/>
      <c r="AN216" s="1057"/>
      <c r="AO216" s="1057"/>
      <c r="AP216" s="1057"/>
      <c r="AQ216" s="1057"/>
      <c r="AR216" s="1057"/>
      <c r="AS216" s="1057"/>
      <c r="AT216" s="1057"/>
      <c r="AU216" s="1057"/>
      <c r="AV216" s="1057"/>
      <c r="AW216" s="1057"/>
      <c r="AX216" s="1057"/>
      <c r="AY216" s="1057"/>
      <c r="AZ216" s="1057"/>
      <c r="BA216" s="1049"/>
      <c r="BB216" s="1251" t="s">
        <v>739</v>
      </c>
      <c r="BC216" s="1251" t="s">
        <v>739</v>
      </c>
      <c r="BD216" s="1251" t="s">
        <v>739</v>
      </c>
      <c r="BE216" s="1251" t="s">
        <v>739</v>
      </c>
      <c r="BF216" s="1367"/>
      <c r="BG216" s="1367"/>
    </row>
    <row r="217" spans="1:59" ht="30.65" customHeight="1" x14ac:dyDescent="0.35">
      <c r="A217" s="1367"/>
      <c r="B21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7" s="778">
        <v>27.03</v>
      </c>
      <c r="D217" s="23" t="s">
        <v>1746</v>
      </c>
      <c r="E217" s="825" t="s">
        <v>938</v>
      </c>
      <c r="F217" s="1495" t="str">
        <f>VLOOKUP(TBL4_OptApp[[#This Row],[Option type
Defined List]],'Option Typs_Grps'!B$2:C$47, 2, FALSE)</f>
        <v>Resource Options</v>
      </c>
      <c r="G217" s="834" t="s">
        <v>68</v>
      </c>
      <c r="H217" s="778" t="s">
        <v>737</v>
      </c>
      <c r="I217" s="844" t="s">
        <v>772</v>
      </c>
      <c r="J217" s="1049"/>
      <c r="K217" s="1049"/>
      <c r="L217" s="1253" t="s">
        <v>739</v>
      </c>
      <c r="M217" s="1253" t="s">
        <v>739</v>
      </c>
      <c r="N217" s="1253" t="s">
        <v>739</v>
      </c>
      <c r="O217" s="1253" t="s">
        <v>739</v>
      </c>
      <c r="P217" s="1253" t="s">
        <v>739</v>
      </c>
      <c r="Q217" s="1253" t="s">
        <v>739</v>
      </c>
      <c r="R217" s="23" t="s">
        <v>894</v>
      </c>
      <c r="S217" s="1332" t="s">
        <v>71</v>
      </c>
      <c r="T217" s="1332" t="s">
        <v>71</v>
      </c>
      <c r="U217" s="848">
        <v>5</v>
      </c>
      <c r="V217" s="1068"/>
      <c r="W217" s="1069"/>
      <c r="X217" s="1070"/>
      <c r="Y217" s="1079"/>
      <c r="Z217" s="1071"/>
      <c r="AA217" s="1070"/>
      <c r="AB217" s="1070"/>
      <c r="AC217" s="1070"/>
      <c r="AD217" s="1070"/>
      <c r="AE217" s="1070"/>
      <c r="AF217" s="1070"/>
      <c r="AG217" s="1070"/>
      <c r="AH217" s="1070"/>
      <c r="AI217" s="1057"/>
      <c r="AJ217" s="1057"/>
      <c r="AK217" s="1057"/>
      <c r="AL217" s="1057"/>
      <c r="AM217" s="1057"/>
      <c r="AN217" s="1057"/>
      <c r="AO217" s="1057"/>
      <c r="AP217" s="1057"/>
      <c r="AQ217" s="1057"/>
      <c r="AR217" s="1057"/>
      <c r="AS217" s="1057"/>
      <c r="AT217" s="1057"/>
      <c r="AU217" s="1057"/>
      <c r="AV217" s="1057"/>
      <c r="AW217" s="1057"/>
      <c r="AX217" s="1057"/>
      <c r="AY217" s="1057"/>
      <c r="AZ217" s="1057"/>
      <c r="BA217" s="1049"/>
      <c r="BB217" s="1251" t="s">
        <v>739</v>
      </c>
      <c r="BC217" s="1251" t="s">
        <v>739</v>
      </c>
      <c r="BD217" s="1251" t="s">
        <v>739</v>
      </c>
      <c r="BE217" s="1251" t="s">
        <v>739</v>
      </c>
      <c r="BF217" s="1367"/>
      <c r="BG217" s="1367"/>
    </row>
    <row r="218" spans="1:59" ht="30.65" customHeight="1" x14ac:dyDescent="0.35">
      <c r="A218" s="1367"/>
      <c r="B21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8" s="778">
        <v>27.04</v>
      </c>
      <c r="D218" s="23" t="s">
        <v>1747</v>
      </c>
      <c r="E218" s="825" t="s">
        <v>938</v>
      </c>
      <c r="F218" s="1495" t="str">
        <f>VLOOKUP(TBL4_OptApp[[#This Row],[Option type
Defined List]],'Option Typs_Grps'!B$2:C$47, 2, FALSE)</f>
        <v>Resource Options</v>
      </c>
      <c r="G218" s="834" t="s">
        <v>68</v>
      </c>
      <c r="H218" s="778" t="s">
        <v>882</v>
      </c>
      <c r="I218" s="844" t="s">
        <v>738</v>
      </c>
      <c r="J218" s="778"/>
      <c r="K218" s="778" t="s">
        <v>71</v>
      </c>
      <c r="L218" s="1040" t="s">
        <v>738</v>
      </c>
      <c r="M218" s="1040" t="s">
        <v>738</v>
      </c>
      <c r="N218" s="1040" t="s">
        <v>738</v>
      </c>
      <c r="O218" s="1040" t="s">
        <v>738</v>
      </c>
      <c r="P218" s="1040" t="s">
        <v>738</v>
      </c>
      <c r="Q218" s="1040" t="s">
        <v>738</v>
      </c>
      <c r="R218" s="23" t="s">
        <v>71</v>
      </c>
      <c r="S218" s="1332" t="s">
        <v>71</v>
      </c>
      <c r="T218" s="1332" t="s">
        <v>71</v>
      </c>
      <c r="U218" s="848">
        <v>0</v>
      </c>
      <c r="V218" s="864">
        <v>9</v>
      </c>
      <c r="W218" s="1043" t="s">
        <v>305</v>
      </c>
      <c r="X218" s="821"/>
      <c r="Y218" s="1044"/>
      <c r="Z218" s="1044"/>
      <c r="AA218" s="1044">
        <v>0</v>
      </c>
      <c r="AB218" s="1044">
        <v>5</v>
      </c>
      <c r="AC218" s="1249">
        <v>215.47200000000001</v>
      </c>
      <c r="AD218" s="1249">
        <v>0</v>
      </c>
      <c r="AE218" s="1047">
        <v>0</v>
      </c>
      <c r="AF218" s="1124"/>
      <c r="AG218" s="1044">
        <v>0</v>
      </c>
      <c r="AH218" s="1044"/>
      <c r="AI218" s="1041">
        <v>-6.6</v>
      </c>
      <c r="AJ218" s="1041">
        <v>-1</v>
      </c>
      <c r="AK218" s="1041" t="s">
        <v>305</v>
      </c>
      <c r="AL218" s="1041">
        <v>-1</v>
      </c>
      <c r="AM218" s="1046" t="s">
        <v>305</v>
      </c>
      <c r="AN218" s="1041">
        <v>-1</v>
      </c>
      <c r="AO218" s="1046" t="s">
        <v>305</v>
      </c>
      <c r="AP218" s="1041">
        <v>-1</v>
      </c>
      <c r="AQ218" s="1041" t="s">
        <v>305</v>
      </c>
      <c r="AR218" s="1041">
        <v>-3</v>
      </c>
      <c r="AS218" s="1041" t="s">
        <v>305</v>
      </c>
      <c r="AT218" s="1041" t="s">
        <v>305</v>
      </c>
      <c r="AU218" s="1041" t="s">
        <v>305</v>
      </c>
      <c r="AV218" s="1041" t="s">
        <v>940</v>
      </c>
      <c r="AW218" s="1041" t="s">
        <v>941</v>
      </c>
      <c r="AX218" s="1041" t="s">
        <v>886</v>
      </c>
      <c r="AY218" s="1041" t="s">
        <v>888</v>
      </c>
      <c r="AZ218" s="1041">
        <v>19</v>
      </c>
      <c r="BA218" s="778">
        <v>8</v>
      </c>
      <c r="BB218" s="1040" t="s">
        <v>738</v>
      </c>
      <c r="BC218" s="1040" t="s">
        <v>738</v>
      </c>
      <c r="BD218" s="1040" t="s">
        <v>738</v>
      </c>
      <c r="BE218" s="1040" t="s">
        <v>738</v>
      </c>
      <c r="BF218" s="1367"/>
      <c r="BG218" s="1367"/>
    </row>
    <row r="219" spans="1:59" ht="30.65" customHeight="1" x14ac:dyDescent="0.35">
      <c r="A219" s="1367"/>
      <c r="B21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9" s="778">
        <v>27.05</v>
      </c>
      <c r="D219" s="23" t="s">
        <v>942</v>
      </c>
      <c r="E219" s="825" t="s">
        <v>938</v>
      </c>
      <c r="F219" s="1495" t="str">
        <f>VLOOKUP(TBL4_OptApp[[#This Row],[Option type
Defined List]],'Option Typs_Grps'!B$2:C$47, 2, FALSE)</f>
        <v>Resource Options</v>
      </c>
      <c r="G219" s="834" t="s">
        <v>68</v>
      </c>
      <c r="H219" s="778" t="s">
        <v>737</v>
      </c>
      <c r="I219" s="844" t="s">
        <v>738</v>
      </c>
      <c r="J219" s="1049"/>
      <c r="K219" s="1049"/>
      <c r="L219" s="1253" t="s">
        <v>739</v>
      </c>
      <c r="M219" s="1253" t="s">
        <v>739</v>
      </c>
      <c r="N219" s="1253" t="s">
        <v>739</v>
      </c>
      <c r="O219" s="1253" t="s">
        <v>739</v>
      </c>
      <c r="P219" s="1253" t="s">
        <v>739</v>
      </c>
      <c r="Q219" s="1253" t="s">
        <v>739</v>
      </c>
      <c r="R219" s="23" t="s">
        <v>891</v>
      </c>
      <c r="S219" s="1332" t="s">
        <v>71</v>
      </c>
      <c r="T219" s="1332" t="s">
        <v>71</v>
      </c>
      <c r="U219" s="848">
        <v>1.8</v>
      </c>
      <c r="V219" s="1068"/>
      <c r="W219" s="1069"/>
      <c r="X219" s="1070"/>
      <c r="Y219" s="1079"/>
      <c r="Z219" s="1071"/>
      <c r="AA219" s="1074"/>
      <c r="AB219" s="1074"/>
      <c r="AC219" s="1074"/>
      <c r="AD219" s="1074"/>
      <c r="AE219" s="1070"/>
      <c r="AF219" s="1121"/>
      <c r="AG219" s="1070"/>
      <c r="AH219" s="1070"/>
      <c r="AI219" s="1057"/>
      <c r="AJ219" s="1057"/>
      <c r="AK219" s="1057"/>
      <c r="AL219" s="1057"/>
      <c r="AM219" s="1057"/>
      <c r="AN219" s="1057"/>
      <c r="AO219" s="1057"/>
      <c r="AP219" s="1057"/>
      <c r="AQ219" s="1057"/>
      <c r="AR219" s="1057"/>
      <c r="AS219" s="1057"/>
      <c r="AT219" s="1057"/>
      <c r="AU219" s="1057"/>
      <c r="AV219" s="1057"/>
      <c r="AW219" s="1057"/>
      <c r="AX219" s="1057"/>
      <c r="AY219" s="1057"/>
      <c r="AZ219" s="1057"/>
      <c r="BA219" s="1049"/>
      <c r="BB219" s="1251" t="s">
        <v>739</v>
      </c>
      <c r="BC219" s="1251" t="s">
        <v>739</v>
      </c>
      <c r="BD219" s="1251" t="s">
        <v>739</v>
      </c>
      <c r="BE219" s="1251" t="s">
        <v>739</v>
      </c>
      <c r="BF219" s="1367"/>
      <c r="BG219" s="1367"/>
    </row>
    <row r="220" spans="1:59" ht="30.65" customHeight="1" x14ac:dyDescent="0.35">
      <c r="A220" s="1367"/>
      <c r="B22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0" s="778">
        <v>28.01</v>
      </c>
      <c r="D220" s="23" t="s">
        <v>1748</v>
      </c>
      <c r="E220" s="825" t="s">
        <v>934</v>
      </c>
      <c r="F220" s="1495" t="str">
        <f>VLOOKUP(TBL4_OptApp[[#This Row],[Option type
Defined List]],'Option Typs_Grps'!B$2:C$47, 2, FALSE)</f>
        <v>Resource Options</v>
      </c>
      <c r="G220" s="834" t="s">
        <v>68</v>
      </c>
      <c r="H220" s="778" t="s">
        <v>737</v>
      </c>
      <c r="I220" s="844" t="s">
        <v>738</v>
      </c>
      <c r="J220" s="1049"/>
      <c r="K220" s="1049"/>
      <c r="L220" s="1253" t="s">
        <v>739</v>
      </c>
      <c r="M220" s="1253" t="s">
        <v>739</v>
      </c>
      <c r="N220" s="1253" t="s">
        <v>739</v>
      </c>
      <c r="O220" s="1253" t="s">
        <v>739</v>
      </c>
      <c r="P220" s="1253" t="s">
        <v>739</v>
      </c>
      <c r="Q220" s="1253" t="s">
        <v>739</v>
      </c>
      <c r="R220" s="23" t="s">
        <v>935</v>
      </c>
      <c r="S220" s="1332" t="s">
        <v>71</v>
      </c>
      <c r="T220" s="1332" t="s">
        <v>71</v>
      </c>
      <c r="U220" s="848">
        <v>5.7</v>
      </c>
      <c r="V220" s="1068"/>
      <c r="W220" s="1069"/>
      <c r="X220" s="1070"/>
      <c r="Y220" s="1079"/>
      <c r="Z220" s="1071"/>
      <c r="AA220" s="1074"/>
      <c r="AB220" s="1074"/>
      <c r="AC220" s="1074"/>
      <c r="AD220" s="1074"/>
      <c r="AE220" s="1070"/>
      <c r="AF220" s="1070"/>
      <c r="AG220" s="1070"/>
      <c r="AH220" s="1070"/>
      <c r="AI220" s="1057"/>
      <c r="AJ220" s="1057"/>
      <c r="AK220" s="1057"/>
      <c r="AL220" s="1057"/>
      <c r="AM220" s="1057"/>
      <c r="AN220" s="1057"/>
      <c r="AO220" s="1057"/>
      <c r="AP220" s="1057"/>
      <c r="AQ220" s="1057"/>
      <c r="AR220" s="1057"/>
      <c r="AS220" s="1057"/>
      <c r="AT220" s="1057"/>
      <c r="AU220" s="1057"/>
      <c r="AV220" s="1057"/>
      <c r="AW220" s="1057"/>
      <c r="AX220" s="1057"/>
      <c r="AY220" s="1057"/>
      <c r="AZ220" s="1057"/>
      <c r="BA220" s="1049"/>
      <c r="BB220" s="1251" t="s">
        <v>739</v>
      </c>
      <c r="BC220" s="1251" t="s">
        <v>739</v>
      </c>
      <c r="BD220" s="1251" t="s">
        <v>739</v>
      </c>
      <c r="BE220" s="1251" t="s">
        <v>739</v>
      </c>
      <c r="BF220" s="1367"/>
      <c r="BG220" s="1367"/>
    </row>
    <row r="221" spans="1:59" ht="30.65" customHeight="1" x14ac:dyDescent="0.35">
      <c r="A221" s="1367"/>
      <c r="B22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1" s="778">
        <v>29.01</v>
      </c>
      <c r="D221" s="23" t="s">
        <v>1749</v>
      </c>
      <c r="E221" s="825" t="s">
        <v>934</v>
      </c>
      <c r="F221" s="1495" t="str">
        <f>VLOOKUP(TBL4_OptApp[[#This Row],[Option type
Defined List]],'Option Typs_Grps'!B$2:C$47, 2, FALSE)</f>
        <v>Resource Options</v>
      </c>
      <c r="G221" s="834" t="s">
        <v>68</v>
      </c>
      <c r="H221" s="778" t="s">
        <v>737</v>
      </c>
      <c r="I221" s="844" t="s">
        <v>738</v>
      </c>
      <c r="J221" s="1049"/>
      <c r="K221" s="1049"/>
      <c r="L221" s="1253" t="s">
        <v>739</v>
      </c>
      <c r="M221" s="1253" t="s">
        <v>739</v>
      </c>
      <c r="N221" s="1253" t="s">
        <v>739</v>
      </c>
      <c r="O221" s="1253" t="s">
        <v>739</v>
      </c>
      <c r="P221" s="1253" t="s">
        <v>739</v>
      </c>
      <c r="Q221" s="1253" t="s">
        <v>739</v>
      </c>
      <c r="R221" s="23" t="s">
        <v>766</v>
      </c>
      <c r="S221" s="1332" t="s">
        <v>71</v>
      </c>
      <c r="T221" s="1332" t="s">
        <v>71</v>
      </c>
      <c r="U221" s="848">
        <v>3</v>
      </c>
      <c r="V221" s="1068"/>
      <c r="W221" s="1069"/>
      <c r="X221" s="1070"/>
      <c r="Y221" s="1079"/>
      <c r="Z221" s="1071"/>
      <c r="AA221" s="1074"/>
      <c r="AB221" s="1074"/>
      <c r="AC221" s="1074"/>
      <c r="AD221" s="1074"/>
      <c r="AE221" s="1070"/>
      <c r="AF221" s="1070"/>
      <c r="AG221" s="1070"/>
      <c r="AH221" s="1070"/>
      <c r="AI221" s="1057"/>
      <c r="AJ221" s="1057"/>
      <c r="AK221" s="1057"/>
      <c r="AL221" s="1057"/>
      <c r="AM221" s="1057"/>
      <c r="AN221" s="1057"/>
      <c r="AO221" s="1057"/>
      <c r="AP221" s="1057"/>
      <c r="AQ221" s="1057"/>
      <c r="AR221" s="1057"/>
      <c r="AS221" s="1057"/>
      <c r="AT221" s="1057"/>
      <c r="AU221" s="1057"/>
      <c r="AV221" s="1057"/>
      <c r="AW221" s="1057"/>
      <c r="AX221" s="1057"/>
      <c r="AY221" s="1057"/>
      <c r="AZ221" s="1057"/>
      <c r="BA221" s="1049"/>
      <c r="BB221" s="1251" t="s">
        <v>739</v>
      </c>
      <c r="BC221" s="1251" t="s">
        <v>739</v>
      </c>
      <c r="BD221" s="1251" t="s">
        <v>739</v>
      </c>
      <c r="BE221" s="1251" t="s">
        <v>739</v>
      </c>
      <c r="BF221" s="1367"/>
      <c r="BG221" s="1367"/>
    </row>
    <row r="222" spans="1:59" customFormat="1" ht="30.65" customHeight="1" x14ac:dyDescent="0.35">
      <c r="B222"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22" s="778">
        <v>30.01</v>
      </c>
      <c r="D222" s="23" t="s">
        <v>1750</v>
      </c>
      <c r="E222" s="825" t="s">
        <v>943</v>
      </c>
      <c r="F222" s="1495" t="str">
        <f>VLOOKUP(TBL4_OptApp[[#This Row],[Option type
Defined List]],'Option Typs_Grps'!B$2:C$47, 2, FALSE)</f>
        <v>Production Options</v>
      </c>
      <c r="G222" s="834" t="s">
        <v>68</v>
      </c>
      <c r="H222" s="778" t="s">
        <v>737</v>
      </c>
      <c r="I222" s="844" t="s">
        <v>772</v>
      </c>
      <c r="J222" s="1055"/>
      <c r="K222" s="1055"/>
      <c r="L222" s="1056" t="s">
        <v>739</v>
      </c>
      <c r="M222" s="1056" t="s">
        <v>739</v>
      </c>
      <c r="N222" s="1056" t="s">
        <v>739</v>
      </c>
      <c r="O222" s="1056" t="s">
        <v>739</v>
      </c>
      <c r="P222" s="1056" t="s">
        <v>739</v>
      </c>
      <c r="Q222" s="1056" t="s">
        <v>739</v>
      </c>
      <c r="R222" s="788" t="s">
        <v>944</v>
      </c>
      <c r="S222" s="1332" t="s">
        <v>71</v>
      </c>
      <c r="T222" s="1332" t="s">
        <v>71</v>
      </c>
      <c r="U222" s="848">
        <v>5</v>
      </c>
      <c r="V222" s="1068"/>
      <c r="W222" s="1073"/>
      <c r="X222" s="1075"/>
      <c r="Y222" s="1074"/>
      <c r="Z222" s="1078"/>
      <c r="AA222" s="1074"/>
      <c r="AB222" s="1074"/>
      <c r="AC222" s="1074"/>
      <c r="AD222" s="1074"/>
      <c r="AE222" s="1074"/>
      <c r="AF222" s="1075"/>
      <c r="AG222" s="1074"/>
      <c r="AH222" s="1074"/>
      <c r="AI222" s="1076"/>
      <c r="AJ222" s="1076"/>
      <c r="AK222" s="1076"/>
      <c r="AL222" s="1076"/>
      <c r="AM222" s="1076"/>
      <c r="AN222" s="1076"/>
      <c r="AO222" s="1076"/>
      <c r="AP222" s="1076"/>
      <c r="AQ222" s="1076"/>
      <c r="AR222" s="1076"/>
      <c r="AS222" s="1076"/>
      <c r="AT222" s="1076"/>
      <c r="AU222" s="1076"/>
      <c r="AV222" s="1076"/>
      <c r="AW222" s="1076"/>
      <c r="AX222" s="1076"/>
      <c r="AY222" s="1076"/>
      <c r="AZ222" s="1076"/>
      <c r="BA222" s="1076"/>
      <c r="BB222" s="1056" t="s">
        <v>739</v>
      </c>
      <c r="BC222" s="1056" t="s">
        <v>739</v>
      </c>
      <c r="BD222" s="1056" t="s">
        <v>739</v>
      </c>
      <c r="BE222" s="1056" t="s">
        <v>739</v>
      </c>
    </row>
    <row r="223" spans="1:59" ht="30.65" customHeight="1" x14ac:dyDescent="0.35">
      <c r="A223" s="1367"/>
      <c r="B223"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223" s="778">
        <v>30.02</v>
      </c>
      <c r="D223" s="23" t="s">
        <v>1751</v>
      </c>
      <c r="E223" s="825" t="s">
        <v>943</v>
      </c>
      <c r="F223" s="1495" t="str">
        <f>VLOOKUP(TBL4_OptApp[[#This Row],[Option type
Defined List]],'Option Typs_Grps'!B$2:C$47, 2, FALSE)</f>
        <v>Production Options</v>
      </c>
      <c r="G223" s="834" t="s">
        <v>68</v>
      </c>
      <c r="H223" s="778" t="s">
        <v>882</v>
      </c>
      <c r="I223" s="844" t="s">
        <v>738</v>
      </c>
      <c r="J223" s="778"/>
      <c r="K223" s="778">
        <v>18.100000000000001</v>
      </c>
      <c r="L223" s="1040" t="s">
        <v>738</v>
      </c>
      <c r="M223" s="1040" t="s">
        <v>738</v>
      </c>
      <c r="N223" s="1040" t="s">
        <v>738</v>
      </c>
      <c r="O223" s="1040" t="s">
        <v>738</v>
      </c>
      <c r="P223" s="1040" t="s">
        <v>772</v>
      </c>
      <c r="Q223" s="1040" t="s">
        <v>772</v>
      </c>
      <c r="R223" s="23" t="s">
        <v>71</v>
      </c>
      <c r="S223" s="1332" t="s">
        <v>71</v>
      </c>
      <c r="T223" s="1332" t="s">
        <v>71</v>
      </c>
      <c r="U223" s="848">
        <v>2</v>
      </c>
      <c r="V223" s="864">
        <v>11</v>
      </c>
      <c r="W223" s="1043" t="s">
        <v>305</v>
      </c>
      <c r="X223" s="821"/>
      <c r="Y223" s="1044"/>
      <c r="Z223" s="1044"/>
      <c r="AA223" s="1044">
        <v>0.88</v>
      </c>
      <c r="AB223" s="1044">
        <v>0</v>
      </c>
      <c r="AC223" s="1249">
        <v>513.41999999999996</v>
      </c>
      <c r="AD223" s="1249">
        <v>164.25</v>
      </c>
      <c r="AE223" s="1047">
        <v>72.27</v>
      </c>
      <c r="AF223" s="1124"/>
      <c r="AG223" s="1044">
        <v>24.54096314875494</v>
      </c>
      <c r="AH223" s="1044"/>
      <c r="AI223" s="1041">
        <v>-4.1999999999999993</v>
      </c>
      <c r="AJ223" s="1041">
        <v>-1</v>
      </c>
      <c r="AK223" s="1041" t="s">
        <v>305</v>
      </c>
      <c r="AL223" s="1041">
        <v>-1</v>
      </c>
      <c r="AM223" s="1046" t="s">
        <v>305</v>
      </c>
      <c r="AN223" s="1041">
        <v>-1</v>
      </c>
      <c r="AO223" s="1046" t="s">
        <v>305</v>
      </c>
      <c r="AP223" s="1041">
        <v>-2</v>
      </c>
      <c r="AQ223" s="1041" t="s">
        <v>305</v>
      </c>
      <c r="AR223" s="1041">
        <v>-1</v>
      </c>
      <c r="AS223" s="1041" t="s">
        <v>305</v>
      </c>
      <c r="AT223" s="1041" t="s">
        <v>305</v>
      </c>
      <c r="AU223" s="1041" t="s">
        <v>305</v>
      </c>
      <c r="AV223" s="1041" t="s">
        <v>904</v>
      </c>
      <c r="AW223" s="1041" t="s">
        <v>941</v>
      </c>
      <c r="AX223" s="1041" t="s">
        <v>888</v>
      </c>
      <c r="AY223" s="1041" t="s">
        <v>888</v>
      </c>
      <c r="AZ223" s="1041">
        <v>10</v>
      </c>
      <c r="BA223" s="778">
        <v>8</v>
      </c>
      <c r="BB223" s="1040" t="s">
        <v>738</v>
      </c>
      <c r="BC223" s="1040" t="s">
        <v>738</v>
      </c>
      <c r="BD223" s="1040" t="s">
        <v>738</v>
      </c>
      <c r="BE223" s="1040" t="s">
        <v>738</v>
      </c>
      <c r="BF223" s="1367"/>
      <c r="BG223" s="1367"/>
    </row>
    <row r="224" spans="1:59" ht="30.65" customHeight="1" x14ac:dyDescent="0.35">
      <c r="A224" s="1367"/>
      <c r="B22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24" s="778">
        <v>30.03</v>
      </c>
      <c r="D224" s="23" t="s">
        <v>1752</v>
      </c>
      <c r="E224" s="825" t="s">
        <v>943</v>
      </c>
      <c r="F224" s="1495" t="str">
        <f>VLOOKUP(TBL4_OptApp[[#This Row],[Option type
Defined List]],'Option Typs_Grps'!B$2:C$47, 2, FALSE)</f>
        <v>Production Options</v>
      </c>
      <c r="G224" s="834" t="s">
        <v>68</v>
      </c>
      <c r="H224" s="778" t="s">
        <v>737</v>
      </c>
      <c r="I224" s="844" t="s">
        <v>738</v>
      </c>
      <c r="J224" s="1049"/>
      <c r="K224" s="1049"/>
      <c r="L224" s="1253" t="s">
        <v>739</v>
      </c>
      <c r="M224" s="1253" t="s">
        <v>739</v>
      </c>
      <c r="N224" s="1253" t="s">
        <v>739</v>
      </c>
      <c r="O224" s="1253" t="s">
        <v>739</v>
      </c>
      <c r="P224" s="1253" t="s">
        <v>739</v>
      </c>
      <c r="Q224" s="1253" t="s">
        <v>739</v>
      </c>
      <c r="R224" s="23" t="s">
        <v>894</v>
      </c>
      <c r="S224" s="1332" t="s">
        <v>71</v>
      </c>
      <c r="T224" s="1332" t="s">
        <v>71</v>
      </c>
      <c r="U224" s="848">
        <v>3</v>
      </c>
      <c r="V224" s="1068"/>
      <c r="W224" s="1069"/>
      <c r="X224" s="1070"/>
      <c r="Y224" s="1079"/>
      <c r="Z224" s="1071"/>
      <c r="AA224" s="1070"/>
      <c r="AB224" s="1070"/>
      <c r="AC224" s="1070"/>
      <c r="AD224" s="1070"/>
      <c r="AE224" s="1070"/>
      <c r="AF224" s="1121"/>
      <c r="AG224" s="1070"/>
      <c r="AH224" s="1070"/>
      <c r="AI224" s="1057"/>
      <c r="AJ224" s="1057"/>
      <c r="AK224" s="1057"/>
      <c r="AL224" s="1057"/>
      <c r="AM224" s="1057"/>
      <c r="AN224" s="1057"/>
      <c r="AO224" s="1057"/>
      <c r="AP224" s="1057"/>
      <c r="AQ224" s="1057"/>
      <c r="AR224" s="1057"/>
      <c r="AS224" s="1057"/>
      <c r="AT224" s="1057"/>
      <c r="AU224" s="1057"/>
      <c r="AV224" s="1057"/>
      <c r="AW224" s="1057"/>
      <c r="AX224" s="1057"/>
      <c r="AY224" s="1057"/>
      <c r="AZ224" s="1057"/>
      <c r="BA224" s="1049"/>
      <c r="BB224" s="1251" t="s">
        <v>739</v>
      </c>
      <c r="BC224" s="1251" t="s">
        <v>739</v>
      </c>
      <c r="BD224" s="1251" t="s">
        <v>739</v>
      </c>
      <c r="BE224" s="1251" t="s">
        <v>739</v>
      </c>
      <c r="BF224" s="1367"/>
      <c r="BG224" s="1367"/>
    </row>
    <row r="225" spans="1:58" ht="30.65" customHeight="1" x14ac:dyDescent="0.35">
      <c r="A225" s="1367"/>
      <c r="B22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5" s="778">
        <v>31.01</v>
      </c>
      <c r="D225" s="23" t="s">
        <v>1753</v>
      </c>
      <c r="E225" s="825" t="s">
        <v>945</v>
      </c>
      <c r="F225" s="1495" t="str">
        <f>VLOOKUP(TBL4_OptApp[[#This Row],[Option type
Defined List]],'Option Typs_Grps'!B$2:C$47, 2, FALSE)</f>
        <v>Resource Options</v>
      </c>
      <c r="G225" s="834" t="s">
        <v>68</v>
      </c>
      <c r="H225" s="778" t="s">
        <v>737</v>
      </c>
      <c r="I225" s="844" t="s">
        <v>738</v>
      </c>
      <c r="J225" s="1049"/>
      <c r="K225" s="1049"/>
      <c r="L225" s="1253" t="s">
        <v>739</v>
      </c>
      <c r="M225" s="1253" t="s">
        <v>739</v>
      </c>
      <c r="N225" s="1253" t="s">
        <v>739</v>
      </c>
      <c r="O225" s="1253" t="s">
        <v>739</v>
      </c>
      <c r="P225" s="1253" t="s">
        <v>739</v>
      </c>
      <c r="Q225" s="1253" t="s">
        <v>739</v>
      </c>
      <c r="R225" s="23" t="s">
        <v>752</v>
      </c>
      <c r="S225" s="1332" t="s">
        <v>71</v>
      </c>
      <c r="T225" s="1332" t="s">
        <v>71</v>
      </c>
      <c r="U225" s="848">
        <v>1.35</v>
      </c>
      <c r="V225" s="1068"/>
      <c r="W225" s="1069"/>
      <c r="X225" s="1070"/>
      <c r="Y225" s="1079"/>
      <c r="Z225" s="1071"/>
      <c r="AA225" s="1070"/>
      <c r="AB225" s="1070"/>
      <c r="AC225" s="1070"/>
      <c r="AD225" s="1070"/>
      <c r="AE225" s="1070"/>
      <c r="AF225" s="1070"/>
      <c r="AG225" s="1070"/>
      <c r="AH225" s="1070"/>
      <c r="AI225" s="1057"/>
      <c r="AJ225" s="1057"/>
      <c r="AK225" s="1057"/>
      <c r="AL225" s="1057"/>
      <c r="AM225" s="1057"/>
      <c r="AN225" s="1057"/>
      <c r="AO225" s="1057"/>
      <c r="AP225" s="1057"/>
      <c r="AQ225" s="1057"/>
      <c r="AR225" s="1057"/>
      <c r="AS225" s="1057"/>
      <c r="AT225" s="1057"/>
      <c r="AU225" s="1057"/>
      <c r="AV225" s="1057"/>
      <c r="AW225" s="1057"/>
      <c r="AX225" s="1057"/>
      <c r="AY225" s="1057"/>
      <c r="AZ225" s="1057"/>
      <c r="BA225" s="1049"/>
      <c r="BB225" s="1251" t="s">
        <v>739</v>
      </c>
      <c r="BC225" s="1251" t="s">
        <v>739</v>
      </c>
      <c r="BD225" s="1251" t="s">
        <v>739</v>
      </c>
      <c r="BE225" s="1251" t="s">
        <v>739</v>
      </c>
      <c r="BF225" s="1367"/>
    </row>
    <row r="226" spans="1:58" ht="30.65" customHeight="1" x14ac:dyDescent="0.35">
      <c r="A226" s="1367"/>
      <c r="B226"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6" s="778">
        <v>31.02</v>
      </c>
      <c r="D226" s="23" t="s">
        <v>1754</v>
      </c>
      <c r="E226" s="825" t="s">
        <v>945</v>
      </c>
      <c r="F226" s="1495" t="str">
        <f>VLOOKUP(TBL4_OptApp[[#This Row],[Option type
Defined List]],'Option Typs_Grps'!B$2:C$47, 2, FALSE)</f>
        <v>Resource Options</v>
      </c>
      <c r="G226" s="834" t="s">
        <v>68</v>
      </c>
      <c r="H226" s="778" t="s">
        <v>882</v>
      </c>
      <c r="I226" s="844" t="s">
        <v>738</v>
      </c>
      <c r="J226" s="778"/>
      <c r="K226" s="778" t="s">
        <v>71</v>
      </c>
      <c r="L226" s="1040" t="s">
        <v>738</v>
      </c>
      <c r="M226" s="1040" t="s">
        <v>738</v>
      </c>
      <c r="N226" s="1040" t="s">
        <v>738</v>
      </c>
      <c r="O226" s="1040" t="s">
        <v>738</v>
      </c>
      <c r="P226" s="1040" t="s">
        <v>738</v>
      </c>
      <c r="Q226" s="1040" t="s">
        <v>738</v>
      </c>
      <c r="R226" s="23" t="s">
        <v>71</v>
      </c>
      <c r="S226" s="1332" t="s">
        <v>71</v>
      </c>
      <c r="T226" s="1332" t="s">
        <v>71</v>
      </c>
      <c r="U226" s="848">
        <v>5.4</v>
      </c>
      <c r="V226" s="864">
        <v>22</v>
      </c>
      <c r="W226" s="1043" t="s">
        <v>305</v>
      </c>
      <c r="X226" s="821"/>
      <c r="Y226" s="1044"/>
      <c r="Z226" s="1044"/>
      <c r="AA226" s="1044">
        <v>2.3760000000000003</v>
      </c>
      <c r="AB226" s="1044">
        <v>0</v>
      </c>
      <c r="AC226" s="1249">
        <v>858.58900000000006</v>
      </c>
      <c r="AD226" s="1249">
        <v>61.101000000000006</v>
      </c>
      <c r="AE226" s="1047">
        <v>26.884440000000001</v>
      </c>
      <c r="AF226" s="1124"/>
      <c r="AG226" s="1044">
        <v>34.775316882352605</v>
      </c>
      <c r="AH226" s="1044"/>
      <c r="AI226" s="1041">
        <v>-12.999999999999998</v>
      </c>
      <c r="AJ226" s="1041">
        <v>-3</v>
      </c>
      <c r="AK226" s="1041" t="s">
        <v>305</v>
      </c>
      <c r="AL226" s="1041">
        <v>-1</v>
      </c>
      <c r="AM226" s="1046" t="s">
        <v>305</v>
      </c>
      <c r="AN226" s="1041">
        <v>-1</v>
      </c>
      <c r="AO226" s="1046" t="s">
        <v>305</v>
      </c>
      <c r="AP226" s="1041">
        <v>-2</v>
      </c>
      <c r="AQ226" s="1041" t="s">
        <v>305</v>
      </c>
      <c r="AR226" s="1041">
        <v>-3</v>
      </c>
      <c r="AS226" s="1041" t="s">
        <v>305</v>
      </c>
      <c r="AT226" s="1041" t="s">
        <v>305</v>
      </c>
      <c r="AU226" s="1041" t="s">
        <v>305</v>
      </c>
      <c r="AV226" s="1041" t="s">
        <v>904</v>
      </c>
      <c r="AW226" s="1041" t="s">
        <v>941</v>
      </c>
      <c r="AX226" s="1041" t="s">
        <v>888</v>
      </c>
      <c r="AY226" s="1041" t="s">
        <v>886</v>
      </c>
      <c r="AZ226" s="1041">
        <v>10</v>
      </c>
      <c r="BA226" s="778">
        <v>10</v>
      </c>
      <c r="BB226" s="1040" t="s">
        <v>738</v>
      </c>
      <c r="BC226" s="1040" t="s">
        <v>738</v>
      </c>
      <c r="BD226" s="1040" t="s">
        <v>738</v>
      </c>
      <c r="BE226" s="1040" t="s">
        <v>738</v>
      </c>
      <c r="BF226" s="1367"/>
    </row>
    <row r="227" spans="1:58" ht="30.65" customHeight="1" x14ac:dyDescent="0.35">
      <c r="A227" s="1367"/>
      <c r="B227"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7" s="778">
        <v>31.03</v>
      </c>
      <c r="D227" s="23" t="s">
        <v>1755</v>
      </c>
      <c r="E227" s="825" t="s">
        <v>945</v>
      </c>
      <c r="F227" s="1495" t="str">
        <f>VLOOKUP(TBL4_OptApp[[#This Row],[Option type
Defined List]],'Option Typs_Grps'!B$2:C$47, 2, FALSE)</f>
        <v>Resource Options</v>
      </c>
      <c r="G227" s="834" t="s">
        <v>68</v>
      </c>
      <c r="H227" s="778" t="s">
        <v>737</v>
      </c>
      <c r="I227" s="844" t="s">
        <v>738</v>
      </c>
      <c r="J227" s="1049"/>
      <c r="K227" s="1049"/>
      <c r="L227" s="1253" t="s">
        <v>739</v>
      </c>
      <c r="M227" s="1253" t="s">
        <v>739</v>
      </c>
      <c r="N227" s="1253" t="s">
        <v>739</v>
      </c>
      <c r="O227" s="1253" t="s">
        <v>739</v>
      </c>
      <c r="P227" s="1253" t="s">
        <v>739</v>
      </c>
      <c r="Q227" s="1253" t="s">
        <v>739</v>
      </c>
      <c r="R227" s="23" t="s">
        <v>946</v>
      </c>
      <c r="S227" s="1332" t="s">
        <v>71</v>
      </c>
      <c r="T227" s="1332" t="s">
        <v>71</v>
      </c>
      <c r="U227" s="848">
        <v>3</v>
      </c>
      <c r="V227" s="1068"/>
      <c r="W227" s="1069"/>
      <c r="X227" s="1070"/>
      <c r="Y227" s="1079"/>
      <c r="Z227" s="1071"/>
      <c r="AA227" s="1070"/>
      <c r="AB227" s="1070"/>
      <c r="AC227" s="1070"/>
      <c r="AD227" s="1070"/>
      <c r="AE227" s="1070"/>
      <c r="AF227" s="1121"/>
      <c r="AG227" s="1070"/>
      <c r="AH227" s="1070"/>
      <c r="AI227" s="1057"/>
      <c r="AJ227" s="1057"/>
      <c r="AK227" s="1057"/>
      <c r="AL227" s="1057"/>
      <c r="AM227" s="1057"/>
      <c r="AN227" s="1057"/>
      <c r="AO227" s="1057"/>
      <c r="AP227" s="1057"/>
      <c r="AQ227" s="1057"/>
      <c r="AR227" s="1057"/>
      <c r="AS227" s="1057"/>
      <c r="AT227" s="1057"/>
      <c r="AU227" s="1057"/>
      <c r="AV227" s="1057"/>
      <c r="AW227" s="1057"/>
      <c r="AX227" s="1057"/>
      <c r="AY227" s="1057"/>
      <c r="AZ227" s="1057"/>
      <c r="BA227" s="1049"/>
      <c r="BB227" s="1251" t="s">
        <v>739</v>
      </c>
      <c r="BC227" s="1251" t="s">
        <v>739</v>
      </c>
      <c r="BD227" s="1251" t="s">
        <v>739</v>
      </c>
      <c r="BE227" s="1251" t="s">
        <v>739</v>
      </c>
      <c r="BF227" s="1367"/>
    </row>
    <row r="228" spans="1:58" ht="30.65" customHeight="1" x14ac:dyDescent="0.35">
      <c r="A228" s="1367"/>
      <c r="B22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8" s="778">
        <v>31.04</v>
      </c>
      <c r="D228" s="23" t="s">
        <v>1756</v>
      </c>
      <c r="E228" s="825" t="s">
        <v>945</v>
      </c>
      <c r="F228" s="1495" t="str">
        <f>VLOOKUP(TBL4_OptApp[[#This Row],[Option type
Defined List]],'Option Typs_Grps'!B$2:C$47, 2, FALSE)</f>
        <v>Resource Options</v>
      </c>
      <c r="G228" s="834" t="s">
        <v>68</v>
      </c>
      <c r="H228" s="778" t="s">
        <v>737</v>
      </c>
      <c r="I228" s="844" t="s">
        <v>738</v>
      </c>
      <c r="J228" s="1049"/>
      <c r="K228" s="1049"/>
      <c r="L228" s="1253" t="s">
        <v>739</v>
      </c>
      <c r="M228" s="1253" t="s">
        <v>739</v>
      </c>
      <c r="N228" s="1253" t="s">
        <v>739</v>
      </c>
      <c r="O228" s="1253" t="s">
        <v>739</v>
      </c>
      <c r="P228" s="1253" t="s">
        <v>739</v>
      </c>
      <c r="Q228" s="1253" t="s">
        <v>739</v>
      </c>
      <c r="R228" s="23" t="s">
        <v>903</v>
      </c>
      <c r="S228" s="1332" t="s">
        <v>71</v>
      </c>
      <c r="T228" s="1332" t="s">
        <v>71</v>
      </c>
      <c r="U228" s="848">
        <v>6</v>
      </c>
      <c r="V228" s="1068"/>
      <c r="W228" s="1069"/>
      <c r="X228" s="1070"/>
      <c r="Y228" s="1079"/>
      <c r="Z228" s="1071"/>
      <c r="AA228" s="1070"/>
      <c r="AB228" s="1070"/>
      <c r="AC228" s="1070"/>
      <c r="AD228" s="1070"/>
      <c r="AE228" s="1070"/>
      <c r="AF228" s="1070"/>
      <c r="AG228" s="1070"/>
      <c r="AH228" s="1070"/>
      <c r="AI228" s="1057"/>
      <c r="AJ228" s="1057"/>
      <c r="AK228" s="1057"/>
      <c r="AL228" s="1057"/>
      <c r="AM228" s="1057"/>
      <c r="AN228" s="1057"/>
      <c r="AO228" s="1057"/>
      <c r="AP228" s="1057"/>
      <c r="AQ228" s="1057"/>
      <c r="AR228" s="1057"/>
      <c r="AS228" s="1057"/>
      <c r="AT228" s="1057"/>
      <c r="AU228" s="1057"/>
      <c r="AV228" s="1057"/>
      <c r="AW228" s="1057"/>
      <c r="AX228" s="1057"/>
      <c r="AY228" s="1057"/>
      <c r="AZ228" s="1057"/>
      <c r="BA228" s="1049"/>
      <c r="BB228" s="1251" t="s">
        <v>739</v>
      </c>
      <c r="BC228" s="1251" t="s">
        <v>739</v>
      </c>
      <c r="BD228" s="1251" t="s">
        <v>739</v>
      </c>
      <c r="BE228" s="1251" t="s">
        <v>739</v>
      </c>
      <c r="BF228" s="1367"/>
    </row>
    <row r="229" spans="1:58" ht="30.65" customHeight="1" x14ac:dyDescent="0.35">
      <c r="A229" s="1367"/>
      <c r="B22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9" s="778">
        <v>31.05</v>
      </c>
      <c r="D229" s="23" t="s">
        <v>1757</v>
      </c>
      <c r="E229" s="825" t="s">
        <v>945</v>
      </c>
      <c r="F229" s="1495" t="str">
        <f>VLOOKUP(TBL4_OptApp[[#This Row],[Option type
Defined List]],'Option Typs_Grps'!B$2:C$47, 2, FALSE)</f>
        <v>Resource Options</v>
      </c>
      <c r="G229" s="834" t="s">
        <v>68</v>
      </c>
      <c r="H229" s="778" t="s">
        <v>737</v>
      </c>
      <c r="I229" s="844" t="s">
        <v>738</v>
      </c>
      <c r="J229" s="1049"/>
      <c r="K229" s="1049"/>
      <c r="L229" s="1253" t="s">
        <v>739</v>
      </c>
      <c r="M229" s="1253" t="s">
        <v>739</v>
      </c>
      <c r="N229" s="1253" t="s">
        <v>739</v>
      </c>
      <c r="O229" s="1253" t="s">
        <v>739</v>
      </c>
      <c r="P229" s="1253" t="s">
        <v>739</v>
      </c>
      <c r="Q229" s="1253" t="s">
        <v>739</v>
      </c>
      <c r="R229" s="23" t="s">
        <v>946</v>
      </c>
      <c r="S229" s="1332" t="s">
        <v>71</v>
      </c>
      <c r="T229" s="1332" t="s">
        <v>71</v>
      </c>
      <c r="U229" s="848">
        <v>6</v>
      </c>
      <c r="V229" s="1068"/>
      <c r="W229" s="1069"/>
      <c r="X229" s="1070"/>
      <c r="Y229" s="1079"/>
      <c r="Z229" s="1071"/>
      <c r="AA229" s="1070"/>
      <c r="AB229" s="1070"/>
      <c r="AC229" s="1070"/>
      <c r="AD229" s="1070"/>
      <c r="AE229" s="1070"/>
      <c r="AF229" s="1070"/>
      <c r="AG229" s="1070"/>
      <c r="AH229" s="1070"/>
      <c r="AI229" s="1057"/>
      <c r="AJ229" s="1057"/>
      <c r="AK229" s="1057"/>
      <c r="AL229" s="1057"/>
      <c r="AM229" s="1057"/>
      <c r="AN229" s="1057"/>
      <c r="AO229" s="1057"/>
      <c r="AP229" s="1057"/>
      <c r="AQ229" s="1057"/>
      <c r="AR229" s="1057"/>
      <c r="AS229" s="1057"/>
      <c r="AT229" s="1057"/>
      <c r="AU229" s="1057"/>
      <c r="AV229" s="1057"/>
      <c r="AW229" s="1057"/>
      <c r="AX229" s="1057"/>
      <c r="AY229" s="1057"/>
      <c r="AZ229" s="1057"/>
      <c r="BA229" s="1049"/>
      <c r="BB229" s="1251" t="s">
        <v>739</v>
      </c>
      <c r="BC229" s="1251" t="s">
        <v>739</v>
      </c>
      <c r="BD229" s="1251" t="s">
        <v>739</v>
      </c>
      <c r="BE229" s="1251" t="s">
        <v>739</v>
      </c>
      <c r="BF229" s="1367"/>
    </row>
    <row r="230" spans="1:58" ht="30.65" customHeight="1" x14ac:dyDescent="0.35">
      <c r="A230" s="1367"/>
      <c r="B23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0" s="778">
        <v>31.06</v>
      </c>
      <c r="D230" s="23" t="s">
        <v>1758</v>
      </c>
      <c r="E230" s="825" t="s">
        <v>945</v>
      </c>
      <c r="F230" s="1495" t="str">
        <f>VLOOKUP(TBL4_OptApp[[#This Row],[Option type
Defined List]],'Option Typs_Grps'!B$2:C$47, 2, FALSE)</f>
        <v>Resource Options</v>
      </c>
      <c r="G230" s="834" t="s">
        <v>68</v>
      </c>
      <c r="H230" s="778" t="s">
        <v>737</v>
      </c>
      <c r="I230" s="844" t="s">
        <v>738</v>
      </c>
      <c r="J230" s="1049"/>
      <c r="K230" s="1049"/>
      <c r="L230" s="1253" t="s">
        <v>739</v>
      </c>
      <c r="M230" s="1253" t="s">
        <v>739</v>
      </c>
      <c r="N230" s="1253" t="s">
        <v>739</v>
      </c>
      <c r="O230" s="1253" t="s">
        <v>739</v>
      </c>
      <c r="P230" s="1253" t="s">
        <v>739</v>
      </c>
      <c r="Q230" s="1253" t="s">
        <v>739</v>
      </c>
      <c r="R230" s="23" t="s">
        <v>946</v>
      </c>
      <c r="S230" s="1332" t="s">
        <v>71</v>
      </c>
      <c r="T230" s="1332" t="s">
        <v>71</v>
      </c>
      <c r="U230" s="848">
        <v>6</v>
      </c>
      <c r="V230" s="1068"/>
      <c r="W230" s="1069"/>
      <c r="X230" s="1070"/>
      <c r="Y230" s="1079"/>
      <c r="Z230" s="1071"/>
      <c r="AA230" s="1070"/>
      <c r="AB230" s="1070"/>
      <c r="AC230" s="1070"/>
      <c r="AD230" s="1070"/>
      <c r="AE230" s="1070"/>
      <c r="AF230" s="1070"/>
      <c r="AG230" s="1070"/>
      <c r="AH230" s="1070"/>
      <c r="AI230" s="1057"/>
      <c r="AJ230" s="1057"/>
      <c r="AK230" s="1057"/>
      <c r="AL230" s="1057"/>
      <c r="AM230" s="1057"/>
      <c r="AN230" s="1057"/>
      <c r="AO230" s="1057"/>
      <c r="AP230" s="1057"/>
      <c r="AQ230" s="1057"/>
      <c r="AR230" s="1057"/>
      <c r="AS230" s="1057"/>
      <c r="AT230" s="1057"/>
      <c r="AU230" s="1057"/>
      <c r="AV230" s="1057"/>
      <c r="AW230" s="1057"/>
      <c r="AX230" s="1057"/>
      <c r="AY230" s="1057"/>
      <c r="AZ230" s="1057"/>
      <c r="BA230" s="1049"/>
      <c r="BB230" s="1251" t="s">
        <v>739</v>
      </c>
      <c r="BC230" s="1251" t="s">
        <v>739</v>
      </c>
      <c r="BD230" s="1251" t="s">
        <v>739</v>
      </c>
      <c r="BE230" s="1251" t="s">
        <v>739</v>
      </c>
      <c r="BF230" s="1367"/>
    </row>
    <row r="231" spans="1:58" ht="30.65" customHeight="1" x14ac:dyDescent="0.35">
      <c r="A231" s="1367"/>
      <c r="B23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1" s="778">
        <v>31.07</v>
      </c>
      <c r="D231" s="23" t="s">
        <v>1759</v>
      </c>
      <c r="E231" s="825" t="s">
        <v>945</v>
      </c>
      <c r="F231" s="1495" t="str">
        <f>VLOOKUP(TBL4_OptApp[[#This Row],[Option type
Defined List]],'Option Typs_Grps'!B$2:C$47, 2, FALSE)</f>
        <v>Resource Options</v>
      </c>
      <c r="G231" s="834" t="s">
        <v>68</v>
      </c>
      <c r="H231" s="778" t="s">
        <v>737</v>
      </c>
      <c r="I231" s="844" t="s">
        <v>738</v>
      </c>
      <c r="J231" s="1049"/>
      <c r="K231" s="1049"/>
      <c r="L231" s="1253" t="s">
        <v>739</v>
      </c>
      <c r="M231" s="1253" t="s">
        <v>739</v>
      </c>
      <c r="N231" s="1253" t="s">
        <v>739</v>
      </c>
      <c r="O231" s="1253" t="s">
        <v>739</v>
      </c>
      <c r="P231" s="1253" t="s">
        <v>739</v>
      </c>
      <c r="Q231" s="1253" t="s">
        <v>739</v>
      </c>
      <c r="R231" s="23" t="s">
        <v>946</v>
      </c>
      <c r="S231" s="1332" t="s">
        <v>71</v>
      </c>
      <c r="T231" s="1332" t="s">
        <v>71</v>
      </c>
      <c r="U231" s="848">
        <v>1.1000000000000001</v>
      </c>
      <c r="V231" s="1068"/>
      <c r="W231" s="1069"/>
      <c r="X231" s="1070"/>
      <c r="Y231" s="1079"/>
      <c r="Z231" s="1071"/>
      <c r="AA231" s="1070"/>
      <c r="AB231" s="1070"/>
      <c r="AC231" s="1070"/>
      <c r="AD231" s="1070"/>
      <c r="AE231" s="1070"/>
      <c r="AF231" s="1070"/>
      <c r="AG231" s="1070"/>
      <c r="AH231" s="1070"/>
      <c r="AI231" s="1057"/>
      <c r="AJ231" s="1057"/>
      <c r="AK231" s="1057"/>
      <c r="AL231" s="1057"/>
      <c r="AM231" s="1057"/>
      <c r="AN231" s="1057"/>
      <c r="AO231" s="1057"/>
      <c r="AP231" s="1057"/>
      <c r="AQ231" s="1057"/>
      <c r="AR231" s="1057"/>
      <c r="AS231" s="1057"/>
      <c r="AT231" s="1057"/>
      <c r="AU231" s="1057"/>
      <c r="AV231" s="1057"/>
      <c r="AW231" s="1057"/>
      <c r="AX231" s="1057"/>
      <c r="AY231" s="1057"/>
      <c r="AZ231" s="1057"/>
      <c r="BA231" s="1049"/>
      <c r="BB231" s="1251" t="s">
        <v>739</v>
      </c>
      <c r="BC231" s="1251" t="s">
        <v>739</v>
      </c>
      <c r="BD231" s="1251" t="s">
        <v>739</v>
      </c>
      <c r="BE231" s="1251" t="s">
        <v>739</v>
      </c>
      <c r="BF231" s="1367"/>
    </row>
    <row r="232" spans="1:58" ht="30.65" customHeight="1" x14ac:dyDescent="0.35">
      <c r="A232" s="1367"/>
      <c r="B23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2" s="778">
        <v>31.08</v>
      </c>
      <c r="D232" s="23" t="s">
        <v>1760</v>
      </c>
      <c r="E232" s="825" t="s">
        <v>945</v>
      </c>
      <c r="F232" s="1495" t="str">
        <f>VLOOKUP(TBL4_OptApp[[#This Row],[Option type
Defined List]],'Option Typs_Grps'!B$2:C$47, 2, FALSE)</f>
        <v>Resource Options</v>
      </c>
      <c r="G232" s="834" t="s">
        <v>68</v>
      </c>
      <c r="H232" s="778" t="s">
        <v>737</v>
      </c>
      <c r="I232" s="844" t="s">
        <v>738</v>
      </c>
      <c r="J232" s="1049"/>
      <c r="K232" s="1049"/>
      <c r="L232" s="1253" t="s">
        <v>739</v>
      </c>
      <c r="M232" s="1253" t="s">
        <v>739</v>
      </c>
      <c r="N232" s="1253" t="s">
        <v>739</v>
      </c>
      <c r="O232" s="1253" t="s">
        <v>739</v>
      </c>
      <c r="P232" s="1253" t="s">
        <v>739</v>
      </c>
      <c r="Q232" s="1253" t="s">
        <v>739</v>
      </c>
      <c r="R232" s="23" t="s">
        <v>946</v>
      </c>
      <c r="S232" s="1332" t="s">
        <v>71</v>
      </c>
      <c r="T232" s="1332" t="s">
        <v>71</v>
      </c>
      <c r="U232" s="848">
        <v>30</v>
      </c>
      <c r="V232" s="1068"/>
      <c r="W232" s="1069"/>
      <c r="X232" s="1070"/>
      <c r="Y232" s="1079"/>
      <c r="Z232" s="1071"/>
      <c r="AA232" s="1070"/>
      <c r="AB232" s="1070"/>
      <c r="AC232" s="1070"/>
      <c r="AD232" s="1070"/>
      <c r="AE232" s="1070"/>
      <c r="AF232" s="1070"/>
      <c r="AG232" s="1070"/>
      <c r="AH232" s="1070"/>
      <c r="AI232" s="1057"/>
      <c r="AJ232" s="1057"/>
      <c r="AK232" s="1057"/>
      <c r="AL232" s="1057"/>
      <c r="AM232" s="1057"/>
      <c r="AN232" s="1057"/>
      <c r="AO232" s="1057"/>
      <c r="AP232" s="1057"/>
      <c r="AQ232" s="1057"/>
      <c r="AR232" s="1057"/>
      <c r="AS232" s="1057"/>
      <c r="AT232" s="1057"/>
      <c r="AU232" s="1057"/>
      <c r="AV232" s="1057"/>
      <c r="AW232" s="1057"/>
      <c r="AX232" s="1057"/>
      <c r="AY232" s="1057"/>
      <c r="AZ232" s="1057"/>
      <c r="BA232" s="1049"/>
      <c r="BB232" s="1251" t="s">
        <v>739</v>
      </c>
      <c r="BC232" s="1251" t="s">
        <v>739</v>
      </c>
      <c r="BD232" s="1251" t="s">
        <v>739</v>
      </c>
      <c r="BE232" s="1251" t="s">
        <v>739</v>
      </c>
      <c r="BF232" s="1367"/>
    </row>
    <row r="233" spans="1:58" ht="30.65" customHeight="1" x14ac:dyDescent="0.35">
      <c r="A233" s="1367"/>
      <c r="B23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3" s="778">
        <v>32.01</v>
      </c>
      <c r="D233" s="23" t="s">
        <v>1761</v>
      </c>
      <c r="E233" s="825" t="s">
        <v>928</v>
      </c>
      <c r="F233" s="1495" t="str">
        <f>VLOOKUP(TBL4_OptApp[[#This Row],[Option type
Defined List]],'Option Typs_Grps'!B$2:C$47, 2, FALSE)</f>
        <v>Resource Options</v>
      </c>
      <c r="G233" s="834" t="s">
        <v>68</v>
      </c>
      <c r="H233" s="778" t="s">
        <v>737</v>
      </c>
      <c r="I233" s="844" t="s">
        <v>738</v>
      </c>
      <c r="J233" s="1049"/>
      <c r="K233" s="1049"/>
      <c r="L233" s="1253" t="s">
        <v>739</v>
      </c>
      <c r="M233" s="1253" t="s">
        <v>739</v>
      </c>
      <c r="N233" s="1253" t="s">
        <v>739</v>
      </c>
      <c r="O233" s="1253" t="s">
        <v>739</v>
      </c>
      <c r="P233" s="1253" t="s">
        <v>739</v>
      </c>
      <c r="Q233" s="1253" t="s">
        <v>739</v>
      </c>
      <c r="R233" s="788" t="s">
        <v>755</v>
      </c>
      <c r="S233" s="1332" t="s">
        <v>71</v>
      </c>
      <c r="T233" s="1332" t="s">
        <v>71</v>
      </c>
      <c r="U233" s="848">
        <v>12</v>
      </c>
      <c r="V233" s="1068"/>
      <c r="W233" s="1069"/>
      <c r="X233" s="1070"/>
      <c r="Y233" s="1079"/>
      <c r="Z233" s="1071"/>
      <c r="AA233" s="1070"/>
      <c r="AB233" s="1070"/>
      <c r="AC233" s="1070"/>
      <c r="AD233" s="1070"/>
      <c r="AE233" s="1070"/>
      <c r="AF233" s="1070"/>
      <c r="AG233" s="1070"/>
      <c r="AH233" s="1070"/>
      <c r="AI233" s="1057"/>
      <c r="AJ233" s="1057"/>
      <c r="AK233" s="1057"/>
      <c r="AL233" s="1057"/>
      <c r="AM233" s="1057"/>
      <c r="AN233" s="1057"/>
      <c r="AO233" s="1057"/>
      <c r="AP233" s="1057"/>
      <c r="AQ233" s="1057"/>
      <c r="AR233" s="1057"/>
      <c r="AS233" s="1057"/>
      <c r="AT233" s="1057"/>
      <c r="AU233" s="1057"/>
      <c r="AV233" s="1057"/>
      <c r="AW233" s="1057"/>
      <c r="AX233" s="1057"/>
      <c r="AY233" s="1057"/>
      <c r="AZ233" s="1057"/>
      <c r="BA233" s="1049"/>
      <c r="BB233" s="1253" t="s">
        <v>739</v>
      </c>
      <c r="BC233" s="1253" t="s">
        <v>739</v>
      </c>
      <c r="BD233" s="1253" t="s">
        <v>739</v>
      </c>
      <c r="BE233" s="1253" t="s">
        <v>739</v>
      </c>
      <c r="BF233" s="1367"/>
    </row>
    <row r="234" spans="1:58" ht="30.65" customHeight="1" x14ac:dyDescent="0.35">
      <c r="A234" s="1367"/>
      <c r="B23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4" s="778">
        <v>32.020000000000003</v>
      </c>
      <c r="D234" s="23" t="s">
        <v>947</v>
      </c>
      <c r="E234" s="825" t="s">
        <v>928</v>
      </c>
      <c r="F234" s="1495" t="str">
        <f>VLOOKUP(TBL4_OptApp[[#This Row],[Option type
Defined List]],'Option Typs_Grps'!B$2:C$47, 2, FALSE)</f>
        <v>Resource Options</v>
      </c>
      <c r="G234" s="834" t="s">
        <v>68</v>
      </c>
      <c r="H234" s="778" t="s">
        <v>737</v>
      </c>
      <c r="I234" s="844" t="s">
        <v>738</v>
      </c>
      <c r="J234" s="1049"/>
      <c r="K234" s="1049"/>
      <c r="L234" s="1253" t="s">
        <v>739</v>
      </c>
      <c r="M234" s="1253" t="s">
        <v>739</v>
      </c>
      <c r="N234" s="1253" t="s">
        <v>739</v>
      </c>
      <c r="O234" s="1253" t="s">
        <v>739</v>
      </c>
      <c r="P234" s="1253" t="s">
        <v>739</v>
      </c>
      <c r="Q234" s="1253" t="s">
        <v>739</v>
      </c>
      <c r="R234" s="23" t="s">
        <v>946</v>
      </c>
      <c r="S234" s="1332" t="s">
        <v>71</v>
      </c>
      <c r="T234" s="1332" t="s">
        <v>71</v>
      </c>
      <c r="U234" s="848">
        <v>15</v>
      </c>
      <c r="V234" s="1068"/>
      <c r="W234" s="1069"/>
      <c r="X234" s="1070"/>
      <c r="Y234" s="1079"/>
      <c r="Z234" s="1071"/>
      <c r="AA234" s="1070"/>
      <c r="AB234" s="1070"/>
      <c r="AC234" s="1070"/>
      <c r="AD234" s="1070"/>
      <c r="AE234" s="1070"/>
      <c r="AF234" s="1121"/>
      <c r="AG234" s="1070"/>
      <c r="AH234" s="1070"/>
      <c r="AI234" s="1057"/>
      <c r="AJ234" s="1057"/>
      <c r="AK234" s="1057"/>
      <c r="AL234" s="1057"/>
      <c r="AM234" s="1057"/>
      <c r="AN234" s="1057"/>
      <c r="AO234" s="1057"/>
      <c r="AP234" s="1057"/>
      <c r="AQ234" s="1057"/>
      <c r="AR234" s="1057"/>
      <c r="AS234" s="1057"/>
      <c r="AT234" s="1057"/>
      <c r="AU234" s="1057"/>
      <c r="AV234" s="1057"/>
      <c r="AW234" s="1057"/>
      <c r="AX234" s="1057"/>
      <c r="AY234" s="1057"/>
      <c r="AZ234" s="1057"/>
      <c r="BA234" s="1049"/>
      <c r="BB234" s="1251" t="s">
        <v>739</v>
      </c>
      <c r="BC234" s="1251" t="s">
        <v>739</v>
      </c>
      <c r="BD234" s="1251" t="s">
        <v>739</v>
      </c>
      <c r="BE234" s="1251" t="s">
        <v>739</v>
      </c>
      <c r="BF234" s="1367"/>
    </row>
    <row r="235" spans="1:58" ht="30.65" customHeight="1" x14ac:dyDescent="0.35">
      <c r="A235" s="1367"/>
      <c r="B23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5" s="778">
        <v>32.03</v>
      </c>
      <c r="D235" s="23" t="s">
        <v>1762</v>
      </c>
      <c r="E235" s="825" t="s">
        <v>928</v>
      </c>
      <c r="F235" s="1495" t="str">
        <f>VLOOKUP(TBL4_OptApp[[#This Row],[Option type
Defined List]],'Option Typs_Grps'!B$2:C$47, 2, FALSE)</f>
        <v>Resource Options</v>
      </c>
      <c r="G235" s="834" t="s">
        <v>68</v>
      </c>
      <c r="H235" s="778" t="s">
        <v>882</v>
      </c>
      <c r="I235" s="844" t="s">
        <v>738</v>
      </c>
      <c r="J235" s="778"/>
      <c r="K235" s="778" t="s">
        <v>71</v>
      </c>
      <c r="L235" s="1040" t="s">
        <v>738</v>
      </c>
      <c r="M235" s="1040" t="s">
        <v>738</v>
      </c>
      <c r="N235" s="1040" t="s">
        <v>738</v>
      </c>
      <c r="O235" s="1040" t="s">
        <v>738</v>
      </c>
      <c r="P235" s="1040" t="s">
        <v>738</v>
      </c>
      <c r="Q235" s="1040" t="s">
        <v>738</v>
      </c>
      <c r="R235" s="23" t="s">
        <v>71</v>
      </c>
      <c r="S235" s="1332" t="s">
        <v>71</v>
      </c>
      <c r="T235" s="1332" t="s">
        <v>71</v>
      </c>
      <c r="U235" s="848">
        <v>11</v>
      </c>
      <c r="V235" s="864">
        <v>24</v>
      </c>
      <c r="W235" s="1043" t="s">
        <v>305</v>
      </c>
      <c r="X235" s="821"/>
      <c r="Y235" s="1044"/>
      <c r="Z235" s="1044"/>
      <c r="AA235" s="1044">
        <v>4.84</v>
      </c>
      <c r="AB235" s="1044">
        <v>22</v>
      </c>
      <c r="AC235" s="1249">
        <v>60411.057000000001</v>
      </c>
      <c r="AD235" s="1249">
        <v>8897.24</v>
      </c>
      <c r="AE235" s="1047">
        <v>3914.7855999999997</v>
      </c>
      <c r="AF235" s="1124"/>
      <c r="AG235" s="1044">
        <v>251.30017741787518</v>
      </c>
      <c r="AH235" s="1044"/>
      <c r="AI235" s="1041">
        <v>-12</v>
      </c>
      <c r="AJ235" s="1041">
        <v>-2</v>
      </c>
      <c r="AK235" s="1041" t="s">
        <v>305</v>
      </c>
      <c r="AL235" s="1041">
        <v>-1</v>
      </c>
      <c r="AM235" s="1046" t="s">
        <v>305</v>
      </c>
      <c r="AN235" s="1041">
        <v>-1</v>
      </c>
      <c r="AO235" s="1046" t="s">
        <v>305</v>
      </c>
      <c r="AP235" s="1041">
        <v>-3</v>
      </c>
      <c r="AQ235" s="1041" t="s">
        <v>305</v>
      </c>
      <c r="AR235" s="1041">
        <v>-3</v>
      </c>
      <c r="AS235" s="1041" t="s">
        <v>305</v>
      </c>
      <c r="AT235" s="1041" t="s">
        <v>305</v>
      </c>
      <c r="AU235" s="1041" t="s">
        <v>305</v>
      </c>
      <c r="AV235" s="1041" t="s">
        <v>904</v>
      </c>
      <c r="AW235" s="1041" t="s">
        <v>929</v>
      </c>
      <c r="AX235" s="1041" t="s">
        <v>885</v>
      </c>
      <c r="AY235" s="1041" t="s">
        <v>888</v>
      </c>
      <c r="AZ235" s="1041">
        <v>7</v>
      </c>
      <c r="BA235" s="778">
        <v>6</v>
      </c>
      <c r="BB235" s="1040" t="s">
        <v>738</v>
      </c>
      <c r="BC235" s="1040" t="s">
        <v>738</v>
      </c>
      <c r="BD235" s="1040" t="s">
        <v>738</v>
      </c>
      <c r="BE235" s="1040" t="s">
        <v>738</v>
      </c>
      <c r="BF235" s="1367"/>
    </row>
    <row r="236" spans="1:58" ht="30.65" customHeight="1" x14ac:dyDescent="0.35">
      <c r="A236" s="1367"/>
      <c r="B23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6" s="778">
        <v>32.04</v>
      </c>
      <c r="D236" s="23" t="s">
        <v>1763</v>
      </c>
      <c r="E236" s="825" t="s">
        <v>928</v>
      </c>
      <c r="F236" s="1495" t="str">
        <f>VLOOKUP(TBL4_OptApp[[#This Row],[Option type
Defined List]],'Option Typs_Grps'!B$2:C$47, 2, FALSE)</f>
        <v>Resource Options</v>
      </c>
      <c r="G236" s="834" t="s">
        <v>68</v>
      </c>
      <c r="H236" s="778" t="s">
        <v>737</v>
      </c>
      <c r="I236" s="844" t="s">
        <v>738</v>
      </c>
      <c r="J236" s="1049"/>
      <c r="K236" s="1049"/>
      <c r="L236" s="1253" t="s">
        <v>739</v>
      </c>
      <c r="M236" s="1253" t="s">
        <v>739</v>
      </c>
      <c r="N236" s="1253" t="s">
        <v>739</v>
      </c>
      <c r="O236" s="1253" t="s">
        <v>739</v>
      </c>
      <c r="P236" s="1253" t="s">
        <v>739</v>
      </c>
      <c r="Q236" s="1253" t="s">
        <v>739</v>
      </c>
      <c r="R236" s="23" t="s">
        <v>752</v>
      </c>
      <c r="S236" s="1332" t="s">
        <v>71</v>
      </c>
      <c r="T236" s="1332" t="s">
        <v>71</v>
      </c>
      <c r="U236" s="848">
        <v>30</v>
      </c>
      <c r="V236" s="1068"/>
      <c r="W236" s="1069"/>
      <c r="X236" s="1070"/>
      <c r="Y236" s="1079"/>
      <c r="Z236" s="1071"/>
      <c r="AA236" s="1070"/>
      <c r="AB236" s="1070"/>
      <c r="AC236" s="1070"/>
      <c r="AD236" s="1070"/>
      <c r="AE236" s="1070"/>
      <c r="AF236" s="1121"/>
      <c r="AG236" s="1070"/>
      <c r="AH236" s="1070"/>
      <c r="AI236" s="1057"/>
      <c r="AJ236" s="1057"/>
      <c r="AK236" s="1057"/>
      <c r="AL236" s="1057"/>
      <c r="AM236" s="1057"/>
      <c r="AN236" s="1057"/>
      <c r="AO236" s="1057"/>
      <c r="AP236" s="1057"/>
      <c r="AQ236" s="1057"/>
      <c r="AR236" s="1057"/>
      <c r="AS236" s="1057"/>
      <c r="AT236" s="1057"/>
      <c r="AU236" s="1057"/>
      <c r="AV236" s="1057"/>
      <c r="AW236" s="1057"/>
      <c r="AX236" s="1057"/>
      <c r="AY236" s="1057"/>
      <c r="AZ236" s="1057"/>
      <c r="BA236" s="1049"/>
      <c r="BB236" s="1251" t="s">
        <v>739</v>
      </c>
      <c r="BC236" s="1251" t="s">
        <v>739</v>
      </c>
      <c r="BD236" s="1251" t="s">
        <v>739</v>
      </c>
      <c r="BE236" s="1251" t="s">
        <v>739</v>
      </c>
      <c r="BF236" s="1367"/>
    </row>
    <row r="237" spans="1:58" ht="30.65" customHeight="1" x14ac:dyDescent="0.35">
      <c r="A237" s="1367"/>
      <c r="B23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7" s="778">
        <v>32.049999999999997</v>
      </c>
      <c r="D237" s="23" t="s">
        <v>948</v>
      </c>
      <c r="E237" s="825" t="s">
        <v>928</v>
      </c>
      <c r="F237" s="1495" t="str">
        <f>VLOOKUP(TBL4_OptApp[[#This Row],[Option type
Defined List]],'Option Typs_Grps'!B$2:C$47, 2, FALSE)</f>
        <v>Resource Options</v>
      </c>
      <c r="G237" s="834" t="s">
        <v>68</v>
      </c>
      <c r="H237" s="778" t="s">
        <v>737</v>
      </c>
      <c r="I237" s="844" t="s">
        <v>738</v>
      </c>
      <c r="J237" s="1049"/>
      <c r="K237" s="1049"/>
      <c r="L237" s="1253" t="s">
        <v>739</v>
      </c>
      <c r="M237" s="1253" t="s">
        <v>739</v>
      </c>
      <c r="N237" s="1253" t="s">
        <v>739</v>
      </c>
      <c r="O237" s="1253" t="s">
        <v>739</v>
      </c>
      <c r="P237" s="1253" t="s">
        <v>739</v>
      </c>
      <c r="Q237" s="1253" t="s">
        <v>739</v>
      </c>
      <c r="R237" s="23" t="s">
        <v>766</v>
      </c>
      <c r="S237" s="1332" t="s">
        <v>71</v>
      </c>
      <c r="T237" s="1332" t="s">
        <v>71</v>
      </c>
      <c r="U237" s="848">
        <v>20</v>
      </c>
      <c r="V237" s="1068"/>
      <c r="W237" s="1069"/>
      <c r="X237" s="1070"/>
      <c r="Y237" s="1079"/>
      <c r="Z237" s="1071"/>
      <c r="AA237" s="1070"/>
      <c r="AB237" s="1070"/>
      <c r="AC237" s="1070"/>
      <c r="AD237" s="1070"/>
      <c r="AE237" s="1070"/>
      <c r="AF237" s="1070"/>
      <c r="AG237" s="1070"/>
      <c r="AH237" s="1070"/>
      <c r="AI237" s="1057"/>
      <c r="AJ237" s="1057"/>
      <c r="AK237" s="1057"/>
      <c r="AL237" s="1057"/>
      <c r="AM237" s="1057"/>
      <c r="AN237" s="1057"/>
      <c r="AO237" s="1057"/>
      <c r="AP237" s="1057"/>
      <c r="AQ237" s="1057"/>
      <c r="AR237" s="1057"/>
      <c r="AS237" s="1057"/>
      <c r="AT237" s="1057"/>
      <c r="AU237" s="1057"/>
      <c r="AV237" s="1057"/>
      <c r="AW237" s="1057"/>
      <c r="AX237" s="1057"/>
      <c r="AY237" s="1057"/>
      <c r="AZ237" s="1057"/>
      <c r="BA237" s="1049"/>
      <c r="BB237" s="1251" t="s">
        <v>739</v>
      </c>
      <c r="BC237" s="1251" t="s">
        <v>739</v>
      </c>
      <c r="BD237" s="1251" t="s">
        <v>739</v>
      </c>
      <c r="BE237" s="1251" t="s">
        <v>739</v>
      </c>
      <c r="BF237" s="1367"/>
    </row>
    <row r="238" spans="1:58" ht="30.65" customHeight="1" x14ac:dyDescent="0.35">
      <c r="A238" s="1367"/>
      <c r="B23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8" s="778">
        <v>32.06</v>
      </c>
      <c r="D238" s="23" t="s">
        <v>949</v>
      </c>
      <c r="E238" s="825" t="s">
        <v>928</v>
      </c>
      <c r="F238" s="1495" t="str">
        <f>VLOOKUP(TBL4_OptApp[[#This Row],[Option type
Defined List]],'Option Typs_Grps'!B$2:C$47, 2, FALSE)</f>
        <v>Resource Options</v>
      </c>
      <c r="G238" s="834" t="s">
        <v>68</v>
      </c>
      <c r="H238" s="778" t="s">
        <v>737</v>
      </c>
      <c r="I238" s="844" t="s">
        <v>738</v>
      </c>
      <c r="J238" s="1049"/>
      <c r="K238" s="1049"/>
      <c r="L238" s="1253" t="s">
        <v>739</v>
      </c>
      <c r="M238" s="1253" t="s">
        <v>739</v>
      </c>
      <c r="N238" s="1253" t="s">
        <v>739</v>
      </c>
      <c r="O238" s="1253" t="s">
        <v>739</v>
      </c>
      <c r="P238" s="1253" t="s">
        <v>739</v>
      </c>
      <c r="Q238" s="1253" t="s">
        <v>739</v>
      </c>
      <c r="R238" s="23" t="s">
        <v>923</v>
      </c>
      <c r="S238" s="1332" t="s">
        <v>71</v>
      </c>
      <c r="T238" s="1332" t="s">
        <v>71</v>
      </c>
      <c r="U238" s="848">
        <v>6</v>
      </c>
      <c r="V238" s="1068"/>
      <c r="W238" s="1069"/>
      <c r="X238" s="1070"/>
      <c r="Y238" s="1079"/>
      <c r="Z238" s="1071"/>
      <c r="AA238" s="1070"/>
      <c r="AB238" s="1070"/>
      <c r="AC238" s="1070"/>
      <c r="AD238" s="1070"/>
      <c r="AE238" s="1070"/>
      <c r="AF238" s="1070"/>
      <c r="AG238" s="1070"/>
      <c r="AH238" s="1070"/>
      <c r="AI238" s="1057"/>
      <c r="AJ238" s="1057"/>
      <c r="AK238" s="1057"/>
      <c r="AL238" s="1057"/>
      <c r="AM238" s="1057"/>
      <c r="AN238" s="1057"/>
      <c r="AO238" s="1057"/>
      <c r="AP238" s="1057"/>
      <c r="AQ238" s="1057"/>
      <c r="AR238" s="1057"/>
      <c r="AS238" s="1057"/>
      <c r="AT238" s="1057"/>
      <c r="AU238" s="1057"/>
      <c r="AV238" s="1057"/>
      <c r="AW238" s="1057"/>
      <c r="AX238" s="1057"/>
      <c r="AY238" s="1057"/>
      <c r="AZ238" s="1057"/>
      <c r="BA238" s="1049"/>
      <c r="BB238" s="1251" t="s">
        <v>739</v>
      </c>
      <c r="BC238" s="1251" t="s">
        <v>739</v>
      </c>
      <c r="BD238" s="1251" t="s">
        <v>739</v>
      </c>
      <c r="BE238" s="1251" t="s">
        <v>739</v>
      </c>
      <c r="BF238" s="1367"/>
    </row>
    <row r="239" spans="1:58" ht="30.65" customHeight="1" x14ac:dyDescent="0.35">
      <c r="A239" s="1367"/>
      <c r="B23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9" s="778">
        <v>32.07</v>
      </c>
      <c r="D239" s="23" t="s">
        <v>1764</v>
      </c>
      <c r="E239" s="825" t="s">
        <v>928</v>
      </c>
      <c r="F239" s="1495" t="str">
        <f>VLOOKUP(TBL4_OptApp[[#This Row],[Option type
Defined List]],'Option Typs_Grps'!B$2:C$47, 2, FALSE)</f>
        <v>Resource Options</v>
      </c>
      <c r="G239" s="834" t="s">
        <v>68</v>
      </c>
      <c r="H239" s="778" t="s">
        <v>737</v>
      </c>
      <c r="I239" s="844" t="s">
        <v>738</v>
      </c>
      <c r="J239" s="1049"/>
      <c r="K239" s="1049"/>
      <c r="L239" s="1253" t="s">
        <v>739</v>
      </c>
      <c r="M239" s="1253" t="s">
        <v>739</v>
      </c>
      <c r="N239" s="1253" t="s">
        <v>739</v>
      </c>
      <c r="O239" s="1253" t="s">
        <v>739</v>
      </c>
      <c r="P239" s="1253" t="s">
        <v>739</v>
      </c>
      <c r="Q239" s="1253" t="s">
        <v>739</v>
      </c>
      <c r="R239" s="23" t="s">
        <v>946</v>
      </c>
      <c r="S239" s="1332" t="s">
        <v>71</v>
      </c>
      <c r="T239" s="1332" t="s">
        <v>71</v>
      </c>
      <c r="U239" s="848">
        <v>20</v>
      </c>
      <c r="V239" s="1068"/>
      <c r="W239" s="1069"/>
      <c r="X239" s="1070"/>
      <c r="Y239" s="1079"/>
      <c r="Z239" s="1071"/>
      <c r="AA239" s="1070"/>
      <c r="AB239" s="1070"/>
      <c r="AC239" s="1070"/>
      <c r="AD239" s="1070"/>
      <c r="AE239" s="1070"/>
      <c r="AF239" s="1070"/>
      <c r="AG239" s="1070"/>
      <c r="AH239" s="1070"/>
      <c r="AI239" s="1057"/>
      <c r="AJ239" s="1057"/>
      <c r="AK239" s="1057"/>
      <c r="AL239" s="1057"/>
      <c r="AM239" s="1057"/>
      <c r="AN239" s="1057"/>
      <c r="AO239" s="1057"/>
      <c r="AP239" s="1057"/>
      <c r="AQ239" s="1057"/>
      <c r="AR239" s="1057"/>
      <c r="AS239" s="1057"/>
      <c r="AT239" s="1057"/>
      <c r="AU239" s="1057"/>
      <c r="AV239" s="1057"/>
      <c r="AW239" s="1057"/>
      <c r="AX239" s="1057"/>
      <c r="AY239" s="1057"/>
      <c r="AZ239" s="1057"/>
      <c r="BA239" s="1049"/>
      <c r="BB239" s="1251" t="s">
        <v>739</v>
      </c>
      <c r="BC239" s="1251" t="s">
        <v>739</v>
      </c>
      <c r="BD239" s="1251" t="s">
        <v>739</v>
      </c>
      <c r="BE239" s="1251" t="s">
        <v>739</v>
      </c>
      <c r="BF239" s="1367"/>
    </row>
    <row r="240" spans="1:58" ht="30.65" customHeight="1" x14ac:dyDescent="0.35">
      <c r="A240" s="1367"/>
      <c r="B24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0" s="778">
        <v>32.08</v>
      </c>
      <c r="D240" s="23" t="s">
        <v>950</v>
      </c>
      <c r="E240" s="825" t="s">
        <v>928</v>
      </c>
      <c r="F240" s="1495" t="str">
        <f>VLOOKUP(TBL4_OptApp[[#This Row],[Option type
Defined List]],'Option Typs_Grps'!B$2:C$47, 2, FALSE)</f>
        <v>Resource Options</v>
      </c>
      <c r="G240" s="834" t="s">
        <v>68</v>
      </c>
      <c r="H240" s="778" t="s">
        <v>737</v>
      </c>
      <c r="I240" s="844" t="s">
        <v>738</v>
      </c>
      <c r="J240" s="1049"/>
      <c r="K240" s="1049"/>
      <c r="L240" s="1253" t="s">
        <v>739</v>
      </c>
      <c r="M240" s="1253" t="s">
        <v>739</v>
      </c>
      <c r="N240" s="1253" t="s">
        <v>739</v>
      </c>
      <c r="O240" s="1253" t="s">
        <v>739</v>
      </c>
      <c r="P240" s="1253" t="s">
        <v>739</v>
      </c>
      <c r="Q240" s="1253" t="s">
        <v>739</v>
      </c>
      <c r="R240" s="23" t="s">
        <v>946</v>
      </c>
      <c r="S240" s="1332" t="s">
        <v>71</v>
      </c>
      <c r="T240" s="1332" t="s">
        <v>71</v>
      </c>
      <c r="U240" s="848">
        <v>30</v>
      </c>
      <c r="V240" s="1068"/>
      <c r="W240" s="1069"/>
      <c r="X240" s="1070"/>
      <c r="Y240" s="1079"/>
      <c r="Z240" s="1071"/>
      <c r="AA240" s="1070"/>
      <c r="AB240" s="1070"/>
      <c r="AC240" s="1070"/>
      <c r="AD240" s="1070"/>
      <c r="AE240" s="1070"/>
      <c r="AF240" s="1070"/>
      <c r="AG240" s="1070"/>
      <c r="AH240" s="1070"/>
      <c r="AI240" s="1057"/>
      <c r="AJ240" s="1057"/>
      <c r="AK240" s="1057"/>
      <c r="AL240" s="1057"/>
      <c r="AM240" s="1057"/>
      <c r="AN240" s="1057"/>
      <c r="AO240" s="1057"/>
      <c r="AP240" s="1057"/>
      <c r="AQ240" s="1057"/>
      <c r="AR240" s="1057"/>
      <c r="AS240" s="1057"/>
      <c r="AT240" s="1057"/>
      <c r="AU240" s="1057"/>
      <c r="AV240" s="1057"/>
      <c r="AW240" s="1057"/>
      <c r="AX240" s="1057"/>
      <c r="AY240" s="1057"/>
      <c r="AZ240" s="1057"/>
      <c r="BA240" s="1049"/>
      <c r="BB240" s="1251" t="s">
        <v>739</v>
      </c>
      <c r="BC240" s="1251" t="s">
        <v>739</v>
      </c>
      <c r="BD240" s="1251" t="s">
        <v>739</v>
      </c>
      <c r="BE240" s="1251" t="s">
        <v>739</v>
      </c>
      <c r="BF240" s="1367"/>
    </row>
    <row r="241" spans="1:58" customFormat="1" ht="30.65" customHeight="1" x14ac:dyDescent="0.35">
      <c r="B24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1" s="778">
        <v>32.090000000000003</v>
      </c>
      <c r="D241" s="23" t="s">
        <v>951</v>
      </c>
      <c r="E241" s="825" t="s">
        <v>928</v>
      </c>
      <c r="F241" s="1495" t="str">
        <f>VLOOKUP(TBL4_OptApp[[#This Row],[Option type
Defined List]],'Option Typs_Grps'!B$2:C$47, 2, FALSE)</f>
        <v>Resource Options</v>
      </c>
      <c r="G241" s="834" t="s">
        <v>68</v>
      </c>
      <c r="H241" s="778" t="s">
        <v>737</v>
      </c>
      <c r="I241" s="844" t="s">
        <v>738</v>
      </c>
      <c r="J241" s="1055"/>
      <c r="K241" s="1055"/>
      <c r="L241" s="1056" t="s">
        <v>739</v>
      </c>
      <c r="M241" s="1056" t="s">
        <v>739</v>
      </c>
      <c r="N241" s="1056" t="s">
        <v>739</v>
      </c>
      <c r="O241" s="1056" t="s">
        <v>739</v>
      </c>
      <c r="P241" s="1056" t="s">
        <v>739</v>
      </c>
      <c r="Q241" s="1056" t="s">
        <v>739</v>
      </c>
      <c r="R241" s="788" t="s">
        <v>946</v>
      </c>
      <c r="S241" s="1332" t="s">
        <v>71</v>
      </c>
      <c r="T241" s="1332" t="s">
        <v>71</v>
      </c>
      <c r="U241" s="848">
        <v>25</v>
      </c>
      <c r="V241" s="1068"/>
      <c r="W241" s="1073"/>
      <c r="X241" s="1075"/>
      <c r="Y241" s="1074"/>
      <c r="Z241" s="1078"/>
      <c r="AA241" s="1070"/>
      <c r="AB241" s="1070"/>
      <c r="AC241" s="1070"/>
      <c r="AD241" s="1070"/>
      <c r="AE241" s="1074"/>
      <c r="AF241" s="1075"/>
      <c r="AG241" s="1074"/>
      <c r="AH241" s="1074"/>
      <c r="AI241" s="1076"/>
      <c r="AJ241" s="1076"/>
      <c r="AK241" s="1076"/>
      <c r="AL241" s="1076"/>
      <c r="AM241" s="1076"/>
      <c r="AN241" s="1076"/>
      <c r="AO241" s="1076"/>
      <c r="AP241" s="1076"/>
      <c r="AQ241" s="1076"/>
      <c r="AR241" s="1076"/>
      <c r="AS241" s="1076"/>
      <c r="AT241" s="1076"/>
      <c r="AU241" s="1076"/>
      <c r="AV241" s="1076"/>
      <c r="AW241" s="1076"/>
      <c r="AX241" s="1076"/>
      <c r="AY241" s="1076"/>
      <c r="AZ241" s="1076"/>
      <c r="BA241" s="1076"/>
      <c r="BB241" s="1056" t="s">
        <v>739</v>
      </c>
      <c r="BC241" s="1056" t="s">
        <v>739</v>
      </c>
      <c r="BD241" s="1056" t="s">
        <v>739</v>
      </c>
      <c r="BE241" s="1056" t="s">
        <v>739</v>
      </c>
    </row>
    <row r="242" spans="1:58" ht="30.65" customHeight="1" x14ac:dyDescent="0.35">
      <c r="A242" s="1367"/>
      <c r="B24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2" s="778">
        <v>32.1</v>
      </c>
      <c r="D242" s="23" t="s">
        <v>952</v>
      </c>
      <c r="E242" s="825" t="s">
        <v>928</v>
      </c>
      <c r="F242" s="1495" t="str">
        <f>VLOOKUP(TBL4_OptApp[[#This Row],[Option type
Defined List]],'Option Typs_Grps'!B$2:C$47, 2, FALSE)</f>
        <v>Resource Options</v>
      </c>
      <c r="G242" s="834" t="s">
        <v>68</v>
      </c>
      <c r="H242" s="778" t="s">
        <v>737</v>
      </c>
      <c r="I242" s="844" t="s">
        <v>738</v>
      </c>
      <c r="J242" s="1049"/>
      <c r="K242" s="1049"/>
      <c r="L242" s="1253" t="s">
        <v>739</v>
      </c>
      <c r="M242" s="1253" t="s">
        <v>739</v>
      </c>
      <c r="N242" s="1253" t="s">
        <v>739</v>
      </c>
      <c r="O242" s="1253" t="s">
        <v>739</v>
      </c>
      <c r="P242" s="1253" t="s">
        <v>739</v>
      </c>
      <c r="Q242" s="1253" t="s">
        <v>739</v>
      </c>
      <c r="R242" s="23" t="s">
        <v>946</v>
      </c>
      <c r="S242" s="1332" t="s">
        <v>71</v>
      </c>
      <c r="T242" s="1332" t="s">
        <v>71</v>
      </c>
      <c r="U242" s="848">
        <v>25</v>
      </c>
      <c r="V242" s="1068"/>
      <c r="W242" s="1069"/>
      <c r="X242" s="1070"/>
      <c r="Y242" s="1079"/>
      <c r="Z242" s="1071"/>
      <c r="AA242" s="1070"/>
      <c r="AB242" s="1070"/>
      <c r="AC242" s="1070"/>
      <c r="AD242" s="1070"/>
      <c r="AE242" s="1070"/>
      <c r="AF242" s="1070"/>
      <c r="AG242" s="1070"/>
      <c r="AH242" s="1070"/>
      <c r="AI242" s="1057"/>
      <c r="AJ242" s="1057"/>
      <c r="AK242" s="1057"/>
      <c r="AL242" s="1057"/>
      <c r="AM242" s="1057"/>
      <c r="AN242" s="1057"/>
      <c r="AO242" s="1057"/>
      <c r="AP242" s="1057"/>
      <c r="AQ242" s="1057"/>
      <c r="AR242" s="1057"/>
      <c r="AS242" s="1057"/>
      <c r="AT242" s="1057"/>
      <c r="AU242" s="1057"/>
      <c r="AV242" s="1057"/>
      <c r="AW242" s="1057"/>
      <c r="AX242" s="1057"/>
      <c r="AY242" s="1057"/>
      <c r="AZ242" s="1057"/>
      <c r="BA242" s="1049"/>
      <c r="BB242" s="1251" t="s">
        <v>739</v>
      </c>
      <c r="BC242" s="1251" t="s">
        <v>739</v>
      </c>
      <c r="BD242" s="1251" t="s">
        <v>739</v>
      </c>
      <c r="BE242" s="1251" t="s">
        <v>739</v>
      </c>
      <c r="BF242" s="1367"/>
    </row>
    <row r="243" spans="1:58" ht="30.65" customHeight="1" x14ac:dyDescent="0.35">
      <c r="A243" s="1367"/>
      <c r="B24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3" s="778">
        <v>32.11</v>
      </c>
      <c r="D243" s="23" t="s">
        <v>1765</v>
      </c>
      <c r="E243" s="825" t="s">
        <v>928</v>
      </c>
      <c r="F243" s="1495" t="str">
        <f>VLOOKUP(TBL4_OptApp[[#This Row],[Option type
Defined List]],'Option Typs_Grps'!B$2:C$47, 2, FALSE)</f>
        <v>Resource Options</v>
      </c>
      <c r="G243" s="834" t="s">
        <v>68</v>
      </c>
      <c r="H243" s="778" t="s">
        <v>737</v>
      </c>
      <c r="I243" s="844" t="s">
        <v>738</v>
      </c>
      <c r="J243" s="1057"/>
      <c r="K243" s="1057"/>
      <c r="L243" s="1254" t="s">
        <v>739</v>
      </c>
      <c r="M243" s="1254" t="s">
        <v>739</v>
      </c>
      <c r="N243" s="1254" t="s">
        <v>739</v>
      </c>
      <c r="O243" s="1254" t="s">
        <v>739</v>
      </c>
      <c r="P243" s="1254" t="s">
        <v>739</v>
      </c>
      <c r="Q243" s="1254" t="s">
        <v>739</v>
      </c>
      <c r="R243" s="23" t="s">
        <v>891</v>
      </c>
      <c r="S243" s="1332" t="s">
        <v>71</v>
      </c>
      <c r="T243" s="1332" t="s">
        <v>71</v>
      </c>
      <c r="U243" s="848">
        <v>22.8</v>
      </c>
      <c r="V243" s="1068"/>
      <c r="W243" s="1069"/>
      <c r="X243" s="1070"/>
      <c r="Y243" s="1079"/>
      <c r="Z243" s="1071"/>
      <c r="AA243" s="1070"/>
      <c r="AB243" s="1070"/>
      <c r="AC243" s="1070"/>
      <c r="AD243" s="1070"/>
      <c r="AE243" s="1070"/>
      <c r="AF243" s="1070"/>
      <c r="AG243" s="1070"/>
      <c r="AH243" s="1070"/>
      <c r="AI243" s="1057"/>
      <c r="AJ243" s="1057"/>
      <c r="AK243" s="1057"/>
      <c r="AL243" s="1057"/>
      <c r="AM243" s="1057"/>
      <c r="AN243" s="1057"/>
      <c r="AO243" s="1057"/>
      <c r="AP243" s="1057"/>
      <c r="AQ243" s="1057"/>
      <c r="AR243" s="1057"/>
      <c r="AS243" s="1057"/>
      <c r="AT243" s="1057"/>
      <c r="AU243" s="1057"/>
      <c r="AV243" s="1057"/>
      <c r="AW243" s="1057"/>
      <c r="AX243" s="1057"/>
      <c r="AY243" s="1057"/>
      <c r="AZ243" s="1057"/>
      <c r="BA243" s="1049"/>
      <c r="BB243" s="1255" t="s">
        <v>739</v>
      </c>
      <c r="BC243" s="1255" t="s">
        <v>739</v>
      </c>
      <c r="BD243" s="1255" t="s">
        <v>739</v>
      </c>
      <c r="BE243" s="1255" t="s">
        <v>739</v>
      </c>
      <c r="BF243" s="1367"/>
    </row>
    <row r="244" spans="1:58" ht="30.65" customHeight="1" x14ac:dyDescent="0.35">
      <c r="A244" s="1367"/>
      <c r="B24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4" s="778">
        <v>32.119999999999997</v>
      </c>
      <c r="D244" s="23" t="s">
        <v>953</v>
      </c>
      <c r="E244" s="825" t="s">
        <v>928</v>
      </c>
      <c r="F244" s="1495" t="str">
        <f>VLOOKUP(TBL4_OptApp[[#This Row],[Option type
Defined List]],'Option Typs_Grps'!B$2:C$47, 2, FALSE)</f>
        <v>Resource Options</v>
      </c>
      <c r="G244" s="834" t="s">
        <v>68</v>
      </c>
      <c r="H244" s="778" t="s">
        <v>737</v>
      </c>
      <c r="I244" s="844" t="s">
        <v>738</v>
      </c>
      <c r="J244" s="1057"/>
      <c r="K244" s="1057"/>
      <c r="L244" s="1254" t="s">
        <v>739</v>
      </c>
      <c r="M244" s="1254" t="s">
        <v>739</v>
      </c>
      <c r="N244" s="1254" t="s">
        <v>739</v>
      </c>
      <c r="O244" s="1254" t="s">
        <v>739</v>
      </c>
      <c r="P244" s="1254" t="s">
        <v>739</v>
      </c>
      <c r="Q244" s="1254" t="s">
        <v>739</v>
      </c>
      <c r="R244" s="23" t="s">
        <v>946</v>
      </c>
      <c r="S244" s="1332" t="s">
        <v>71</v>
      </c>
      <c r="T244" s="1332" t="s">
        <v>71</v>
      </c>
      <c r="U244" s="848">
        <v>17.594557800000004</v>
      </c>
      <c r="V244" s="1068"/>
      <c r="W244" s="1069"/>
      <c r="X244" s="1070"/>
      <c r="Y244" s="1079"/>
      <c r="Z244" s="1071"/>
      <c r="AA244" s="1070"/>
      <c r="AB244" s="1070"/>
      <c r="AC244" s="1070"/>
      <c r="AD244" s="1070"/>
      <c r="AE244" s="1070"/>
      <c r="AF244" s="1070"/>
      <c r="AG244" s="1070"/>
      <c r="AH244" s="1070"/>
      <c r="AI244" s="1057"/>
      <c r="AJ244" s="1057"/>
      <c r="AK244" s="1057"/>
      <c r="AL244" s="1057"/>
      <c r="AM244" s="1057"/>
      <c r="AN244" s="1057"/>
      <c r="AO244" s="1057"/>
      <c r="AP244" s="1057"/>
      <c r="AQ244" s="1057"/>
      <c r="AR244" s="1057"/>
      <c r="AS244" s="1057"/>
      <c r="AT244" s="1057"/>
      <c r="AU244" s="1057"/>
      <c r="AV244" s="1057"/>
      <c r="AW244" s="1057"/>
      <c r="AX244" s="1057"/>
      <c r="AY244" s="1057"/>
      <c r="AZ244" s="1057"/>
      <c r="BA244" s="1049"/>
      <c r="BB244" s="1255" t="s">
        <v>739</v>
      </c>
      <c r="BC244" s="1255" t="s">
        <v>739</v>
      </c>
      <c r="BD244" s="1255" t="s">
        <v>739</v>
      </c>
      <c r="BE244" s="1255" t="s">
        <v>739</v>
      </c>
      <c r="BF244" s="1367"/>
    </row>
    <row r="245" spans="1:58" ht="30.65" customHeight="1" x14ac:dyDescent="0.35">
      <c r="A245" s="1367"/>
      <c r="B24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45" s="778">
        <v>32.130000000000003</v>
      </c>
      <c r="D245" s="23" t="s">
        <v>1766</v>
      </c>
      <c r="E245" s="825" t="s">
        <v>928</v>
      </c>
      <c r="F245" s="1495" t="str">
        <f>VLOOKUP(TBL4_OptApp[[#This Row],[Option type
Defined List]],'Option Typs_Grps'!B$2:C$47, 2, FALSE)</f>
        <v>Resource Options</v>
      </c>
      <c r="G245" s="834" t="s">
        <v>68</v>
      </c>
      <c r="H245" s="778" t="s">
        <v>882</v>
      </c>
      <c r="I245" s="844" t="s">
        <v>738</v>
      </c>
      <c r="J245" s="1041"/>
      <c r="K245" s="1041" t="s">
        <v>71</v>
      </c>
      <c r="L245" s="1040" t="s">
        <v>738</v>
      </c>
      <c r="M245" s="1040" t="s">
        <v>738</v>
      </c>
      <c r="N245" s="1040" t="s">
        <v>738</v>
      </c>
      <c r="O245" s="1040" t="s">
        <v>738</v>
      </c>
      <c r="P245" s="1040" t="s">
        <v>738</v>
      </c>
      <c r="Q245" s="1040" t="s">
        <v>738</v>
      </c>
      <c r="R245" s="23" t="s">
        <v>71</v>
      </c>
      <c r="S245" s="1332" t="s">
        <v>71</v>
      </c>
      <c r="T245" s="1332" t="s">
        <v>71</v>
      </c>
      <c r="U245" s="848">
        <v>13</v>
      </c>
      <c r="V245" s="864">
        <v>24</v>
      </c>
      <c r="W245" s="1043" t="s">
        <v>305</v>
      </c>
      <c r="X245" s="821"/>
      <c r="Y245" s="1044"/>
      <c r="Z245" s="1044"/>
      <c r="AA245" s="1044">
        <v>5.72</v>
      </c>
      <c r="AB245" s="1044">
        <v>19.399999999999999</v>
      </c>
      <c r="AC245" s="1249">
        <v>16009.946</v>
      </c>
      <c r="AD245" s="1249">
        <v>4925.3100000000004</v>
      </c>
      <c r="AE245" s="1047">
        <v>2167.1364000000003</v>
      </c>
      <c r="AF245" s="1124"/>
      <c r="AG245" s="1044">
        <v>110.16622132340348</v>
      </c>
      <c r="AH245" s="1044"/>
      <c r="AI245" s="1041">
        <v>-12.999999999999998</v>
      </c>
      <c r="AJ245" s="1041">
        <v>-2</v>
      </c>
      <c r="AK245" s="1041" t="s">
        <v>305</v>
      </c>
      <c r="AL245" s="1041">
        <v>-2</v>
      </c>
      <c r="AM245" s="1046" t="s">
        <v>305</v>
      </c>
      <c r="AN245" s="1041">
        <v>-1</v>
      </c>
      <c r="AO245" s="1046" t="s">
        <v>305</v>
      </c>
      <c r="AP245" s="1041">
        <v>-2</v>
      </c>
      <c r="AQ245" s="1041" t="s">
        <v>305</v>
      </c>
      <c r="AR245" s="1041">
        <v>-3</v>
      </c>
      <c r="AS245" s="1041" t="s">
        <v>305</v>
      </c>
      <c r="AT245" s="1041" t="s">
        <v>305</v>
      </c>
      <c r="AU245" s="1041" t="s">
        <v>305</v>
      </c>
      <c r="AV245" s="1041" t="s">
        <v>904</v>
      </c>
      <c r="AW245" s="1041" t="s">
        <v>929</v>
      </c>
      <c r="AX245" s="1041" t="s">
        <v>904</v>
      </c>
      <c r="AY245" s="1041" t="s">
        <v>904</v>
      </c>
      <c r="AZ245" s="1041">
        <v>6</v>
      </c>
      <c r="BA245" s="778">
        <v>0</v>
      </c>
      <c r="BB245" s="1040" t="s">
        <v>738</v>
      </c>
      <c r="BC245" s="1040" t="s">
        <v>738</v>
      </c>
      <c r="BD245" s="1040" t="s">
        <v>738</v>
      </c>
      <c r="BE245" s="1040" t="s">
        <v>738</v>
      </c>
      <c r="BF245" s="1367"/>
    </row>
    <row r="246" spans="1:58" ht="30.65" customHeight="1" x14ac:dyDescent="0.35">
      <c r="A246" s="1367"/>
      <c r="B24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6" s="778">
        <v>32.14</v>
      </c>
      <c r="D246" s="23" t="s">
        <v>954</v>
      </c>
      <c r="E246" s="825" t="s">
        <v>928</v>
      </c>
      <c r="F246" s="1495" t="str">
        <f>VLOOKUP(TBL4_OptApp[[#This Row],[Option type
Defined List]],'Option Typs_Grps'!B$2:C$47, 2, FALSE)</f>
        <v>Resource Options</v>
      </c>
      <c r="G246" s="834" t="s">
        <v>68</v>
      </c>
      <c r="H246" s="778" t="s">
        <v>737</v>
      </c>
      <c r="I246" s="844" t="s">
        <v>738</v>
      </c>
      <c r="J246" s="1057"/>
      <c r="K246" s="1057"/>
      <c r="L246" s="1254" t="s">
        <v>739</v>
      </c>
      <c r="M246" s="1254" t="s">
        <v>739</v>
      </c>
      <c r="N246" s="1254" t="s">
        <v>739</v>
      </c>
      <c r="O246" s="1254" t="s">
        <v>739</v>
      </c>
      <c r="P246" s="1254" t="s">
        <v>739</v>
      </c>
      <c r="Q246" s="1254" t="s">
        <v>739</v>
      </c>
      <c r="R246" s="23" t="s">
        <v>755</v>
      </c>
      <c r="S246" s="1332" t="s">
        <v>71</v>
      </c>
      <c r="T246" s="1332" t="s">
        <v>71</v>
      </c>
      <c r="U246" s="848">
        <v>29.390712888888892</v>
      </c>
      <c r="V246" s="1068"/>
      <c r="W246" s="1069"/>
      <c r="X246" s="1070"/>
      <c r="Y246" s="1079"/>
      <c r="Z246" s="1071"/>
      <c r="AA246" s="1070"/>
      <c r="AB246" s="1070"/>
      <c r="AC246" s="1070"/>
      <c r="AD246" s="1070"/>
      <c r="AE246" s="1070"/>
      <c r="AF246" s="1121"/>
      <c r="AG246" s="1070"/>
      <c r="AH246" s="1070"/>
      <c r="AI246" s="1057"/>
      <c r="AJ246" s="1057"/>
      <c r="AK246" s="1057"/>
      <c r="AL246" s="1057"/>
      <c r="AM246" s="1057"/>
      <c r="AN246" s="1057"/>
      <c r="AO246" s="1057"/>
      <c r="AP246" s="1057"/>
      <c r="AQ246" s="1057"/>
      <c r="AR246" s="1057"/>
      <c r="AS246" s="1057"/>
      <c r="AT246" s="1057"/>
      <c r="AU246" s="1057"/>
      <c r="AV246" s="1057"/>
      <c r="AW246" s="1057"/>
      <c r="AX246" s="1057"/>
      <c r="AY246" s="1057"/>
      <c r="AZ246" s="1057"/>
      <c r="BA246" s="1049"/>
      <c r="BB246" s="1255" t="s">
        <v>739</v>
      </c>
      <c r="BC246" s="1255" t="s">
        <v>739</v>
      </c>
      <c r="BD246" s="1255" t="s">
        <v>739</v>
      </c>
      <c r="BE246" s="1255" t="s">
        <v>739</v>
      </c>
      <c r="BF246" s="1367"/>
    </row>
    <row r="247" spans="1:58" customFormat="1" ht="30.65" customHeight="1" x14ac:dyDescent="0.35">
      <c r="B24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7" s="778">
        <v>32.15</v>
      </c>
      <c r="D247" s="23" t="s">
        <v>955</v>
      </c>
      <c r="E247" s="825" t="s">
        <v>928</v>
      </c>
      <c r="F247" s="1495" t="str">
        <f>VLOOKUP(TBL4_OptApp[[#This Row],[Option type
Defined List]],'Option Typs_Grps'!B$2:C$47, 2, FALSE)</f>
        <v>Resource Options</v>
      </c>
      <c r="G247" s="834" t="s">
        <v>68</v>
      </c>
      <c r="H247" s="778" t="s">
        <v>737</v>
      </c>
      <c r="I247" s="844" t="s">
        <v>738</v>
      </c>
      <c r="J247" s="1052"/>
      <c r="K247" s="1052"/>
      <c r="L247" s="1053" t="s">
        <v>739</v>
      </c>
      <c r="M247" s="1053" t="s">
        <v>739</v>
      </c>
      <c r="N247" s="1053" t="s">
        <v>739</v>
      </c>
      <c r="O247" s="1053" t="s">
        <v>739</v>
      </c>
      <c r="P247" s="1053" t="s">
        <v>739</v>
      </c>
      <c r="Q247" s="1053" t="s">
        <v>739</v>
      </c>
      <c r="R247" s="23" t="s">
        <v>755</v>
      </c>
      <c r="S247" s="1332" t="s">
        <v>71</v>
      </c>
      <c r="T247" s="1332" t="s">
        <v>71</v>
      </c>
      <c r="U247" s="848">
        <v>16.314595691666668</v>
      </c>
      <c r="V247" s="1068"/>
      <c r="W247" s="1080"/>
      <c r="X247" s="1070"/>
      <c r="Y247" s="1079"/>
      <c r="Z247" s="1081"/>
      <c r="AA247" s="1070"/>
      <c r="AB247" s="1070"/>
      <c r="AC247" s="1070"/>
      <c r="AD247" s="1070"/>
      <c r="AE247" s="1070"/>
      <c r="AF247" s="1082"/>
      <c r="AG247" s="1070"/>
      <c r="AH247" s="1070"/>
      <c r="AI247" s="1057"/>
      <c r="AJ247" s="1057"/>
      <c r="AK247" s="1497"/>
      <c r="AL247" s="1057"/>
      <c r="AM247" s="1497"/>
      <c r="AN247" s="1057"/>
      <c r="AO247" s="1497"/>
      <c r="AP247" s="1497"/>
      <c r="AQ247" s="1497"/>
      <c r="AR247" s="1497"/>
      <c r="AS247" s="1497"/>
      <c r="AT247" s="1497"/>
      <c r="AU247" s="1497"/>
      <c r="AV247" s="1057"/>
      <c r="AW247" s="1057"/>
      <c r="AX247" s="1057"/>
      <c r="AY247" s="1057"/>
      <c r="AZ247" s="1057"/>
      <c r="BA247" s="1049"/>
      <c r="BB247" s="1248" t="s">
        <v>739</v>
      </c>
      <c r="BC247" s="1248" t="s">
        <v>739</v>
      </c>
      <c r="BD247" s="1248" t="s">
        <v>739</v>
      </c>
      <c r="BE247" s="1248" t="s">
        <v>739</v>
      </c>
    </row>
    <row r="248" spans="1:58" ht="30.65" customHeight="1" x14ac:dyDescent="0.35">
      <c r="A248" s="1367"/>
      <c r="B24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8" s="778">
        <v>32.159999999999997</v>
      </c>
      <c r="D248" s="23" t="s">
        <v>956</v>
      </c>
      <c r="E248" s="825" t="s">
        <v>928</v>
      </c>
      <c r="F248" s="1495" t="str">
        <f>VLOOKUP(TBL4_OptApp[[#This Row],[Option type
Defined List]],'Option Typs_Grps'!B$2:C$47, 2, FALSE)</f>
        <v>Resource Options</v>
      </c>
      <c r="G248" s="834" t="s">
        <v>68</v>
      </c>
      <c r="H248" s="778" t="s">
        <v>737</v>
      </c>
      <c r="I248" s="844" t="s">
        <v>738</v>
      </c>
      <c r="J248" s="1057"/>
      <c r="K248" s="1057"/>
      <c r="L248" s="1254" t="s">
        <v>739</v>
      </c>
      <c r="M248" s="1254" t="s">
        <v>739</v>
      </c>
      <c r="N248" s="1254" t="s">
        <v>739</v>
      </c>
      <c r="O248" s="1254" t="s">
        <v>739</v>
      </c>
      <c r="P248" s="1254" t="s">
        <v>739</v>
      </c>
      <c r="Q248" s="1254" t="s">
        <v>739</v>
      </c>
      <c r="R248" s="23" t="s">
        <v>755</v>
      </c>
      <c r="S248" s="1332" t="s">
        <v>71</v>
      </c>
      <c r="T248" s="1332" t="s">
        <v>71</v>
      </c>
      <c r="U248" s="848">
        <v>19.182279158333333</v>
      </c>
      <c r="V248" s="1068"/>
      <c r="W248" s="1069"/>
      <c r="X248" s="1070"/>
      <c r="Y248" s="1079"/>
      <c r="Z248" s="1071"/>
      <c r="AA248" s="1070"/>
      <c r="AB248" s="1070"/>
      <c r="AC248" s="1070"/>
      <c r="AD248" s="1070"/>
      <c r="AE248" s="1070"/>
      <c r="AF248" s="1070"/>
      <c r="AG248" s="1070"/>
      <c r="AH248" s="1070"/>
      <c r="AI248" s="1057"/>
      <c r="AJ248" s="1057"/>
      <c r="AK248" s="1057"/>
      <c r="AL248" s="1057"/>
      <c r="AM248" s="1057"/>
      <c r="AN248" s="1057"/>
      <c r="AO248" s="1057"/>
      <c r="AP248" s="1057"/>
      <c r="AQ248" s="1057"/>
      <c r="AR248" s="1057"/>
      <c r="AS248" s="1057"/>
      <c r="AT248" s="1057"/>
      <c r="AU248" s="1057"/>
      <c r="AV248" s="1057"/>
      <c r="AW248" s="1057"/>
      <c r="AX248" s="1057"/>
      <c r="AY248" s="1057"/>
      <c r="AZ248" s="1057"/>
      <c r="BA248" s="1049"/>
      <c r="BB248" s="1255" t="s">
        <v>739</v>
      </c>
      <c r="BC248" s="1255" t="s">
        <v>739</v>
      </c>
      <c r="BD248" s="1255" t="s">
        <v>739</v>
      </c>
      <c r="BE248" s="1255" t="s">
        <v>739</v>
      </c>
      <c r="BF248" s="1367"/>
    </row>
    <row r="249" spans="1:58" ht="30.65" customHeight="1" x14ac:dyDescent="0.35">
      <c r="A249" s="1367"/>
      <c r="B24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9" s="778">
        <v>32.17</v>
      </c>
      <c r="D249" s="23" t="s">
        <v>957</v>
      </c>
      <c r="E249" s="825" t="s">
        <v>928</v>
      </c>
      <c r="F249" s="1495" t="str">
        <f>VLOOKUP(TBL4_OptApp[[#This Row],[Option type
Defined List]],'Option Typs_Grps'!B$2:C$47, 2, FALSE)</f>
        <v>Resource Options</v>
      </c>
      <c r="G249" s="834" t="s">
        <v>68</v>
      </c>
      <c r="H249" s="778" t="s">
        <v>737</v>
      </c>
      <c r="I249" s="844" t="s">
        <v>738</v>
      </c>
      <c r="J249" s="1057"/>
      <c r="K249" s="1057"/>
      <c r="L249" s="1254" t="s">
        <v>739</v>
      </c>
      <c r="M249" s="1254" t="s">
        <v>739</v>
      </c>
      <c r="N249" s="1254" t="s">
        <v>739</v>
      </c>
      <c r="O249" s="1254" t="s">
        <v>739</v>
      </c>
      <c r="P249" s="1254" t="s">
        <v>739</v>
      </c>
      <c r="Q249" s="1254" t="s">
        <v>739</v>
      </c>
      <c r="R249" s="23" t="s">
        <v>894</v>
      </c>
      <c r="S249" s="1332" t="s">
        <v>71</v>
      </c>
      <c r="T249" s="1332" t="s">
        <v>71</v>
      </c>
      <c r="U249" s="848">
        <v>5.0865797777777777</v>
      </c>
      <c r="V249" s="1068"/>
      <c r="W249" s="1069"/>
      <c r="X249" s="1070"/>
      <c r="Y249" s="1079"/>
      <c r="Z249" s="1071"/>
      <c r="AA249" s="1070"/>
      <c r="AB249" s="1070"/>
      <c r="AC249" s="1070"/>
      <c r="AD249" s="1070"/>
      <c r="AE249" s="1070"/>
      <c r="AF249" s="1070"/>
      <c r="AG249" s="1070"/>
      <c r="AH249" s="1070"/>
      <c r="AI249" s="1057"/>
      <c r="AJ249" s="1057"/>
      <c r="AK249" s="1057"/>
      <c r="AL249" s="1057"/>
      <c r="AM249" s="1057"/>
      <c r="AN249" s="1057"/>
      <c r="AO249" s="1057"/>
      <c r="AP249" s="1057"/>
      <c r="AQ249" s="1057"/>
      <c r="AR249" s="1057"/>
      <c r="AS249" s="1057"/>
      <c r="AT249" s="1057"/>
      <c r="AU249" s="1057"/>
      <c r="AV249" s="1057"/>
      <c r="AW249" s="1057"/>
      <c r="AX249" s="1057"/>
      <c r="AY249" s="1057"/>
      <c r="AZ249" s="1057"/>
      <c r="BA249" s="1049"/>
      <c r="BB249" s="1255" t="s">
        <v>739</v>
      </c>
      <c r="BC249" s="1255" t="s">
        <v>739</v>
      </c>
      <c r="BD249" s="1255" t="s">
        <v>739</v>
      </c>
      <c r="BE249" s="1255" t="s">
        <v>739</v>
      </c>
      <c r="BF249" s="1367"/>
    </row>
    <row r="250" spans="1:58" customFormat="1" ht="30.65" customHeight="1" x14ac:dyDescent="0.35">
      <c r="B250"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0" s="778">
        <v>32.18</v>
      </c>
      <c r="D250" s="23" t="s">
        <v>958</v>
      </c>
      <c r="E250" s="825" t="s">
        <v>928</v>
      </c>
      <c r="F250" s="1495" t="str">
        <f>VLOOKUP(TBL4_OptApp[[#This Row],[Option type
Defined List]],'Option Typs_Grps'!B$2:C$47, 2, FALSE)</f>
        <v>Resource Options</v>
      </c>
      <c r="G250" s="834" t="s">
        <v>68</v>
      </c>
      <c r="H250" s="778" t="s">
        <v>737</v>
      </c>
      <c r="I250" s="844" t="s">
        <v>738</v>
      </c>
      <c r="J250" s="1055"/>
      <c r="K250" s="1055"/>
      <c r="L250" s="1056" t="s">
        <v>739</v>
      </c>
      <c r="M250" s="1056" t="s">
        <v>739</v>
      </c>
      <c r="N250" s="1056" t="s">
        <v>739</v>
      </c>
      <c r="O250" s="1056" t="s">
        <v>739</v>
      </c>
      <c r="P250" s="1056" t="s">
        <v>739</v>
      </c>
      <c r="Q250" s="1056" t="s">
        <v>739</v>
      </c>
      <c r="R250" s="788" t="s">
        <v>894</v>
      </c>
      <c r="S250" s="1332" t="s">
        <v>71</v>
      </c>
      <c r="T250" s="1332" t="s">
        <v>71</v>
      </c>
      <c r="U250" s="848">
        <v>15.486337663888889</v>
      </c>
      <c r="V250" s="1068"/>
      <c r="W250" s="1073"/>
      <c r="X250" s="1075"/>
      <c r="Y250" s="1074"/>
      <c r="Z250" s="1078"/>
      <c r="AA250" s="1070"/>
      <c r="AB250" s="1070"/>
      <c r="AC250" s="1070"/>
      <c r="AD250" s="1070"/>
      <c r="AE250" s="1074"/>
      <c r="AF250" s="1075"/>
      <c r="AG250" s="1074"/>
      <c r="AH250" s="1074"/>
      <c r="AI250" s="1076"/>
      <c r="AJ250" s="1076"/>
      <c r="AK250" s="1076"/>
      <c r="AL250" s="1076"/>
      <c r="AM250" s="1076"/>
      <c r="AN250" s="1076"/>
      <c r="AO250" s="1076"/>
      <c r="AP250" s="1076"/>
      <c r="AQ250" s="1076"/>
      <c r="AR250" s="1076"/>
      <c r="AS250" s="1076"/>
      <c r="AT250" s="1076"/>
      <c r="AU250" s="1076"/>
      <c r="AV250" s="1076"/>
      <c r="AW250" s="1076"/>
      <c r="AX250" s="1076"/>
      <c r="AY250" s="1076"/>
      <c r="AZ250" s="1076"/>
      <c r="BA250" s="1076"/>
      <c r="BB250" s="1056" t="s">
        <v>739</v>
      </c>
      <c r="BC250" s="1056" t="s">
        <v>739</v>
      </c>
      <c r="BD250" s="1056" t="s">
        <v>739</v>
      </c>
      <c r="BE250" s="1056" t="s">
        <v>739</v>
      </c>
    </row>
    <row r="251" spans="1:58" customFormat="1" ht="30.65" customHeight="1" x14ac:dyDescent="0.35">
      <c r="B25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1" s="778">
        <v>32.19</v>
      </c>
      <c r="D251" s="23" t="s">
        <v>959</v>
      </c>
      <c r="E251" s="825" t="s">
        <v>928</v>
      </c>
      <c r="F251" s="1495" t="str">
        <f>VLOOKUP(TBL4_OptApp[[#This Row],[Option type
Defined List]],'Option Typs_Grps'!B$2:C$47, 2, FALSE)</f>
        <v>Resource Options</v>
      </c>
      <c r="G251" s="834" t="s">
        <v>68</v>
      </c>
      <c r="H251" s="778" t="s">
        <v>737</v>
      </c>
      <c r="I251" s="844" t="s">
        <v>738</v>
      </c>
      <c r="J251" s="1055"/>
      <c r="K251" s="1055"/>
      <c r="L251" s="1056" t="s">
        <v>739</v>
      </c>
      <c r="M251" s="1056" t="s">
        <v>739</v>
      </c>
      <c r="N251" s="1056" t="s">
        <v>739</v>
      </c>
      <c r="O251" s="1056" t="s">
        <v>739</v>
      </c>
      <c r="P251" s="1056" t="s">
        <v>739</v>
      </c>
      <c r="Q251" s="1056" t="s">
        <v>739</v>
      </c>
      <c r="R251" s="788" t="s">
        <v>894</v>
      </c>
      <c r="S251" s="1332" t="s">
        <v>71</v>
      </c>
      <c r="T251" s="1332" t="s">
        <v>71</v>
      </c>
      <c r="U251" s="848">
        <v>17.744022766666667</v>
      </c>
      <c r="V251" s="1068"/>
      <c r="W251" s="1073"/>
      <c r="X251" s="1075"/>
      <c r="Y251" s="1074"/>
      <c r="Z251" s="1078"/>
      <c r="AA251" s="1070"/>
      <c r="AB251" s="1070"/>
      <c r="AC251" s="1070"/>
      <c r="AD251" s="1070"/>
      <c r="AE251" s="1074"/>
      <c r="AF251" s="1075"/>
      <c r="AG251" s="1074"/>
      <c r="AH251" s="1074"/>
      <c r="AI251" s="1076"/>
      <c r="AJ251" s="1076"/>
      <c r="AK251" s="1076"/>
      <c r="AL251" s="1076"/>
      <c r="AM251" s="1076"/>
      <c r="AN251" s="1076"/>
      <c r="AO251" s="1076"/>
      <c r="AP251" s="1076"/>
      <c r="AQ251" s="1076"/>
      <c r="AR251" s="1076"/>
      <c r="AS251" s="1076"/>
      <c r="AT251" s="1076"/>
      <c r="AU251" s="1076"/>
      <c r="AV251" s="1076"/>
      <c r="AW251" s="1076"/>
      <c r="AX251" s="1076"/>
      <c r="AY251" s="1076"/>
      <c r="AZ251" s="1076"/>
      <c r="BA251" s="1076"/>
      <c r="BB251" s="1056" t="s">
        <v>739</v>
      </c>
      <c r="BC251" s="1056" t="s">
        <v>739</v>
      </c>
      <c r="BD251" s="1056" t="s">
        <v>739</v>
      </c>
      <c r="BE251" s="1056" t="s">
        <v>739</v>
      </c>
    </row>
    <row r="252" spans="1:58" ht="30.65" customHeight="1" x14ac:dyDescent="0.35">
      <c r="A252" s="1367"/>
      <c r="B25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2" s="778">
        <v>32.200000000000003</v>
      </c>
      <c r="D252" s="23" t="s">
        <v>960</v>
      </c>
      <c r="E252" s="825" t="s">
        <v>928</v>
      </c>
      <c r="F252" s="1495" t="str">
        <f>VLOOKUP(TBL4_OptApp[[#This Row],[Option type
Defined List]],'Option Typs_Grps'!B$2:C$47, 2, FALSE)</f>
        <v>Resource Options</v>
      </c>
      <c r="G252" s="834" t="s">
        <v>68</v>
      </c>
      <c r="H252" s="778" t="s">
        <v>737</v>
      </c>
      <c r="I252" s="844" t="s">
        <v>738</v>
      </c>
      <c r="J252" s="1057"/>
      <c r="K252" s="1057"/>
      <c r="L252" s="1254" t="s">
        <v>739</v>
      </c>
      <c r="M252" s="1254" t="s">
        <v>739</v>
      </c>
      <c r="N252" s="1254" t="s">
        <v>739</v>
      </c>
      <c r="O252" s="1254" t="s">
        <v>739</v>
      </c>
      <c r="P252" s="1254" t="s">
        <v>739</v>
      </c>
      <c r="Q252" s="1254" t="s">
        <v>739</v>
      </c>
      <c r="R252" s="23" t="s">
        <v>894</v>
      </c>
      <c r="S252" s="1332" t="s">
        <v>71</v>
      </c>
      <c r="T252" s="1332" t="s">
        <v>71</v>
      </c>
      <c r="U252" s="848">
        <v>19.114089538888891</v>
      </c>
      <c r="V252" s="1068"/>
      <c r="W252" s="1069"/>
      <c r="X252" s="1070"/>
      <c r="Y252" s="1079"/>
      <c r="Z252" s="1071"/>
      <c r="AA252" s="1070"/>
      <c r="AB252" s="1070"/>
      <c r="AC252" s="1070"/>
      <c r="AD252" s="1070"/>
      <c r="AE252" s="1070"/>
      <c r="AF252" s="1070"/>
      <c r="AG252" s="1070"/>
      <c r="AH252" s="1070"/>
      <c r="AI252" s="1057"/>
      <c r="AJ252" s="1057"/>
      <c r="AK252" s="1057"/>
      <c r="AL252" s="1057"/>
      <c r="AM252" s="1057"/>
      <c r="AN252" s="1057"/>
      <c r="AO252" s="1057"/>
      <c r="AP252" s="1057"/>
      <c r="AQ252" s="1057"/>
      <c r="AR252" s="1057"/>
      <c r="AS252" s="1057"/>
      <c r="AT252" s="1057"/>
      <c r="AU252" s="1057"/>
      <c r="AV252" s="1057"/>
      <c r="AW252" s="1057"/>
      <c r="AX252" s="1057"/>
      <c r="AY252" s="1057"/>
      <c r="AZ252" s="1057"/>
      <c r="BA252" s="1049"/>
      <c r="BB252" s="1255" t="s">
        <v>739</v>
      </c>
      <c r="BC252" s="1255" t="s">
        <v>739</v>
      </c>
      <c r="BD252" s="1255" t="s">
        <v>739</v>
      </c>
      <c r="BE252" s="1255" t="s">
        <v>739</v>
      </c>
      <c r="BF252" s="1367"/>
    </row>
    <row r="253" spans="1:58" ht="30.65" customHeight="1" x14ac:dyDescent="0.35">
      <c r="A253" s="1367"/>
      <c r="B25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3" s="778">
        <v>32.21</v>
      </c>
      <c r="D253" s="23" t="s">
        <v>961</v>
      </c>
      <c r="E253" s="825" t="s">
        <v>928</v>
      </c>
      <c r="F253" s="1495" t="str">
        <f>VLOOKUP(TBL4_OptApp[[#This Row],[Option type
Defined List]],'Option Typs_Grps'!B$2:C$47, 2, FALSE)</f>
        <v>Resource Options</v>
      </c>
      <c r="G253" s="834" t="s">
        <v>68</v>
      </c>
      <c r="H253" s="778" t="s">
        <v>737</v>
      </c>
      <c r="I253" s="844" t="s">
        <v>738</v>
      </c>
      <c r="J253" s="1057"/>
      <c r="K253" s="1057"/>
      <c r="L253" s="1254" t="s">
        <v>739</v>
      </c>
      <c r="M253" s="1254" t="s">
        <v>739</v>
      </c>
      <c r="N253" s="1254" t="s">
        <v>739</v>
      </c>
      <c r="O253" s="1254" t="s">
        <v>739</v>
      </c>
      <c r="P253" s="1254" t="s">
        <v>739</v>
      </c>
      <c r="Q253" s="1254" t="s">
        <v>739</v>
      </c>
      <c r="R253" s="23" t="s">
        <v>894</v>
      </c>
      <c r="S253" s="1332" t="s">
        <v>71</v>
      </c>
      <c r="T253" s="1332" t="s">
        <v>71</v>
      </c>
      <c r="U253" s="848">
        <v>13.109134227777776</v>
      </c>
      <c r="V253" s="1068"/>
      <c r="W253" s="1069"/>
      <c r="X253" s="1070"/>
      <c r="Y253" s="1079"/>
      <c r="Z253" s="1071"/>
      <c r="AA253" s="1070"/>
      <c r="AB253" s="1070"/>
      <c r="AC253" s="1070"/>
      <c r="AD253" s="1070"/>
      <c r="AE253" s="1070"/>
      <c r="AF253" s="1070"/>
      <c r="AG253" s="1070"/>
      <c r="AH253" s="1070"/>
      <c r="AI253" s="1057"/>
      <c r="AJ253" s="1057"/>
      <c r="AK253" s="1057"/>
      <c r="AL253" s="1057"/>
      <c r="AM253" s="1057"/>
      <c r="AN253" s="1057"/>
      <c r="AO253" s="1057"/>
      <c r="AP253" s="1057"/>
      <c r="AQ253" s="1057"/>
      <c r="AR253" s="1057"/>
      <c r="AS253" s="1057"/>
      <c r="AT253" s="1057"/>
      <c r="AU253" s="1057"/>
      <c r="AV253" s="1057"/>
      <c r="AW253" s="1057"/>
      <c r="AX253" s="1057"/>
      <c r="AY253" s="1057"/>
      <c r="AZ253" s="1057"/>
      <c r="BA253" s="1083"/>
      <c r="BB253" s="1255" t="s">
        <v>739</v>
      </c>
      <c r="BC253" s="1255" t="s">
        <v>739</v>
      </c>
      <c r="BD253" s="1255" t="s">
        <v>739</v>
      </c>
      <c r="BE253" s="1255" t="s">
        <v>739</v>
      </c>
      <c r="BF253" s="1367"/>
    </row>
    <row r="254" spans="1:58" customFormat="1" ht="30.65" customHeight="1" x14ac:dyDescent="0.35">
      <c r="B25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4" s="778">
        <v>32.22</v>
      </c>
      <c r="D254" s="23" t="s">
        <v>962</v>
      </c>
      <c r="E254" s="825" t="s">
        <v>928</v>
      </c>
      <c r="F254" s="1495" t="str">
        <f>VLOOKUP(TBL4_OptApp[[#This Row],[Option type
Defined List]],'Option Typs_Grps'!B$2:C$47, 2, FALSE)</f>
        <v>Resource Options</v>
      </c>
      <c r="G254" s="834" t="s">
        <v>68</v>
      </c>
      <c r="H254" s="778" t="s">
        <v>737</v>
      </c>
      <c r="I254" s="844" t="s">
        <v>738</v>
      </c>
      <c r="J254" s="1055"/>
      <c r="K254" s="1055"/>
      <c r="L254" s="1056" t="s">
        <v>739</v>
      </c>
      <c r="M254" s="1056" t="s">
        <v>739</v>
      </c>
      <c r="N254" s="1056" t="s">
        <v>739</v>
      </c>
      <c r="O254" s="1056" t="s">
        <v>739</v>
      </c>
      <c r="P254" s="1056" t="s">
        <v>739</v>
      </c>
      <c r="Q254" s="1056" t="s">
        <v>739</v>
      </c>
      <c r="R254" s="788" t="s">
        <v>894</v>
      </c>
      <c r="S254" s="1332" t="s">
        <v>71</v>
      </c>
      <c r="T254" s="1332" t="s">
        <v>71</v>
      </c>
      <c r="U254" s="848">
        <v>4.4842063861111106</v>
      </c>
      <c r="V254" s="1068"/>
      <c r="W254" s="1073"/>
      <c r="X254" s="1075"/>
      <c r="Y254" s="1074"/>
      <c r="Z254" s="1078"/>
      <c r="AA254" s="1070"/>
      <c r="AB254" s="1070"/>
      <c r="AC254" s="1070"/>
      <c r="AD254" s="1070"/>
      <c r="AE254" s="1074"/>
      <c r="AF254" s="1075"/>
      <c r="AG254" s="1074"/>
      <c r="AH254" s="1074"/>
      <c r="AI254" s="1076"/>
      <c r="AJ254" s="1076"/>
      <c r="AK254" s="1076"/>
      <c r="AL254" s="1076"/>
      <c r="AM254" s="1076"/>
      <c r="AN254" s="1076"/>
      <c r="AO254" s="1076"/>
      <c r="AP254" s="1076"/>
      <c r="AQ254" s="1076"/>
      <c r="AR254" s="1076"/>
      <c r="AS254" s="1076"/>
      <c r="AT254" s="1076"/>
      <c r="AU254" s="1076"/>
      <c r="AV254" s="1076"/>
      <c r="AW254" s="1076"/>
      <c r="AX254" s="1076"/>
      <c r="AY254" s="1076"/>
      <c r="AZ254" s="1076"/>
      <c r="BA254" s="1084"/>
      <c r="BB254" s="1056" t="s">
        <v>739</v>
      </c>
      <c r="BC254" s="1056" t="s">
        <v>739</v>
      </c>
      <c r="BD254" s="1056" t="s">
        <v>739</v>
      </c>
      <c r="BE254" s="1056" t="s">
        <v>739</v>
      </c>
    </row>
    <row r="255" spans="1:58" ht="30.65" customHeight="1" x14ac:dyDescent="0.35">
      <c r="A255" s="1367"/>
      <c r="B25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5" s="778">
        <v>32.229999999999997</v>
      </c>
      <c r="D255" s="23" t="s">
        <v>963</v>
      </c>
      <c r="E255" s="825" t="s">
        <v>928</v>
      </c>
      <c r="F255" s="1495" t="str">
        <f>VLOOKUP(TBL4_OptApp[[#This Row],[Option type
Defined List]],'Option Typs_Grps'!B$2:C$47, 2, FALSE)</f>
        <v>Resource Options</v>
      </c>
      <c r="G255" s="834" t="s">
        <v>68</v>
      </c>
      <c r="H255" s="778" t="s">
        <v>737</v>
      </c>
      <c r="I255" s="844" t="s">
        <v>738</v>
      </c>
      <c r="J255" s="1057"/>
      <c r="K255" s="1057"/>
      <c r="L255" s="1254" t="s">
        <v>739</v>
      </c>
      <c r="M255" s="1254" t="s">
        <v>739</v>
      </c>
      <c r="N255" s="1254" t="s">
        <v>739</v>
      </c>
      <c r="O255" s="1254" t="s">
        <v>739</v>
      </c>
      <c r="P255" s="1254" t="s">
        <v>739</v>
      </c>
      <c r="Q255" s="1254" t="s">
        <v>739</v>
      </c>
      <c r="R255" s="23" t="s">
        <v>894</v>
      </c>
      <c r="S255" s="1332" t="s">
        <v>71</v>
      </c>
      <c r="T255" s="1332" t="s">
        <v>71</v>
      </c>
      <c r="U255" s="848">
        <v>8.5690951916666656</v>
      </c>
      <c r="V255" s="1068"/>
      <c r="W255" s="1069"/>
      <c r="X255" s="1070"/>
      <c r="Y255" s="1079"/>
      <c r="Z255" s="1071"/>
      <c r="AA255" s="1070"/>
      <c r="AB255" s="1070"/>
      <c r="AC255" s="1070"/>
      <c r="AD255" s="1070"/>
      <c r="AE255" s="1070"/>
      <c r="AF255" s="1070"/>
      <c r="AG255" s="1070"/>
      <c r="AH255" s="1070"/>
      <c r="AI255" s="1057"/>
      <c r="AJ255" s="1057"/>
      <c r="AK255" s="1057"/>
      <c r="AL255" s="1057"/>
      <c r="AM255" s="1057"/>
      <c r="AN255" s="1057"/>
      <c r="AO255" s="1057"/>
      <c r="AP255" s="1057"/>
      <c r="AQ255" s="1057"/>
      <c r="AR255" s="1057"/>
      <c r="AS255" s="1057"/>
      <c r="AT255" s="1057"/>
      <c r="AU255" s="1057"/>
      <c r="AV255" s="1057"/>
      <c r="AW255" s="1057"/>
      <c r="AX255" s="1057"/>
      <c r="AY255" s="1057"/>
      <c r="AZ255" s="1057"/>
      <c r="BA255" s="1083"/>
      <c r="BB255" s="1255" t="s">
        <v>739</v>
      </c>
      <c r="BC255" s="1255" t="s">
        <v>739</v>
      </c>
      <c r="BD255" s="1255" t="s">
        <v>739</v>
      </c>
      <c r="BE255" s="1255" t="s">
        <v>739</v>
      </c>
      <c r="BF255" s="1367"/>
    </row>
    <row r="256" spans="1:58" ht="30.65" customHeight="1" x14ac:dyDescent="0.35">
      <c r="A256" s="1367"/>
      <c r="B25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56" s="778">
        <v>32.24</v>
      </c>
      <c r="D256" s="23" t="s">
        <v>1767</v>
      </c>
      <c r="E256" s="825" t="s">
        <v>928</v>
      </c>
      <c r="F256" s="1495" t="str">
        <f>VLOOKUP(TBL4_OptApp[[#This Row],[Option type
Defined List]],'Option Typs_Grps'!B$2:C$47, 2, FALSE)</f>
        <v>Resource Options</v>
      </c>
      <c r="G256" s="834" t="s">
        <v>68</v>
      </c>
      <c r="H256" s="778" t="s">
        <v>882</v>
      </c>
      <c r="I256" s="844" t="s">
        <v>738</v>
      </c>
      <c r="J256" s="1041"/>
      <c r="K256" s="1041" t="s">
        <v>71</v>
      </c>
      <c r="L256" s="1040" t="s">
        <v>738</v>
      </c>
      <c r="M256" s="1040" t="s">
        <v>738</v>
      </c>
      <c r="N256" s="1040" t="s">
        <v>738</v>
      </c>
      <c r="O256" s="1040" t="s">
        <v>738</v>
      </c>
      <c r="P256" s="1040" t="s">
        <v>738</v>
      </c>
      <c r="Q256" s="1040" t="s">
        <v>738</v>
      </c>
      <c r="R256" s="23" t="s">
        <v>71</v>
      </c>
      <c r="S256" s="1332" t="s">
        <v>71</v>
      </c>
      <c r="T256" s="1332" t="s">
        <v>71</v>
      </c>
      <c r="U256" s="848">
        <v>9</v>
      </c>
      <c r="V256" s="864">
        <v>24</v>
      </c>
      <c r="W256" s="1043" t="s">
        <v>305</v>
      </c>
      <c r="X256" s="821"/>
      <c r="Y256" s="1044"/>
      <c r="Z256" s="1044"/>
      <c r="AA256" s="1044">
        <v>3.96</v>
      </c>
      <c r="AB256" s="1044">
        <v>13.4</v>
      </c>
      <c r="AC256" s="1045">
        <v>19444.526999999998</v>
      </c>
      <c r="AD256" s="1045">
        <v>5019.4799999999996</v>
      </c>
      <c r="AE256" s="1045">
        <v>2208.5711999999999</v>
      </c>
      <c r="AF256" s="1124"/>
      <c r="AG256" s="1044">
        <v>134.07022379768517</v>
      </c>
      <c r="AH256" s="1044"/>
      <c r="AI256" s="1041">
        <v>-12</v>
      </c>
      <c r="AJ256" s="1041">
        <v>-2</v>
      </c>
      <c r="AK256" s="1041" t="s">
        <v>305</v>
      </c>
      <c r="AL256" s="1041">
        <v>-1</v>
      </c>
      <c r="AM256" s="1046" t="s">
        <v>305</v>
      </c>
      <c r="AN256" s="1041">
        <v>-1</v>
      </c>
      <c r="AO256" s="1046" t="s">
        <v>305</v>
      </c>
      <c r="AP256" s="1041">
        <v>-3</v>
      </c>
      <c r="AQ256" s="1041" t="s">
        <v>305</v>
      </c>
      <c r="AR256" s="1041">
        <v>-3</v>
      </c>
      <c r="AS256" s="1041" t="s">
        <v>305</v>
      </c>
      <c r="AT256" s="1041" t="s">
        <v>305</v>
      </c>
      <c r="AU256" s="1041" t="s">
        <v>305</v>
      </c>
      <c r="AV256" s="1041" t="s">
        <v>904</v>
      </c>
      <c r="AW256" s="1041" t="s">
        <v>929</v>
      </c>
      <c r="AX256" s="1041" t="s">
        <v>888</v>
      </c>
      <c r="AY256" s="1041" t="s">
        <v>888</v>
      </c>
      <c r="AZ256" s="1041">
        <v>7</v>
      </c>
      <c r="BA256" s="1048">
        <v>5</v>
      </c>
      <c r="BB256" s="1040" t="s">
        <v>738</v>
      </c>
      <c r="BC256" s="1040" t="s">
        <v>738</v>
      </c>
      <c r="BD256" s="1040" t="s">
        <v>738</v>
      </c>
      <c r="BE256" s="1040" t="s">
        <v>738</v>
      </c>
      <c r="BF256" s="1367"/>
    </row>
    <row r="257" spans="1:58" ht="30.65" customHeight="1" x14ac:dyDescent="0.35">
      <c r="A257" s="1367"/>
      <c r="B25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7" s="778">
        <v>32.25</v>
      </c>
      <c r="D257" s="23" t="s">
        <v>964</v>
      </c>
      <c r="E257" s="825" t="s">
        <v>928</v>
      </c>
      <c r="F257" s="1495" t="str">
        <f>VLOOKUP(TBL4_OptApp[[#This Row],[Option type
Defined List]],'Option Typs_Grps'!B$2:C$47, 2, FALSE)</f>
        <v>Resource Options</v>
      </c>
      <c r="G257" s="834" t="s">
        <v>68</v>
      </c>
      <c r="H257" s="778" t="s">
        <v>737</v>
      </c>
      <c r="I257" s="844" t="s">
        <v>738</v>
      </c>
      <c r="J257" s="1057"/>
      <c r="K257" s="1057"/>
      <c r="L257" s="1254" t="s">
        <v>739</v>
      </c>
      <c r="M257" s="1254" t="s">
        <v>739</v>
      </c>
      <c r="N257" s="1254" t="s">
        <v>739</v>
      </c>
      <c r="O257" s="1254" t="s">
        <v>739</v>
      </c>
      <c r="P257" s="1254" t="s">
        <v>739</v>
      </c>
      <c r="Q257" s="1254" t="s">
        <v>739</v>
      </c>
      <c r="R257" s="23" t="s">
        <v>894</v>
      </c>
      <c r="S257" s="1332" t="s">
        <v>71</v>
      </c>
      <c r="T257" s="1332" t="s">
        <v>71</v>
      </c>
      <c r="U257" s="848">
        <v>18.045896608333333</v>
      </c>
      <c r="V257" s="1068"/>
      <c r="W257" s="1069"/>
      <c r="X257" s="1070"/>
      <c r="Y257" s="1079"/>
      <c r="Z257" s="1071"/>
      <c r="AA257" s="1070"/>
      <c r="AB257" s="1070"/>
      <c r="AC257" s="1070"/>
      <c r="AD257" s="1070"/>
      <c r="AE257" s="1070"/>
      <c r="AF257" s="1121"/>
      <c r="AG257" s="1070"/>
      <c r="AH257" s="1070"/>
      <c r="AI257" s="1057"/>
      <c r="AJ257" s="1057"/>
      <c r="AK257" s="1057"/>
      <c r="AL257" s="1057"/>
      <c r="AM257" s="1057"/>
      <c r="AN257" s="1057"/>
      <c r="AO257" s="1057"/>
      <c r="AP257" s="1057"/>
      <c r="AQ257" s="1057"/>
      <c r="AR257" s="1057"/>
      <c r="AS257" s="1057"/>
      <c r="AT257" s="1057"/>
      <c r="AU257" s="1057"/>
      <c r="AV257" s="1057"/>
      <c r="AW257" s="1057"/>
      <c r="AX257" s="1057"/>
      <c r="AY257" s="1057"/>
      <c r="AZ257" s="1057"/>
      <c r="BA257" s="1049"/>
      <c r="BB257" s="1255" t="s">
        <v>739</v>
      </c>
      <c r="BC257" s="1255" t="s">
        <v>739</v>
      </c>
      <c r="BD257" s="1255" t="s">
        <v>739</v>
      </c>
      <c r="BE257" s="1255" t="s">
        <v>739</v>
      </c>
      <c r="BF257" s="1367"/>
    </row>
    <row r="258" spans="1:58" ht="30.65" customHeight="1" x14ac:dyDescent="0.35">
      <c r="A258" s="1367"/>
      <c r="B25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8" s="778">
        <v>32.26</v>
      </c>
      <c r="D258" s="23" t="s">
        <v>965</v>
      </c>
      <c r="E258" s="825" t="s">
        <v>928</v>
      </c>
      <c r="F258" s="1495" t="str">
        <f>VLOOKUP(TBL4_OptApp[[#This Row],[Option type
Defined List]],'Option Typs_Grps'!B$2:C$47, 2, FALSE)</f>
        <v>Resource Options</v>
      </c>
      <c r="G258" s="834" t="s">
        <v>68</v>
      </c>
      <c r="H258" s="778" t="s">
        <v>737</v>
      </c>
      <c r="I258" s="844" t="s">
        <v>738</v>
      </c>
      <c r="J258" s="1049"/>
      <c r="K258" s="1049"/>
      <c r="L258" s="1253" t="s">
        <v>739</v>
      </c>
      <c r="M258" s="1253" t="s">
        <v>739</v>
      </c>
      <c r="N258" s="1253" t="s">
        <v>739</v>
      </c>
      <c r="O258" s="1253" t="s">
        <v>739</v>
      </c>
      <c r="P258" s="1253" t="s">
        <v>739</v>
      </c>
      <c r="Q258" s="1253" t="s">
        <v>739</v>
      </c>
      <c r="R258" s="23" t="s">
        <v>894</v>
      </c>
      <c r="S258" s="1332" t="s">
        <v>71</v>
      </c>
      <c r="T258" s="1332" t="s">
        <v>71</v>
      </c>
      <c r="U258" s="848">
        <v>20.054037586111114</v>
      </c>
      <c r="V258" s="1068"/>
      <c r="W258" s="1069"/>
      <c r="X258" s="1070"/>
      <c r="Y258" s="1079"/>
      <c r="Z258" s="1071"/>
      <c r="AA258" s="1070"/>
      <c r="AB258" s="1070"/>
      <c r="AC258" s="1070"/>
      <c r="AD258" s="1070"/>
      <c r="AE258" s="1070"/>
      <c r="AF258" s="1070"/>
      <c r="AG258" s="1070"/>
      <c r="AH258" s="1070"/>
      <c r="AI258" s="1057"/>
      <c r="AJ258" s="1057"/>
      <c r="AK258" s="1057"/>
      <c r="AL258" s="1057"/>
      <c r="AM258" s="1057"/>
      <c r="AN258" s="1057"/>
      <c r="AO258" s="1057"/>
      <c r="AP258" s="1057"/>
      <c r="AQ258" s="1057"/>
      <c r="AR258" s="1057"/>
      <c r="AS258" s="1057"/>
      <c r="AT258" s="1057"/>
      <c r="AU258" s="1057"/>
      <c r="AV258" s="1057"/>
      <c r="AW258" s="1057"/>
      <c r="AX258" s="1057"/>
      <c r="AY258" s="1057"/>
      <c r="AZ258" s="1057"/>
      <c r="BA258" s="1049"/>
      <c r="BB258" s="1251" t="s">
        <v>739</v>
      </c>
      <c r="BC258" s="1251" t="s">
        <v>739</v>
      </c>
      <c r="BD258" s="1251" t="s">
        <v>739</v>
      </c>
      <c r="BE258" s="1251" t="s">
        <v>739</v>
      </c>
      <c r="BF258" s="1367"/>
    </row>
    <row r="259" spans="1:58" ht="30.65" customHeight="1" x14ac:dyDescent="0.35">
      <c r="A259" s="1367"/>
      <c r="B25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9" s="778">
        <v>32.270000000000003</v>
      </c>
      <c r="D259" s="23" t="s">
        <v>966</v>
      </c>
      <c r="E259" s="825" t="s">
        <v>928</v>
      </c>
      <c r="F259" s="1495" t="str">
        <f>VLOOKUP(TBL4_OptApp[[#This Row],[Option type
Defined List]],'Option Typs_Grps'!B$2:C$47, 2, FALSE)</f>
        <v>Resource Options</v>
      </c>
      <c r="G259" s="834" t="s">
        <v>68</v>
      </c>
      <c r="H259" s="778" t="s">
        <v>737</v>
      </c>
      <c r="I259" s="844" t="s">
        <v>738</v>
      </c>
      <c r="J259" s="1049"/>
      <c r="K259" s="1049"/>
      <c r="L259" s="1253" t="s">
        <v>739</v>
      </c>
      <c r="M259" s="1253" t="s">
        <v>739</v>
      </c>
      <c r="N259" s="1253" t="s">
        <v>739</v>
      </c>
      <c r="O259" s="1253" t="s">
        <v>739</v>
      </c>
      <c r="P259" s="1253" t="s">
        <v>739</v>
      </c>
      <c r="Q259" s="1253" t="s">
        <v>739</v>
      </c>
      <c r="R259" s="23" t="s">
        <v>894</v>
      </c>
      <c r="S259" s="1332" t="s">
        <v>71</v>
      </c>
      <c r="T259" s="1332" t="s">
        <v>71</v>
      </c>
      <c r="U259" s="848">
        <v>13.831513797222222</v>
      </c>
      <c r="V259" s="1068"/>
      <c r="W259" s="1069"/>
      <c r="X259" s="1070"/>
      <c r="Y259" s="1079"/>
      <c r="Z259" s="1071"/>
      <c r="AA259" s="1070"/>
      <c r="AB259" s="1070"/>
      <c r="AC259" s="1070"/>
      <c r="AD259" s="1070"/>
      <c r="AE259" s="1070"/>
      <c r="AF259" s="1070"/>
      <c r="AG259" s="1070"/>
      <c r="AH259" s="1070"/>
      <c r="AI259" s="1057"/>
      <c r="AJ259" s="1057"/>
      <c r="AK259" s="1057"/>
      <c r="AL259" s="1057"/>
      <c r="AM259" s="1057"/>
      <c r="AN259" s="1057"/>
      <c r="AO259" s="1057"/>
      <c r="AP259" s="1057"/>
      <c r="AQ259" s="1057"/>
      <c r="AR259" s="1057"/>
      <c r="AS259" s="1057"/>
      <c r="AT259" s="1057"/>
      <c r="AU259" s="1057"/>
      <c r="AV259" s="1057"/>
      <c r="AW259" s="1057"/>
      <c r="AX259" s="1057"/>
      <c r="AY259" s="1057"/>
      <c r="AZ259" s="1057"/>
      <c r="BA259" s="1049"/>
      <c r="BB259" s="1251" t="s">
        <v>739</v>
      </c>
      <c r="BC259" s="1251" t="s">
        <v>739</v>
      </c>
      <c r="BD259" s="1251" t="s">
        <v>739</v>
      </c>
      <c r="BE259" s="1251" t="s">
        <v>739</v>
      </c>
      <c r="BF259" s="1367"/>
    </row>
    <row r="260" spans="1:58" customFormat="1" ht="30.65" customHeight="1" x14ac:dyDescent="0.35">
      <c r="B260"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0" s="778">
        <v>32.28</v>
      </c>
      <c r="D260" s="23" t="s">
        <v>967</v>
      </c>
      <c r="E260" s="825" t="s">
        <v>928</v>
      </c>
      <c r="F260" s="1495" t="str">
        <f>VLOOKUP(TBL4_OptApp[[#This Row],[Option type
Defined List]],'Option Typs_Grps'!B$2:C$47, 2, FALSE)</f>
        <v>Resource Options</v>
      </c>
      <c r="G260" s="834" t="s">
        <v>68</v>
      </c>
      <c r="H260" s="778" t="s">
        <v>737</v>
      </c>
      <c r="I260" s="844" t="s">
        <v>738</v>
      </c>
      <c r="J260" s="1055"/>
      <c r="K260" s="1055"/>
      <c r="L260" s="1056" t="s">
        <v>739</v>
      </c>
      <c r="M260" s="1056" t="s">
        <v>739</v>
      </c>
      <c r="N260" s="1056" t="s">
        <v>739</v>
      </c>
      <c r="O260" s="1056" t="s">
        <v>739</v>
      </c>
      <c r="P260" s="1056" t="s">
        <v>739</v>
      </c>
      <c r="Q260" s="1056" t="s">
        <v>739</v>
      </c>
      <c r="R260" s="788" t="s">
        <v>894</v>
      </c>
      <c r="S260" s="1332" t="s">
        <v>71</v>
      </c>
      <c r="T260" s="1332" t="s">
        <v>71</v>
      </c>
      <c r="U260" s="848">
        <v>25.974372683333332</v>
      </c>
      <c r="V260" s="1068"/>
      <c r="W260" s="1073"/>
      <c r="X260" s="1075"/>
      <c r="Y260" s="1074"/>
      <c r="Z260" s="1078"/>
      <c r="AA260" s="1070"/>
      <c r="AB260" s="1070"/>
      <c r="AC260" s="1070"/>
      <c r="AD260" s="1070"/>
      <c r="AE260" s="1074"/>
      <c r="AF260" s="1075"/>
      <c r="AG260" s="1074"/>
      <c r="AH260" s="1074"/>
      <c r="AI260" s="1076"/>
      <c r="AJ260" s="1076"/>
      <c r="AK260" s="1076"/>
      <c r="AL260" s="1076"/>
      <c r="AM260" s="1076"/>
      <c r="AN260" s="1076"/>
      <c r="AO260" s="1076"/>
      <c r="AP260" s="1076"/>
      <c r="AQ260" s="1076"/>
      <c r="AR260" s="1076"/>
      <c r="AS260" s="1076"/>
      <c r="AT260" s="1076"/>
      <c r="AU260" s="1076"/>
      <c r="AV260" s="1076"/>
      <c r="AW260" s="1076"/>
      <c r="AX260" s="1076"/>
      <c r="AY260" s="1076"/>
      <c r="AZ260" s="1076"/>
      <c r="BA260" s="1076"/>
      <c r="BB260" s="1056" t="s">
        <v>739</v>
      </c>
      <c r="BC260" s="1056" t="s">
        <v>739</v>
      </c>
      <c r="BD260" s="1056" t="s">
        <v>739</v>
      </c>
      <c r="BE260" s="1056" t="s">
        <v>739</v>
      </c>
    </row>
    <row r="261" spans="1:58" customFormat="1" ht="30.65" customHeight="1" x14ac:dyDescent="0.35">
      <c r="B26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1" s="778">
        <v>32.29</v>
      </c>
      <c r="D261" s="23" t="s">
        <v>968</v>
      </c>
      <c r="E261" s="825" t="s">
        <v>928</v>
      </c>
      <c r="F261" s="1495" t="str">
        <f>VLOOKUP(TBL4_OptApp[[#This Row],[Option type
Defined List]],'Option Typs_Grps'!B$2:C$47, 2, FALSE)</f>
        <v>Resource Options</v>
      </c>
      <c r="G261" s="834" t="s">
        <v>68</v>
      </c>
      <c r="H261" s="778" t="s">
        <v>737</v>
      </c>
      <c r="I261" s="844" t="s">
        <v>738</v>
      </c>
      <c r="J261" s="1055"/>
      <c r="K261" s="1055"/>
      <c r="L261" s="1056" t="s">
        <v>739</v>
      </c>
      <c r="M261" s="1056" t="s">
        <v>739</v>
      </c>
      <c r="N261" s="1056" t="s">
        <v>739</v>
      </c>
      <c r="O261" s="1056" t="s">
        <v>739</v>
      </c>
      <c r="P261" s="1056" t="s">
        <v>739</v>
      </c>
      <c r="Q261" s="1056" t="s">
        <v>739</v>
      </c>
      <c r="R261" s="788" t="s">
        <v>894</v>
      </c>
      <c r="S261" s="1332" t="s">
        <v>71</v>
      </c>
      <c r="T261" s="1332" t="s">
        <v>71</v>
      </c>
      <c r="U261" s="848">
        <v>18.433160083333334</v>
      </c>
      <c r="V261" s="1068"/>
      <c r="W261" s="1073"/>
      <c r="X261" s="1075"/>
      <c r="Y261" s="1074"/>
      <c r="Z261" s="1078"/>
      <c r="AA261" s="1070"/>
      <c r="AB261" s="1070"/>
      <c r="AC261" s="1070"/>
      <c r="AD261" s="1070"/>
      <c r="AE261" s="1074"/>
      <c r="AF261" s="1075"/>
      <c r="AG261" s="1074"/>
      <c r="AH261" s="1074"/>
      <c r="AI261" s="1076"/>
      <c r="AJ261" s="1076"/>
      <c r="AK261" s="1076"/>
      <c r="AL261" s="1076"/>
      <c r="AM261" s="1076"/>
      <c r="AN261" s="1076"/>
      <c r="AO261" s="1076"/>
      <c r="AP261" s="1076"/>
      <c r="AQ261" s="1076"/>
      <c r="AR261" s="1076"/>
      <c r="AS261" s="1076"/>
      <c r="AT261" s="1076"/>
      <c r="AU261" s="1076"/>
      <c r="AV261" s="1076"/>
      <c r="AW261" s="1076"/>
      <c r="AX261" s="1076"/>
      <c r="AY261" s="1076"/>
      <c r="AZ261" s="1076"/>
      <c r="BA261" s="1076"/>
      <c r="BB261" s="1056" t="s">
        <v>739</v>
      </c>
      <c r="BC261" s="1056" t="s">
        <v>739</v>
      </c>
      <c r="BD261" s="1056" t="s">
        <v>739</v>
      </c>
      <c r="BE261" s="1056" t="s">
        <v>739</v>
      </c>
    </row>
    <row r="262" spans="1:58" customFormat="1" ht="30.65" customHeight="1" x14ac:dyDescent="0.35">
      <c r="B262"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2" s="778">
        <v>32.299999999999997</v>
      </c>
      <c r="D262" s="23" t="s">
        <v>969</v>
      </c>
      <c r="E262" s="825" t="s">
        <v>928</v>
      </c>
      <c r="F262" s="1495" t="str">
        <f>VLOOKUP(TBL4_OptApp[[#This Row],[Option type
Defined List]],'Option Typs_Grps'!B$2:C$47, 2, FALSE)</f>
        <v>Resource Options</v>
      </c>
      <c r="G262" s="834" t="s">
        <v>68</v>
      </c>
      <c r="H262" s="778" t="s">
        <v>737</v>
      </c>
      <c r="I262" s="844" t="s">
        <v>738</v>
      </c>
      <c r="J262" s="1055"/>
      <c r="K262" s="1055"/>
      <c r="L262" s="1056" t="s">
        <v>739</v>
      </c>
      <c r="M262" s="1056" t="s">
        <v>739</v>
      </c>
      <c r="N262" s="1056" t="s">
        <v>739</v>
      </c>
      <c r="O262" s="1056" t="s">
        <v>739</v>
      </c>
      <c r="P262" s="1056" t="s">
        <v>739</v>
      </c>
      <c r="Q262" s="1056" t="s">
        <v>739</v>
      </c>
      <c r="R262" s="788" t="s">
        <v>894</v>
      </c>
      <c r="S262" s="1332" t="s">
        <v>71</v>
      </c>
      <c r="T262" s="1332" t="s">
        <v>71</v>
      </c>
      <c r="U262" s="848">
        <v>16.656969316666665</v>
      </c>
      <c r="V262" s="1068"/>
      <c r="W262" s="1073"/>
      <c r="X262" s="1075"/>
      <c r="Y262" s="1075"/>
      <c r="Z262" s="1075"/>
      <c r="AA262" s="1070"/>
      <c r="AB262" s="1070"/>
      <c r="AC262" s="1070"/>
      <c r="AD262" s="1070"/>
      <c r="AE262" s="1074"/>
      <c r="AF262" s="1075"/>
      <c r="AG262" s="1075"/>
      <c r="AH262" s="1075"/>
      <c r="AI262" s="1076"/>
      <c r="AJ262" s="1076"/>
      <c r="AK262" s="1076"/>
      <c r="AL262" s="1076"/>
      <c r="AM262" s="1076"/>
      <c r="AN262" s="1076"/>
      <c r="AO262" s="1076"/>
      <c r="AP262" s="1076"/>
      <c r="AQ262" s="1076"/>
      <c r="AR262" s="1076"/>
      <c r="AS262" s="1076"/>
      <c r="AT262" s="1076"/>
      <c r="AU262" s="1076"/>
      <c r="AV262" s="1076"/>
      <c r="AW262" s="1076"/>
      <c r="AX262" s="1076"/>
      <c r="AY262" s="1076"/>
      <c r="AZ262" s="1076"/>
      <c r="BA262" s="1076"/>
      <c r="BB262" s="1056" t="s">
        <v>739</v>
      </c>
      <c r="BC262" s="1056" t="s">
        <v>739</v>
      </c>
      <c r="BD262" s="1056" t="s">
        <v>739</v>
      </c>
      <c r="BE262" s="1056" t="s">
        <v>739</v>
      </c>
    </row>
    <row r="263" spans="1:58" ht="30.65" customHeight="1" x14ac:dyDescent="0.35">
      <c r="A263" s="1367"/>
      <c r="B26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3" s="778">
        <v>32.31</v>
      </c>
      <c r="D263" s="23" t="s">
        <v>970</v>
      </c>
      <c r="E263" s="825" t="s">
        <v>928</v>
      </c>
      <c r="F263" s="1495" t="str">
        <f>VLOOKUP(TBL4_OptApp[[#This Row],[Option type
Defined List]],'Option Typs_Grps'!B$2:C$47, 2, FALSE)</f>
        <v>Resource Options</v>
      </c>
      <c r="G263" s="834" t="s">
        <v>68</v>
      </c>
      <c r="H263" s="778" t="s">
        <v>737</v>
      </c>
      <c r="I263" s="844" t="s">
        <v>738</v>
      </c>
      <c r="J263" s="1049"/>
      <c r="K263" s="1049"/>
      <c r="L263" s="1253" t="s">
        <v>739</v>
      </c>
      <c r="M263" s="1253" t="s">
        <v>739</v>
      </c>
      <c r="N263" s="1253" t="s">
        <v>739</v>
      </c>
      <c r="O263" s="1253" t="s">
        <v>739</v>
      </c>
      <c r="P263" s="1253" t="s">
        <v>739</v>
      </c>
      <c r="Q263" s="1253" t="s">
        <v>739</v>
      </c>
      <c r="R263" s="23" t="s">
        <v>894</v>
      </c>
      <c r="S263" s="1332" t="s">
        <v>71</v>
      </c>
      <c r="T263" s="1332" t="s">
        <v>71</v>
      </c>
      <c r="U263" s="848">
        <v>4.7563083749999997</v>
      </c>
      <c r="V263" s="1068"/>
      <c r="W263" s="1069"/>
      <c r="X263" s="1070"/>
      <c r="Y263" s="1079"/>
      <c r="Z263" s="1071"/>
      <c r="AA263" s="1070"/>
      <c r="AB263" s="1070"/>
      <c r="AC263" s="1070"/>
      <c r="AD263" s="1070"/>
      <c r="AE263" s="1070"/>
      <c r="AF263" s="1070"/>
      <c r="AG263" s="1070"/>
      <c r="AH263" s="1070"/>
      <c r="AI263" s="1057"/>
      <c r="AJ263" s="1057"/>
      <c r="AK263" s="1057"/>
      <c r="AL263" s="1057"/>
      <c r="AM263" s="1057"/>
      <c r="AN263" s="1057"/>
      <c r="AO263" s="1057"/>
      <c r="AP263" s="1057"/>
      <c r="AQ263" s="1057"/>
      <c r="AR263" s="1057"/>
      <c r="AS263" s="1057"/>
      <c r="AT263" s="1057"/>
      <c r="AU263" s="1057"/>
      <c r="AV263" s="1057"/>
      <c r="AW263" s="1057"/>
      <c r="AX263" s="1057"/>
      <c r="AY263" s="1057"/>
      <c r="AZ263" s="1057"/>
      <c r="BA263" s="1049"/>
      <c r="BB263" s="1251" t="s">
        <v>739</v>
      </c>
      <c r="BC263" s="1251" t="s">
        <v>739</v>
      </c>
      <c r="BD263" s="1251" t="s">
        <v>739</v>
      </c>
      <c r="BE263" s="1251" t="s">
        <v>739</v>
      </c>
      <c r="BF263" s="1367"/>
    </row>
    <row r="264" spans="1:58" ht="30.65" customHeight="1" x14ac:dyDescent="0.35">
      <c r="A264" s="1367"/>
      <c r="B26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4" s="778">
        <v>32.32</v>
      </c>
      <c r="D264" s="23" t="s">
        <v>971</v>
      </c>
      <c r="E264" s="825" t="s">
        <v>928</v>
      </c>
      <c r="F264" s="1495" t="str">
        <f>VLOOKUP(TBL4_OptApp[[#This Row],[Option type
Defined List]],'Option Typs_Grps'!B$2:C$47, 2, FALSE)</f>
        <v>Resource Options</v>
      </c>
      <c r="G264" s="834" t="s">
        <v>68</v>
      </c>
      <c r="H264" s="778" t="s">
        <v>737</v>
      </c>
      <c r="I264" s="844" t="s">
        <v>738</v>
      </c>
      <c r="J264" s="1049"/>
      <c r="K264" s="1049"/>
      <c r="L264" s="1253" t="s">
        <v>739</v>
      </c>
      <c r="M264" s="1253" t="s">
        <v>739</v>
      </c>
      <c r="N264" s="1253" t="s">
        <v>739</v>
      </c>
      <c r="O264" s="1253" t="s">
        <v>739</v>
      </c>
      <c r="P264" s="1253" t="s">
        <v>739</v>
      </c>
      <c r="Q264" s="1253" t="s">
        <v>739</v>
      </c>
      <c r="R264" s="23" t="s">
        <v>894</v>
      </c>
      <c r="S264" s="1332" t="s">
        <v>71</v>
      </c>
      <c r="T264" s="1332" t="s">
        <v>71</v>
      </c>
      <c r="U264" s="848">
        <v>8.445498786111111</v>
      </c>
      <c r="V264" s="1068"/>
      <c r="W264" s="1069"/>
      <c r="X264" s="1070"/>
      <c r="Y264" s="1079"/>
      <c r="Z264" s="1071"/>
      <c r="AA264" s="1070"/>
      <c r="AB264" s="1070"/>
      <c r="AC264" s="1070"/>
      <c r="AD264" s="1070"/>
      <c r="AE264" s="1070"/>
      <c r="AF264" s="1070"/>
      <c r="AG264" s="1070"/>
      <c r="AH264" s="1070"/>
      <c r="AI264" s="1057"/>
      <c r="AJ264" s="1057"/>
      <c r="AK264" s="1057"/>
      <c r="AL264" s="1057"/>
      <c r="AM264" s="1057"/>
      <c r="AN264" s="1057"/>
      <c r="AO264" s="1057"/>
      <c r="AP264" s="1057"/>
      <c r="AQ264" s="1057"/>
      <c r="AR264" s="1057"/>
      <c r="AS264" s="1057"/>
      <c r="AT264" s="1057"/>
      <c r="AU264" s="1057"/>
      <c r="AV264" s="1057"/>
      <c r="AW264" s="1057"/>
      <c r="AX264" s="1057"/>
      <c r="AY264" s="1057"/>
      <c r="AZ264" s="1057"/>
      <c r="BA264" s="1049"/>
      <c r="BB264" s="1251" t="s">
        <v>739</v>
      </c>
      <c r="BC264" s="1251" t="s">
        <v>739</v>
      </c>
      <c r="BD264" s="1251" t="s">
        <v>739</v>
      </c>
      <c r="BE264" s="1251" t="s">
        <v>739</v>
      </c>
      <c r="BF264" s="1367"/>
    </row>
    <row r="265" spans="1:58" customFormat="1" ht="30.65" customHeight="1" x14ac:dyDescent="0.35">
      <c r="B265"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5" s="778">
        <v>32.33</v>
      </c>
      <c r="D265" s="23" t="s">
        <v>972</v>
      </c>
      <c r="E265" s="825" t="s">
        <v>928</v>
      </c>
      <c r="F265" s="1495" t="str">
        <f>VLOOKUP(TBL4_OptApp[[#This Row],[Option type
Defined List]],'Option Typs_Grps'!B$2:C$47, 2, FALSE)</f>
        <v>Resource Options</v>
      </c>
      <c r="G265" s="834" t="s">
        <v>68</v>
      </c>
      <c r="H265" s="778" t="s">
        <v>737</v>
      </c>
      <c r="I265" s="844" t="s">
        <v>738</v>
      </c>
      <c r="J265" s="1055"/>
      <c r="K265" s="1066"/>
      <c r="L265" s="1056" t="s">
        <v>739</v>
      </c>
      <c r="M265" s="1056" t="s">
        <v>739</v>
      </c>
      <c r="N265" s="1056" t="s">
        <v>739</v>
      </c>
      <c r="O265" s="1056" t="s">
        <v>739</v>
      </c>
      <c r="P265" s="1056" t="s">
        <v>739</v>
      </c>
      <c r="Q265" s="1056" t="s">
        <v>739</v>
      </c>
      <c r="R265" s="788" t="s">
        <v>894</v>
      </c>
      <c r="S265" s="1332" t="s">
        <v>71</v>
      </c>
      <c r="T265" s="1332" t="s">
        <v>71</v>
      </c>
      <c r="U265" s="848">
        <v>4.6610928722222216</v>
      </c>
      <c r="V265" s="1068"/>
      <c r="W265" s="1073"/>
      <c r="X265" s="1075"/>
      <c r="Y265" s="1074"/>
      <c r="Z265" s="1078"/>
      <c r="AA265" s="1070"/>
      <c r="AB265" s="1070"/>
      <c r="AC265" s="1070"/>
      <c r="AD265" s="1070"/>
      <c r="AE265" s="1074"/>
      <c r="AF265" s="1075"/>
      <c r="AG265" s="1074"/>
      <c r="AH265" s="1074"/>
      <c r="AI265" s="1076"/>
      <c r="AJ265" s="1076"/>
      <c r="AK265" s="1076"/>
      <c r="AL265" s="1076"/>
      <c r="AM265" s="1076"/>
      <c r="AN265" s="1076"/>
      <c r="AO265" s="1076"/>
      <c r="AP265" s="1076"/>
      <c r="AQ265" s="1076"/>
      <c r="AR265" s="1076"/>
      <c r="AS265" s="1076"/>
      <c r="AT265" s="1076"/>
      <c r="AU265" s="1076"/>
      <c r="AV265" s="1076"/>
      <c r="AW265" s="1076"/>
      <c r="AX265" s="1076"/>
      <c r="AY265" s="1076"/>
      <c r="AZ265" s="1076"/>
      <c r="BA265" s="1076"/>
      <c r="BB265" s="1056" t="s">
        <v>739</v>
      </c>
      <c r="BC265" s="1056" t="s">
        <v>739</v>
      </c>
      <c r="BD265" s="1056" t="s">
        <v>739</v>
      </c>
      <c r="BE265" s="1056" t="s">
        <v>739</v>
      </c>
    </row>
    <row r="266" spans="1:58" ht="30.65" customHeight="1" x14ac:dyDescent="0.35">
      <c r="A266" s="1367"/>
      <c r="B26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6" s="778">
        <v>32.340000000000003</v>
      </c>
      <c r="D266" s="23" t="s">
        <v>973</v>
      </c>
      <c r="E266" s="825" t="s">
        <v>928</v>
      </c>
      <c r="F266" s="1495" t="str">
        <f>VLOOKUP(TBL4_OptApp[[#This Row],[Option type
Defined List]],'Option Typs_Grps'!B$2:C$47, 2, FALSE)</f>
        <v>Resource Options</v>
      </c>
      <c r="G266" s="834" t="s">
        <v>68</v>
      </c>
      <c r="H266" s="778" t="s">
        <v>737</v>
      </c>
      <c r="I266" s="844" t="s">
        <v>738</v>
      </c>
      <c r="J266" s="1049"/>
      <c r="K266" s="1049"/>
      <c r="L266" s="1253" t="s">
        <v>739</v>
      </c>
      <c r="M266" s="1253" t="s">
        <v>739</v>
      </c>
      <c r="N266" s="1253" t="s">
        <v>739</v>
      </c>
      <c r="O266" s="1253" t="s">
        <v>739</v>
      </c>
      <c r="P266" s="1253" t="s">
        <v>739</v>
      </c>
      <c r="Q266" s="1253" t="s">
        <v>739</v>
      </c>
      <c r="R266" s="23" t="s">
        <v>894</v>
      </c>
      <c r="S266" s="1332" t="s">
        <v>71</v>
      </c>
      <c r="T266" s="1332" t="s">
        <v>71</v>
      </c>
      <c r="U266" s="848">
        <v>4.600448902777778</v>
      </c>
      <c r="V266" s="1068"/>
      <c r="W266" s="1069"/>
      <c r="X266" s="1070"/>
      <c r="Y266" s="1079"/>
      <c r="Z266" s="1071"/>
      <c r="AA266" s="1070"/>
      <c r="AB266" s="1070"/>
      <c r="AC266" s="1070"/>
      <c r="AD266" s="1070"/>
      <c r="AE266" s="1070"/>
      <c r="AF266" s="1070"/>
      <c r="AG266" s="1070"/>
      <c r="AH266" s="1070"/>
      <c r="AI266" s="1057"/>
      <c r="AJ266" s="1057"/>
      <c r="AK266" s="1057"/>
      <c r="AL266" s="1057"/>
      <c r="AM266" s="1057"/>
      <c r="AN266" s="1057"/>
      <c r="AO266" s="1057"/>
      <c r="AP266" s="1057"/>
      <c r="AQ266" s="1057"/>
      <c r="AR266" s="1057"/>
      <c r="AS266" s="1057"/>
      <c r="AT266" s="1057"/>
      <c r="AU266" s="1057"/>
      <c r="AV266" s="1057"/>
      <c r="AW266" s="1057"/>
      <c r="AX266" s="1057"/>
      <c r="AY266" s="1057"/>
      <c r="AZ266" s="1057"/>
      <c r="BA266" s="1049"/>
      <c r="BB266" s="1251" t="s">
        <v>739</v>
      </c>
      <c r="BC266" s="1251" t="s">
        <v>739</v>
      </c>
      <c r="BD266" s="1251" t="s">
        <v>739</v>
      </c>
      <c r="BE266" s="1251" t="s">
        <v>739</v>
      </c>
      <c r="BF266" s="1367"/>
    </row>
    <row r="267" spans="1:58" ht="30.65" customHeight="1" x14ac:dyDescent="0.35">
      <c r="A267" s="1367"/>
      <c r="B26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7" s="778">
        <v>32.35</v>
      </c>
      <c r="D267" s="23" t="s">
        <v>974</v>
      </c>
      <c r="E267" s="825" t="s">
        <v>928</v>
      </c>
      <c r="F267" s="1495" t="str">
        <f>VLOOKUP(TBL4_OptApp[[#This Row],[Option type
Defined List]],'Option Typs_Grps'!B$2:C$47, 2, FALSE)</f>
        <v>Resource Options</v>
      </c>
      <c r="G267" s="834" t="s">
        <v>68</v>
      </c>
      <c r="H267" s="778" t="s">
        <v>737</v>
      </c>
      <c r="I267" s="844" t="s">
        <v>738</v>
      </c>
      <c r="J267" s="1049"/>
      <c r="K267" s="1049"/>
      <c r="L267" s="1253" t="s">
        <v>739</v>
      </c>
      <c r="M267" s="1253" t="s">
        <v>739</v>
      </c>
      <c r="N267" s="1253" t="s">
        <v>739</v>
      </c>
      <c r="O267" s="1253" t="s">
        <v>739</v>
      </c>
      <c r="P267" s="1253" t="s">
        <v>739</v>
      </c>
      <c r="Q267" s="1253" t="s">
        <v>739</v>
      </c>
      <c r="R267" s="23" t="s">
        <v>894</v>
      </c>
      <c r="S267" s="1332" t="s">
        <v>71</v>
      </c>
      <c r="T267" s="1332" t="s">
        <v>71</v>
      </c>
      <c r="U267" s="848">
        <v>10.073981622222222</v>
      </c>
      <c r="V267" s="1068"/>
      <c r="W267" s="1069"/>
      <c r="X267" s="1070"/>
      <c r="Y267" s="1079"/>
      <c r="Z267" s="1071"/>
      <c r="AA267" s="1070"/>
      <c r="AB267" s="1070"/>
      <c r="AC267" s="1070"/>
      <c r="AD267" s="1070"/>
      <c r="AE267" s="1070"/>
      <c r="AF267" s="1070"/>
      <c r="AG267" s="1070"/>
      <c r="AH267" s="1070"/>
      <c r="AI267" s="1057"/>
      <c r="AJ267" s="1057"/>
      <c r="AK267" s="1057"/>
      <c r="AL267" s="1057"/>
      <c r="AM267" s="1057"/>
      <c r="AN267" s="1057"/>
      <c r="AO267" s="1057"/>
      <c r="AP267" s="1057"/>
      <c r="AQ267" s="1057"/>
      <c r="AR267" s="1057"/>
      <c r="AS267" s="1057"/>
      <c r="AT267" s="1057"/>
      <c r="AU267" s="1057"/>
      <c r="AV267" s="1057"/>
      <c r="AW267" s="1057"/>
      <c r="AX267" s="1057"/>
      <c r="AY267" s="1057"/>
      <c r="AZ267" s="1057"/>
      <c r="BA267" s="1049"/>
      <c r="BB267" s="1251" t="s">
        <v>739</v>
      </c>
      <c r="BC267" s="1251" t="s">
        <v>739</v>
      </c>
      <c r="BD267" s="1251" t="s">
        <v>739</v>
      </c>
      <c r="BE267" s="1251" t="s">
        <v>739</v>
      </c>
      <c r="BF267" s="1367"/>
    </row>
    <row r="268" spans="1:58" ht="30.65" customHeight="1" x14ac:dyDescent="0.35">
      <c r="A268" s="1367"/>
      <c r="B26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68" s="778">
        <v>32.36</v>
      </c>
      <c r="D268" s="23" t="s">
        <v>1768</v>
      </c>
      <c r="E268" s="825" t="s">
        <v>928</v>
      </c>
      <c r="F268" s="1495" t="str">
        <f>VLOOKUP(TBL4_OptApp[[#This Row],[Option type
Defined List]],'Option Typs_Grps'!B$2:C$47, 2, FALSE)</f>
        <v>Resource Options</v>
      </c>
      <c r="G268" s="834" t="s">
        <v>68</v>
      </c>
      <c r="H268" s="778" t="s">
        <v>882</v>
      </c>
      <c r="I268" s="844" t="s">
        <v>738</v>
      </c>
      <c r="J268" s="778"/>
      <c r="K268" s="778" t="s">
        <v>71</v>
      </c>
      <c r="L268" s="1040" t="s">
        <v>738</v>
      </c>
      <c r="M268" s="1040" t="s">
        <v>738</v>
      </c>
      <c r="N268" s="1040" t="s">
        <v>738</v>
      </c>
      <c r="O268" s="1040" t="s">
        <v>738</v>
      </c>
      <c r="P268" s="1040" t="s">
        <v>772</v>
      </c>
      <c r="Q268" s="1040" t="s">
        <v>772</v>
      </c>
      <c r="R268" s="23" t="s">
        <v>71</v>
      </c>
      <c r="S268" s="1332" t="s">
        <v>71</v>
      </c>
      <c r="T268" s="1332" t="s">
        <v>71</v>
      </c>
      <c r="U268" s="848">
        <v>11.5</v>
      </c>
      <c r="V268" s="864">
        <v>24</v>
      </c>
      <c r="W268" s="1043" t="s">
        <v>305</v>
      </c>
      <c r="X268" s="821"/>
      <c r="Y268" s="1044"/>
      <c r="Z268" s="1044"/>
      <c r="AA268" s="1044">
        <v>5.0599999999999996</v>
      </c>
      <c r="AB268" s="1044">
        <v>17.600000000000001</v>
      </c>
      <c r="AC268" s="1249">
        <v>23030.633000000002</v>
      </c>
      <c r="AD268" s="1249">
        <v>6119.9549999999999</v>
      </c>
      <c r="AE268" s="1047">
        <v>2692.7802000000001</v>
      </c>
      <c r="AF268" s="1124"/>
      <c r="AG268" s="1044">
        <v>124.5236452726958</v>
      </c>
      <c r="AH268" s="1044"/>
      <c r="AI268" s="1041">
        <v>-15</v>
      </c>
      <c r="AJ268" s="1041">
        <v>-3</v>
      </c>
      <c r="AK268" s="1041" t="s">
        <v>305</v>
      </c>
      <c r="AL268" s="1041">
        <v>-1</v>
      </c>
      <c r="AM268" s="1046" t="s">
        <v>305</v>
      </c>
      <c r="AN268" s="1041">
        <v>-1</v>
      </c>
      <c r="AO268" s="1046" t="s">
        <v>305</v>
      </c>
      <c r="AP268" s="1041">
        <v>-3</v>
      </c>
      <c r="AQ268" s="1041" t="s">
        <v>305</v>
      </c>
      <c r="AR268" s="1041">
        <v>-3</v>
      </c>
      <c r="AS268" s="1041" t="s">
        <v>305</v>
      </c>
      <c r="AT268" s="1041" t="s">
        <v>305</v>
      </c>
      <c r="AU268" s="1041" t="s">
        <v>305</v>
      </c>
      <c r="AV268" s="1041" t="s">
        <v>904</v>
      </c>
      <c r="AW268" s="1041" t="s">
        <v>929</v>
      </c>
      <c r="AX268" s="1041" t="s">
        <v>888</v>
      </c>
      <c r="AY268" s="1041" t="s">
        <v>888</v>
      </c>
      <c r="AZ268" s="1041">
        <v>8</v>
      </c>
      <c r="BA268" s="778">
        <v>4</v>
      </c>
      <c r="BB268" s="1040" t="s">
        <v>738</v>
      </c>
      <c r="BC268" s="1040" t="s">
        <v>738</v>
      </c>
      <c r="BD268" s="1040" t="s">
        <v>738</v>
      </c>
      <c r="BE268" s="1040" t="s">
        <v>738</v>
      </c>
      <c r="BF268" s="1367"/>
    </row>
    <row r="269" spans="1:58" ht="30.65" customHeight="1" x14ac:dyDescent="0.35">
      <c r="A269" s="1367"/>
      <c r="B26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9" s="778">
        <v>32.369999999999997</v>
      </c>
      <c r="D269" s="23" t="s">
        <v>975</v>
      </c>
      <c r="E269" s="825" t="s">
        <v>928</v>
      </c>
      <c r="F269" s="1495" t="str">
        <f>VLOOKUP(TBL4_OptApp[[#This Row],[Option type
Defined List]],'Option Typs_Grps'!B$2:C$47, 2, FALSE)</f>
        <v>Resource Options</v>
      </c>
      <c r="G269" s="834" t="s">
        <v>68</v>
      </c>
      <c r="H269" s="778" t="s">
        <v>737</v>
      </c>
      <c r="I269" s="844" t="s">
        <v>738</v>
      </c>
      <c r="J269" s="1049"/>
      <c r="K269" s="1049"/>
      <c r="L269" s="1253" t="s">
        <v>739</v>
      </c>
      <c r="M269" s="1253" t="s">
        <v>739</v>
      </c>
      <c r="N269" s="1253" t="s">
        <v>739</v>
      </c>
      <c r="O269" s="1253" t="s">
        <v>739</v>
      </c>
      <c r="P269" s="1253" t="s">
        <v>739</v>
      </c>
      <c r="Q269" s="1253" t="s">
        <v>739</v>
      </c>
      <c r="R269" s="23" t="s">
        <v>894</v>
      </c>
      <c r="S269" s="1332" t="s">
        <v>71</v>
      </c>
      <c r="T269" s="1332" t="s">
        <v>71</v>
      </c>
      <c r="U269" s="848">
        <v>13.767727227777778</v>
      </c>
      <c r="V269" s="1068"/>
      <c r="W269" s="1069"/>
      <c r="X269" s="1070"/>
      <c r="Y269" s="1079"/>
      <c r="Z269" s="1071"/>
      <c r="AA269" s="1074"/>
      <c r="AB269" s="1074"/>
      <c r="AC269" s="1074"/>
      <c r="AD269" s="1074"/>
      <c r="AE269" s="1070"/>
      <c r="AF269" s="1121"/>
      <c r="AG269" s="1070"/>
      <c r="AH269" s="1070"/>
      <c r="AI269" s="1057"/>
      <c r="AJ269" s="1057"/>
      <c r="AK269" s="1057"/>
      <c r="AL269" s="1057"/>
      <c r="AM269" s="1057"/>
      <c r="AN269" s="1057"/>
      <c r="AO269" s="1057"/>
      <c r="AP269" s="1057"/>
      <c r="AQ269" s="1057"/>
      <c r="AR269" s="1057"/>
      <c r="AS269" s="1057"/>
      <c r="AT269" s="1057"/>
      <c r="AU269" s="1057"/>
      <c r="AV269" s="1057"/>
      <c r="AW269" s="1057"/>
      <c r="AX269" s="1057"/>
      <c r="AY269" s="1057"/>
      <c r="AZ269" s="1057"/>
      <c r="BA269" s="1049"/>
      <c r="BB269" s="1251" t="s">
        <v>739</v>
      </c>
      <c r="BC269" s="1251" t="s">
        <v>739</v>
      </c>
      <c r="BD269" s="1251" t="s">
        <v>739</v>
      </c>
      <c r="BE269" s="1251" t="s">
        <v>739</v>
      </c>
      <c r="BF269" s="1367"/>
    </row>
    <row r="270" spans="1:58" ht="30.65" customHeight="1" x14ac:dyDescent="0.35">
      <c r="A270" s="1367"/>
      <c r="B27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0" s="778">
        <v>32.380000000000003</v>
      </c>
      <c r="D270" s="23" t="s">
        <v>976</v>
      </c>
      <c r="E270" s="825" t="s">
        <v>928</v>
      </c>
      <c r="F270" s="1495" t="str">
        <f>VLOOKUP(TBL4_OptApp[[#This Row],[Option type
Defined List]],'Option Typs_Grps'!B$2:C$47, 2, FALSE)</f>
        <v>Resource Options</v>
      </c>
      <c r="G270" s="834" t="s">
        <v>68</v>
      </c>
      <c r="H270" s="778" t="s">
        <v>737</v>
      </c>
      <c r="I270" s="844" t="s">
        <v>738</v>
      </c>
      <c r="J270" s="1049"/>
      <c r="K270" s="1049"/>
      <c r="L270" s="1253" t="s">
        <v>739</v>
      </c>
      <c r="M270" s="1253" t="s">
        <v>739</v>
      </c>
      <c r="N270" s="1253" t="s">
        <v>739</v>
      </c>
      <c r="O270" s="1253" t="s">
        <v>739</v>
      </c>
      <c r="P270" s="1253" t="s">
        <v>739</v>
      </c>
      <c r="Q270" s="1253" t="s">
        <v>739</v>
      </c>
      <c r="R270" s="23" t="s">
        <v>894</v>
      </c>
      <c r="S270" s="1332" t="s">
        <v>71</v>
      </c>
      <c r="T270" s="1332" t="s">
        <v>71</v>
      </c>
      <c r="U270" s="848">
        <v>1.9538840850000001</v>
      </c>
      <c r="V270" s="1068"/>
      <c r="W270" s="1069"/>
      <c r="X270" s="1070"/>
      <c r="Y270" s="1079"/>
      <c r="Z270" s="1071"/>
      <c r="AA270" s="1074"/>
      <c r="AB270" s="1074"/>
      <c r="AC270" s="1074"/>
      <c r="AD270" s="1074"/>
      <c r="AE270" s="1070"/>
      <c r="AF270" s="1070"/>
      <c r="AG270" s="1070"/>
      <c r="AH270" s="1070"/>
      <c r="AI270" s="1057"/>
      <c r="AJ270" s="1057"/>
      <c r="AK270" s="1057"/>
      <c r="AL270" s="1057"/>
      <c r="AM270" s="1057"/>
      <c r="AN270" s="1057"/>
      <c r="AO270" s="1057"/>
      <c r="AP270" s="1057"/>
      <c r="AQ270" s="1057"/>
      <c r="AR270" s="1057"/>
      <c r="AS270" s="1057"/>
      <c r="AT270" s="1057"/>
      <c r="AU270" s="1057"/>
      <c r="AV270" s="1057"/>
      <c r="AW270" s="1057"/>
      <c r="AX270" s="1057"/>
      <c r="AY270" s="1057"/>
      <c r="AZ270" s="1057"/>
      <c r="BA270" s="1049"/>
      <c r="BB270" s="1251" t="s">
        <v>739</v>
      </c>
      <c r="BC270" s="1251" t="s">
        <v>739</v>
      </c>
      <c r="BD270" s="1251" t="s">
        <v>739</v>
      </c>
      <c r="BE270" s="1251" t="s">
        <v>739</v>
      </c>
      <c r="BF270" s="1367"/>
    </row>
    <row r="271" spans="1:58" ht="30.65" customHeight="1" x14ac:dyDescent="0.35">
      <c r="A271" s="21"/>
      <c r="B27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1" s="778">
        <v>32.39</v>
      </c>
      <c r="D271" s="23" t="s">
        <v>977</v>
      </c>
      <c r="E271" s="825" t="s">
        <v>928</v>
      </c>
      <c r="F271" s="1495" t="str">
        <f>VLOOKUP(TBL4_OptApp[[#This Row],[Option type
Defined List]],'Option Typs_Grps'!B$2:C$47, 2, FALSE)</f>
        <v>Resource Options</v>
      </c>
      <c r="G271" s="834" t="s">
        <v>68</v>
      </c>
      <c r="H271" s="778" t="s">
        <v>737</v>
      </c>
      <c r="I271" s="844" t="s">
        <v>738</v>
      </c>
      <c r="J271" s="1049"/>
      <c r="K271" s="1049"/>
      <c r="L271" s="1253" t="s">
        <v>739</v>
      </c>
      <c r="M271" s="1253" t="s">
        <v>739</v>
      </c>
      <c r="N271" s="1253" t="s">
        <v>739</v>
      </c>
      <c r="O271" s="1253" t="s">
        <v>739</v>
      </c>
      <c r="P271" s="1253" t="s">
        <v>739</v>
      </c>
      <c r="Q271" s="1253" t="s">
        <v>739</v>
      </c>
      <c r="R271" s="23" t="s">
        <v>894</v>
      </c>
      <c r="S271" s="1332" t="s">
        <v>71</v>
      </c>
      <c r="T271" s="1332" t="s">
        <v>71</v>
      </c>
      <c r="U271" s="848">
        <v>8.0653138250000005</v>
      </c>
      <c r="V271" s="1068"/>
      <c r="W271" s="1069"/>
      <c r="X271" s="1070"/>
      <c r="Y271" s="1079"/>
      <c r="Z271" s="1071"/>
      <c r="AA271" s="1074"/>
      <c r="AB271" s="1074"/>
      <c r="AC271" s="1074"/>
      <c r="AD271" s="1074"/>
      <c r="AE271" s="1070"/>
      <c r="AF271" s="1070"/>
      <c r="AG271" s="1070"/>
      <c r="AH271" s="1070"/>
      <c r="AI271" s="1057"/>
      <c r="AJ271" s="1057"/>
      <c r="AK271" s="1057"/>
      <c r="AL271" s="1057"/>
      <c r="AM271" s="1057"/>
      <c r="AN271" s="1057"/>
      <c r="AO271" s="1057"/>
      <c r="AP271" s="1057"/>
      <c r="AQ271" s="1057"/>
      <c r="AR271" s="1057"/>
      <c r="AS271" s="1057"/>
      <c r="AT271" s="1057"/>
      <c r="AU271" s="1057"/>
      <c r="AV271" s="1057"/>
      <c r="AW271" s="1057"/>
      <c r="AX271" s="1057"/>
      <c r="AY271" s="1057"/>
      <c r="AZ271" s="1057"/>
      <c r="BA271" s="1049"/>
      <c r="BB271" s="1251" t="s">
        <v>739</v>
      </c>
      <c r="BC271" s="1251" t="s">
        <v>739</v>
      </c>
      <c r="BD271" s="1251" t="s">
        <v>739</v>
      </c>
      <c r="BE271" s="1251" t="s">
        <v>739</v>
      </c>
      <c r="BF271" s="1367"/>
    </row>
    <row r="272" spans="1:58" ht="30.65" customHeight="1" x14ac:dyDescent="0.35">
      <c r="A272" s="21"/>
      <c r="B27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2" s="778">
        <v>32.4</v>
      </c>
      <c r="D272" s="23" t="s">
        <v>978</v>
      </c>
      <c r="E272" s="825" t="s">
        <v>928</v>
      </c>
      <c r="F272" s="1495" t="str">
        <f>VLOOKUP(TBL4_OptApp[[#This Row],[Option type
Defined List]],'Option Typs_Grps'!B$2:C$47, 2, FALSE)</f>
        <v>Resource Options</v>
      </c>
      <c r="G272" s="834" t="s">
        <v>68</v>
      </c>
      <c r="H272" s="778" t="s">
        <v>737</v>
      </c>
      <c r="I272" s="844" t="s">
        <v>738</v>
      </c>
      <c r="J272" s="1049"/>
      <c r="K272" s="1049"/>
      <c r="L272" s="1253" t="s">
        <v>739</v>
      </c>
      <c r="M272" s="1253" t="s">
        <v>739</v>
      </c>
      <c r="N272" s="1253" t="s">
        <v>739</v>
      </c>
      <c r="O272" s="1253" t="s">
        <v>739</v>
      </c>
      <c r="P272" s="1253" t="s">
        <v>739</v>
      </c>
      <c r="Q272" s="1253" t="s">
        <v>739</v>
      </c>
      <c r="R272" s="23" t="s">
        <v>894</v>
      </c>
      <c r="S272" s="1332" t="s">
        <v>71</v>
      </c>
      <c r="T272" s="1332" t="s">
        <v>71</v>
      </c>
      <c r="U272" s="848">
        <v>6.4739755083333339</v>
      </c>
      <c r="V272" s="1068"/>
      <c r="W272" s="1069"/>
      <c r="X272" s="1070"/>
      <c r="Y272" s="1079"/>
      <c r="Z272" s="1071"/>
      <c r="AA272" s="1074"/>
      <c r="AB272" s="1074"/>
      <c r="AC272" s="1074"/>
      <c r="AD272" s="1074"/>
      <c r="AE272" s="1070"/>
      <c r="AF272" s="1070"/>
      <c r="AG272" s="1070"/>
      <c r="AH272" s="1070"/>
      <c r="AI272" s="1057"/>
      <c r="AJ272" s="1057"/>
      <c r="AK272" s="1057"/>
      <c r="AL272" s="1057"/>
      <c r="AM272" s="1057"/>
      <c r="AN272" s="1057"/>
      <c r="AO272" s="1057"/>
      <c r="AP272" s="1057"/>
      <c r="AQ272" s="1057"/>
      <c r="AR272" s="1057"/>
      <c r="AS272" s="1057"/>
      <c r="AT272" s="1057"/>
      <c r="AU272" s="1057"/>
      <c r="AV272" s="1057"/>
      <c r="AW272" s="1057"/>
      <c r="AX272" s="1057"/>
      <c r="AY272" s="1057"/>
      <c r="AZ272" s="1057"/>
      <c r="BA272" s="1049"/>
      <c r="BB272" s="1251" t="s">
        <v>739</v>
      </c>
      <c r="BC272" s="1251" t="s">
        <v>739</v>
      </c>
      <c r="BD272" s="1251" t="s">
        <v>739</v>
      </c>
      <c r="BE272" s="1251" t="s">
        <v>739</v>
      </c>
      <c r="BF272" s="1367"/>
    </row>
    <row r="273" spans="1:59" ht="30.65" customHeight="1" x14ac:dyDescent="0.35">
      <c r="A273" s="21"/>
      <c r="B27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3" s="778">
        <v>32.409999999999997</v>
      </c>
      <c r="D273" s="23" t="s">
        <v>979</v>
      </c>
      <c r="E273" s="825" t="s">
        <v>928</v>
      </c>
      <c r="F273" s="1495" t="str">
        <f>VLOOKUP(TBL4_OptApp[[#This Row],[Option type
Defined List]],'Option Typs_Grps'!B$2:C$47, 2, FALSE)</f>
        <v>Resource Options</v>
      </c>
      <c r="G273" s="834" t="s">
        <v>68</v>
      </c>
      <c r="H273" s="778" t="s">
        <v>737</v>
      </c>
      <c r="I273" s="844" t="s">
        <v>738</v>
      </c>
      <c r="J273" s="1049"/>
      <c r="K273" s="1049"/>
      <c r="L273" s="1253" t="s">
        <v>739</v>
      </c>
      <c r="M273" s="1253" t="s">
        <v>739</v>
      </c>
      <c r="N273" s="1253" t="s">
        <v>739</v>
      </c>
      <c r="O273" s="1253" t="s">
        <v>739</v>
      </c>
      <c r="P273" s="1253" t="s">
        <v>739</v>
      </c>
      <c r="Q273" s="1253" t="s">
        <v>739</v>
      </c>
      <c r="R273" s="23" t="s">
        <v>894</v>
      </c>
      <c r="S273" s="1332" t="s">
        <v>71</v>
      </c>
      <c r="T273" s="1332" t="s">
        <v>71</v>
      </c>
      <c r="U273" s="848">
        <v>23.918312544444444</v>
      </c>
      <c r="V273" s="1068"/>
      <c r="W273" s="1069"/>
      <c r="X273" s="1070"/>
      <c r="Y273" s="1079"/>
      <c r="Z273" s="1071"/>
      <c r="AA273" s="1074"/>
      <c r="AB273" s="1074"/>
      <c r="AC273" s="1074"/>
      <c r="AD273" s="1074"/>
      <c r="AE273" s="1070"/>
      <c r="AF273" s="1070"/>
      <c r="AG273" s="1070"/>
      <c r="AH273" s="1070"/>
      <c r="AI273" s="1057"/>
      <c r="AJ273" s="1057"/>
      <c r="AK273" s="1057"/>
      <c r="AL273" s="1057"/>
      <c r="AM273" s="1057"/>
      <c r="AN273" s="1057"/>
      <c r="AO273" s="1057"/>
      <c r="AP273" s="1057"/>
      <c r="AQ273" s="1057"/>
      <c r="AR273" s="1057"/>
      <c r="AS273" s="1057"/>
      <c r="AT273" s="1057"/>
      <c r="AU273" s="1057"/>
      <c r="AV273" s="1057"/>
      <c r="AW273" s="1057"/>
      <c r="AX273" s="1057"/>
      <c r="AY273" s="1057"/>
      <c r="AZ273" s="1057"/>
      <c r="BA273" s="1049"/>
      <c r="BB273" s="1251" t="s">
        <v>739</v>
      </c>
      <c r="BC273" s="1251" t="s">
        <v>739</v>
      </c>
      <c r="BD273" s="1251" t="s">
        <v>739</v>
      </c>
      <c r="BE273" s="1251" t="s">
        <v>739</v>
      </c>
      <c r="BF273" s="1367"/>
      <c r="BG273" s="1367"/>
    </row>
    <row r="274" spans="1:59" ht="30.65" customHeight="1" x14ac:dyDescent="0.35">
      <c r="A274" s="21"/>
      <c r="B27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4" s="778">
        <v>32.42</v>
      </c>
      <c r="D274" s="23" t="s">
        <v>980</v>
      </c>
      <c r="E274" s="825" t="s">
        <v>928</v>
      </c>
      <c r="F274" s="1495" t="str">
        <f>VLOOKUP(TBL4_OptApp[[#This Row],[Option type
Defined List]],'Option Typs_Grps'!B$2:C$47, 2, FALSE)</f>
        <v>Resource Options</v>
      </c>
      <c r="G274" s="834" t="s">
        <v>68</v>
      </c>
      <c r="H274" s="778" t="s">
        <v>737</v>
      </c>
      <c r="I274" s="844" t="s">
        <v>738</v>
      </c>
      <c r="J274" s="1049"/>
      <c r="K274" s="1049"/>
      <c r="L274" s="1253" t="s">
        <v>739</v>
      </c>
      <c r="M274" s="1253" t="s">
        <v>739</v>
      </c>
      <c r="N274" s="1253" t="s">
        <v>739</v>
      </c>
      <c r="O274" s="1253" t="s">
        <v>739</v>
      </c>
      <c r="P274" s="1253" t="s">
        <v>739</v>
      </c>
      <c r="Q274" s="1253" t="s">
        <v>739</v>
      </c>
      <c r="R274" s="23" t="s">
        <v>894</v>
      </c>
      <c r="S274" s="1332" t="s">
        <v>71</v>
      </c>
      <c r="T274" s="1332" t="s">
        <v>71</v>
      </c>
      <c r="U274" s="848">
        <v>31.304747694444444</v>
      </c>
      <c r="V274" s="1068"/>
      <c r="W274" s="1069"/>
      <c r="X274" s="1070"/>
      <c r="Y274" s="1079"/>
      <c r="Z274" s="1071"/>
      <c r="AA274" s="1074"/>
      <c r="AB274" s="1074"/>
      <c r="AC274" s="1074"/>
      <c r="AD274" s="1074"/>
      <c r="AE274" s="1070"/>
      <c r="AF274" s="1070"/>
      <c r="AG274" s="1070"/>
      <c r="AH274" s="1070"/>
      <c r="AI274" s="1057"/>
      <c r="AJ274" s="1057"/>
      <c r="AK274" s="1057"/>
      <c r="AL274" s="1057"/>
      <c r="AM274" s="1057"/>
      <c r="AN274" s="1057"/>
      <c r="AO274" s="1057"/>
      <c r="AP274" s="1057"/>
      <c r="AQ274" s="1057"/>
      <c r="AR274" s="1057"/>
      <c r="AS274" s="1057"/>
      <c r="AT274" s="1057"/>
      <c r="AU274" s="1057"/>
      <c r="AV274" s="1057"/>
      <c r="AW274" s="1057"/>
      <c r="AX274" s="1057"/>
      <c r="AY274" s="1057"/>
      <c r="AZ274" s="1057"/>
      <c r="BA274" s="1049"/>
      <c r="BB274" s="1251" t="s">
        <v>739</v>
      </c>
      <c r="BC274" s="1251" t="s">
        <v>739</v>
      </c>
      <c r="BD274" s="1251" t="s">
        <v>739</v>
      </c>
      <c r="BE274" s="1251" t="s">
        <v>739</v>
      </c>
      <c r="BF274" s="1367"/>
      <c r="BG274" s="21"/>
    </row>
    <row r="275" spans="1:59" customFormat="1" ht="30.65" customHeight="1" x14ac:dyDescent="0.35">
      <c r="B275"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5" s="778">
        <v>32.43</v>
      </c>
      <c r="D275" s="23" t="s">
        <v>981</v>
      </c>
      <c r="E275" s="825" t="s">
        <v>928</v>
      </c>
      <c r="F275" s="1495" t="str">
        <f>VLOOKUP(TBL4_OptApp[[#This Row],[Option type
Defined List]],'Option Typs_Grps'!B$2:C$47, 2, FALSE)</f>
        <v>Resource Options</v>
      </c>
      <c r="G275" s="834" t="s">
        <v>68</v>
      </c>
      <c r="H275" s="778" t="s">
        <v>737</v>
      </c>
      <c r="I275" s="844" t="s">
        <v>738</v>
      </c>
      <c r="J275" s="1055"/>
      <c r="K275" s="1055"/>
      <c r="L275" s="1056" t="s">
        <v>739</v>
      </c>
      <c r="M275" s="1056" t="s">
        <v>739</v>
      </c>
      <c r="N275" s="1056" t="s">
        <v>739</v>
      </c>
      <c r="O275" s="1056" t="s">
        <v>739</v>
      </c>
      <c r="P275" s="1056" t="s">
        <v>739</v>
      </c>
      <c r="Q275" s="1056" t="s">
        <v>739</v>
      </c>
      <c r="R275" s="788" t="s">
        <v>894</v>
      </c>
      <c r="S275" s="1332" t="s">
        <v>71</v>
      </c>
      <c r="T275" s="1332" t="s">
        <v>71</v>
      </c>
      <c r="U275" s="848">
        <v>13.228535827777778</v>
      </c>
      <c r="V275" s="1068"/>
      <c r="W275" s="1073"/>
      <c r="X275" s="1075"/>
      <c r="Y275" s="1074"/>
      <c r="Z275" s="1078"/>
      <c r="AA275" s="1074"/>
      <c r="AB275" s="1074"/>
      <c r="AC275" s="1074"/>
      <c r="AD275" s="1074"/>
      <c r="AE275" s="1074"/>
      <c r="AF275" s="1075"/>
      <c r="AG275" s="1074"/>
      <c r="AH275" s="1074"/>
      <c r="AI275" s="1076"/>
      <c r="AJ275" s="1076"/>
      <c r="AK275" s="1076"/>
      <c r="AL275" s="1076"/>
      <c r="AM275" s="1076"/>
      <c r="AN275" s="1076"/>
      <c r="AO275" s="1076"/>
      <c r="AP275" s="1076"/>
      <c r="AQ275" s="1076"/>
      <c r="AR275" s="1076"/>
      <c r="AS275" s="1076"/>
      <c r="AT275" s="1076"/>
      <c r="AU275" s="1076"/>
      <c r="AV275" s="1076"/>
      <c r="AW275" s="1076"/>
      <c r="AX275" s="1076"/>
      <c r="AY275" s="1076"/>
      <c r="AZ275" s="1076"/>
      <c r="BA275" s="1076"/>
      <c r="BB275" s="1056" t="s">
        <v>739</v>
      </c>
      <c r="BC275" s="1056" t="s">
        <v>739</v>
      </c>
      <c r="BD275" s="1056" t="s">
        <v>739</v>
      </c>
      <c r="BE275" s="1056" t="s">
        <v>739</v>
      </c>
    </row>
    <row r="276" spans="1:59" ht="30.65" customHeight="1" x14ac:dyDescent="0.35">
      <c r="A276" s="21"/>
      <c r="B27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6" s="778">
        <v>32.44</v>
      </c>
      <c r="D276" s="23" t="s">
        <v>982</v>
      </c>
      <c r="E276" s="825" t="s">
        <v>928</v>
      </c>
      <c r="F276" s="1495" t="str">
        <f>VLOOKUP(TBL4_OptApp[[#This Row],[Option type
Defined List]],'Option Typs_Grps'!B$2:C$47, 2, FALSE)</f>
        <v>Resource Options</v>
      </c>
      <c r="G276" s="834" t="s">
        <v>68</v>
      </c>
      <c r="H276" s="778" t="s">
        <v>737</v>
      </c>
      <c r="I276" s="844" t="s">
        <v>738</v>
      </c>
      <c r="J276" s="1049"/>
      <c r="K276" s="1049"/>
      <c r="L276" s="1253" t="s">
        <v>739</v>
      </c>
      <c r="M276" s="1253" t="s">
        <v>739</v>
      </c>
      <c r="N276" s="1253" t="s">
        <v>739</v>
      </c>
      <c r="O276" s="1253" t="s">
        <v>739</v>
      </c>
      <c r="P276" s="1253" t="s">
        <v>739</v>
      </c>
      <c r="Q276" s="1253" t="s">
        <v>739</v>
      </c>
      <c r="R276" s="23" t="s">
        <v>894</v>
      </c>
      <c r="S276" s="1332" t="s">
        <v>71</v>
      </c>
      <c r="T276" s="1332" t="s">
        <v>71</v>
      </c>
      <c r="U276" s="848">
        <v>21.146936391666667</v>
      </c>
      <c r="V276" s="1068"/>
      <c r="W276" s="1069"/>
      <c r="X276" s="1070"/>
      <c r="Y276" s="1079"/>
      <c r="Z276" s="1071"/>
      <c r="AA276" s="1074"/>
      <c r="AB276" s="1074"/>
      <c r="AC276" s="1074"/>
      <c r="AD276" s="1074"/>
      <c r="AE276" s="1070"/>
      <c r="AF276" s="1070"/>
      <c r="AG276" s="1070"/>
      <c r="AH276" s="1070"/>
      <c r="AI276" s="1057"/>
      <c r="AJ276" s="1057"/>
      <c r="AK276" s="1057"/>
      <c r="AL276" s="1057"/>
      <c r="AM276" s="1057"/>
      <c r="AN276" s="1057"/>
      <c r="AO276" s="1057"/>
      <c r="AP276" s="1057"/>
      <c r="AQ276" s="1057"/>
      <c r="AR276" s="1057"/>
      <c r="AS276" s="1057"/>
      <c r="AT276" s="1057"/>
      <c r="AU276" s="1057"/>
      <c r="AV276" s="1057"/>
      <c r="AW276" s="1057"/>
      <c r="AX276" s="1057"/>
      <c r="AY276" s="1057"/>
      <c r="AZ276" s="1057"/>
      <c r="BA276" s="1049"/>
      <c r="BB276" s="1251" t="s">
        <v>739</v>
      </c>
      <c r="BC276" s="1251" t="s">
        <v>739</v>
      </c>
      <c r="BD276" s="1251" t="s">
        <v>739</v>
      </c>
      <c r="BE276" s="1251" t="s">
        <v>739</v>
      </c>
      <c r="BF276" s="1367"/>
      <c r="BG276" s="21"/>
    </row>
    <row r="277" spans="1:59" ht="30.65" customHeight="1" x14ac:dyDescent="0.35">
      <c r="A277" s="21"/>
      <c r="B27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7" s="778">
        <v>32.450000000000003</v>
      </c>
      <c r="D277" s="23" t="s">
        <v>983</v>
      </c>
      <c r="E277" s="825" t="s">
        <v>928</v>
      </c>
      <c r="F277" s="1495" t="str">
        <f>VLOOKUP(TBL4_OptApp[[#This Row],[Option type
Defined List]],'Option Typs_Grps'!B$2:C$47, 2, FALSE)</f>
        <v>Resource Options</v>
      </c>
      <c r="G277" s="834" t="s">
        <v>68</v>
      </c>
      <c r="H277" s="778" t="s">
        <v>737</v>
      </c>
      <c r="I277" s="844" t="s">
        <v>738</v>
      </c>
      <c r="J277" s="1049"/>
      <c r="K277" s="1049"/>
      <c r="L277" s="1253" t="s">
        <v>739</v>
      </c>
      <c r="M277" s="1253" t="s">
        <v>739</v>
      </c>
      <c r="N277" s="1253" t="s">
        <v>739</v>
      </c>
      <c r="O277" s="1253" t="s">
        <v>739</v>
      </c>
      <c r="P277" s="1253" t="s">
        <v>739</v>
      </c>
      <c r="Q277" s="1253" t="s">
        <v>739</v>
      </c>
      <c r="R277" s="23" t="s">
        <v>894</v>
      </c>
      <c r="S277" s="1332" t="s">
        <v>71</v>
      </c>
      <c r="T277" s="1332" t="s">
        <v>71</v>
      </c>
      <c r="U277" s="848">
        <v>15.831988627777779</v>
      </c>
      <c r="V277" s="1068"/>
      <c r="W277" s="1069"/>
      <c r="X277" s="1070"/>
      <c r="Y277" s="1079"/>
      <c r="Z277" s="1071"/>
      <c r="AA277" s="1074"/>
      <c r="AB277" s="1074"/>
      <c r="AC277" s="1074"/>
      <c r="AD277" s="1074"/>
      <c r="AE277" s="1070"/>
      <c r="AF277" s="1070"/>
      <c r="AG277" s="1070"/>
      <c r="AH277" s="1070"/>
      <c r="AI277" s="1057"/>
      <c r="AJ277" s="1057"/>
      <c r="AK277" s="1057"/>
      <c r="AL277" s="1057"/>
      <c r="AM277" s="1057"/>
      <c r="AN277" s="1057"/>
      <c r="AO277" s="1057"/>
      <c r="AP277" s="1057"/>
      <c r="AQ277" s="1057"/>
      <c r="AR277" s="1057"/>
      <c r="AS277" s="1057"/>
      <c r="AT277" s="1057"/>
      <c r="AU277" s="1057"/>
      <c r="AV277" s="1057"/>
      <c r="AW277" s="1057"/>
      <c r="AX277" s="1057"/>
      <c r="AY277" s="1057"/>
      <c r="AZ277" s="1057"/>
      <c r="BA277" s="1049"/>
      <c r="BB277" s="1251" t="s">
        <v>739</v>
      </c>
      <c r="BC277" s="1251" t="s">
        <v>739</v>
      </c>
      <c r="BD277" s="1251" t="s">
        <v>739</v>
      </c>
      <c r="BE277" s="1251" t="s">
        <v>739</v>
      </c>
      <c r="BF277" s="1367"/>
      <c r="BG277" s="21"/>
    </row>
    <row r="278" spans="1:59" ht="30.65" customHeight="1" x14ac:dyDescent="0.35">
      <c r="A278" s="21"/>
      <c r="B27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8" s="778">
        <v>32.46</v>
      </c>
      <c r="D278" s="23" t="s">
        <v>984</v>
      </c>
      <c r="E278" s="825" t="s">
        <v>928</v>
      </c>
      <c r="F278" s="1495" t="str">
        <f>VLOOKUP(TBL4_OptApp[[#This Row],[Option type
Defined List]],'Option Typs_Grps'!B$2:C$47, 2, FALSE)</f>
        <v>Resource Options</v>
      </c>
      <c r="G278" s="834" t="s">
        <v>68</v>
      </c>
      <c r="H278" s="778" t="s">
        <v>737</v>
      </c>
      <c r="I278" s="844" t="s">
        <v>738</v>
      </c>
      <c r="J278" s="1049"/>
      <c r="K278" s="1049"/>
      <c r="L278" s="1253" t="s">
        <v>739</v>
      </c>
      <c r="M278" s="1253" t="s">
        <v>739</v>
      </c>
      <c r="N278" s="1253" t="s">
        <v>739</v>
      </c>
      <c r="O278" s="1253" t="s">
        <v>739</v>
      </c>
      <c r="P278" s="1253" t="s">
        <v>739</v>
      </c>
      <c r="Q278" s="1253" t="s">
        <v>739</v>
      </c>
      <c r="R278" s="23" t="s">
        <v>894</v>
      </c>
      <c r="S278" s="1332" t="s">
        <v>71</v>
      </c>
      <c r="T278" s="1332" t="s">
        <v>71</v>
      </c>
      <c r="U278" s="848">
        <v>26.626678925</v>
      </c>
      <c r="V278" s="1068"/>
      <c r="W278" s="1069"/>
      <c r="X278" s="1070"/>
      <c r="Y278" s="1079"/>
      <c r="Z278" s="1071"/>
      <c r="AA278" s="1074"/>
      <c r="AB278" s="1074"/>
      <c r="AC278" s="1074"/>
      <c r="AD278" s="1074"/>
      <c r="AE278" s="1070"/>
      <c r="AF278" s="1070"/>
      <c r="AG278" s="1070"/>
      <c r="AH278" s="1070"/>
      <c r="AI278" s="1057"/>
      <c r="AJ278" s="1057"/>
      <c r="AK278" s="1057"/>
      <c r="AL278" s="1057"/>
      <c r="AM278" s="1057"/>
      <c r="AN278" s="1057"/>
      <c r="AO278" s="1057"/>
      <c r="AP278" s="1057"/>
      <c r="AQ278" s="1057"/>
      <c r="AR278" s="1057"/>
      <c r="AS278" s="1057"/>
      <c r="AT278" s="1057"/>
      <c r="AU278" s="1057"/>
      <c r="AV278" s="1057"/>
      <c r="AW278" s="1057"/>
      <c r="AX278" s="1057"/>
      <c r="AY278" s="1057"/>
      <c r="AZ278" s="1057"/>
      <c r="BA278" s="1049"/>
      <c r="BB278" s="1251" t="s">
        <v>739</v>
      </c>
      <c r="BC278" s="1251" t="s">
        <v>739</v>
      </c>
      <c r="BD278" s="1251" t="s">
        <v>739</v>
      </c>
      <c r="BE278" s="1251" t="s">
        <v>739</v>
      </c>
      <c r="BF278" s="1367"/>
      <c r="BG278" s="21"/>
    </row>
    <row r="279" spans="1:59" ht="30.65" customHeight="1" x14ac:dyDescent="0.35">
      <c r="A279" s="21"/>
      <c r="B27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9" s="778">
        <v>32.47</v>
      </c>
      <c r="D279" s="23" t="s">
        <v>985</v>
      </c>
      <c r="E279" s="825" t="s">
        <v>928</v>
      </c>
      <c r="F279" s="1495" t="str">
        <f>VLOOKUP(TBL4_OptApp[[#This Row],[Option type
Defined List]],'Option Typs_Grps'!B$2:C$47, 2, FALSE)</f>
        <v>Resource Options</v>
      </c>
      <c r="G279" s="834" t="s">
        <v>68</v>
      </c>
      <c r="H279" s="778" t="s">
        <v>737</v>
      </c>
      <c r="I279" s="844" t="s">
        <v>738</v>
      </c>
      <c r="J279" s="1049"/>
      <c r="K279" s="1049"/>
      <c r="L279" s="1253" t="s">
        <v>739</v>
      </c>
      <c r="M279" s="1253" t="s">
        <v>739</v>
      </c>
      <c r="N279" s="1253" t="s">
        <v>739</v>
      </c>
      <c r="O279" s="1253" t="s">
        <v>739</v>
      </c>
      <c r="P279" s="1253" t="s">
        <v>739</v>
      </c>
      <c r="Q279" s="1253" t="s">
        <v>739</v>
      </c>
      <c r="R279" s="23" t="s">
        <v>946</v>
      </c>
      <c r="S279" s="1332" t="s">
        <v>71</v>
      </c>
      <c r="T279" s="1332" t="s">
        <v>71</v>
      </c>
      <c r="U279" s="848">
        <v>41.377309472222223</v>
      </c>
      <c r="V279" s="1068"/>
      <c r="W279" s="1069"/>
      <c r="X279" s="1070"/>
      <c r="Y279" s="1079"/>
      <c r="Z279" s="1071"/>
      <c r="AA279" s="1074"/>
      <c r="AB279" s="1074"/>
      <c r="AC279" s="1074"/>
      <c r="AD279" s="1074"/>
      <c r="AE279" s="1070"/>
      <c r="AF279" s="1070"/>
      <c r="AG279" s="1070"/>
      <c r="AH279" s="1070"/>
      <c r="AI279" s="1057"/>
      <c r="AJ279" s="1057"/>
      <c r="AK279" s="1057"/>
      <c r="AL279" s="1057"/>
      <c r="AM279" s="1057"/>
      <c r="AN279" s="1057"/>
      <c r="AO279" s="1057"/>
      <c r="AP279" s="1057"/>
      <c r="AQ279" s="1057"/>
      <c r="AR279" s="1057"/>
      <c r="AS279" s="1057"/>
      <c r="AT279" s="1057"/>
      <c r="AU279" s="1057"/>
      <c r="AV279" s="1057"/>
      <c r="AW279" s="1057"/>
      <c r="AX279" s="1057"/>
      <c r="AY279" s="1057"/>
      <c r="AZ279" s="1057"/>
      <c r="BA279" s="1049"/>
      <c r="BB279" s="1251" t="s">
        <v>739</v>
      </c>
      <c r="BC279" s="1251" t="s">
        <v>739</v>
      </c>
      <c r="BD279" s="1251" t="s">
        <v>739</v>
      </c>
      <c r="BE279" s="1251" t="s">
        <v>739</v>
      </c>
      <c r="BF279" s="1367"/>
      <c r="BG279" s="21"/>
    </row>
    <row r="280" spans="1:59" ht="30.65" customHeight="1" x14ac:dyDescent="0.35">
      <c r="A280" s="21"/>
      <c r="B28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0" s="778">
        <v>32.479999999999997</v>
      </c>
      <c r="D280" s="23" t="s">
        <v>986</v>
      </c>
      <c r="E280" s="825" t="s">
        <v>928</v>
      </c>
      <c r="F280" s="1495" t="str">
        <f>VLOOKUP(TBL4_OptApp[[#This Row],[Option type
Defined List]],'Option Typs_Grps'!B$2:C$47, 2, FALSE)</f>
        <v>Resource Options</v>
      </c>
      <c r="G280" s="834" t="s">
        <v>68</v>
      </c>
      <c r="H280" s="778" t="s">
        <v>737</v>
      </c>
      <c r="I280" s="844" t="s">
        <v>738</v>
      </c>
      <c r="J280" s="1049"/>
      <c r="K280" s="1049"/>
      <c r="L280" s="1253" t="s">
        <v>739</v>
      </c>
      <c r="M280" s="1253" t="s">
        <v>739</v>
      </c>
      <c r="N280" s="1253" t="s">
        <v>739</v>
      </c>
      <c r="O280" s="1253" t="s">
        <v>739</v>
      </c>
      <c r="P280" s="1253" t="s">
        <v>739</v>
      </c>
      <c r="Q280" s="1253" t="s">
        <v>739</v>
      </c>
      <c r="R280" s="23" t="s">
        <v>894</v>
      </c>
      <c r="S280" s="1332" t="s">
        <v>71</v>
      </c>
      <c r="T280" s="1332" t="s">
        <v>71</v>
      </c>
      <c r="U280" s="848">
        <v>12.634302902777778</v>
      </c>
      <c r="V280" s="1068"/>
      <c r="W280" s="1069"/>
      <c r="X280" s="1070"/>
      <c r="Y280" s="1079"/>
      <c r="Z280" s="1071"/>
      <c r="AA280" s="1074"/>
      <c r="AB280" s="1074"/>
      <c r="AC280" s="1074"/>
      <c r="AD280" s="1074"/>
      <c r="AE280" s="1070"/>
      <c r="AF280" s="1070"/>
      <c r="AG280" s="1070"/>
      <c r="AH280" s="1070"/>
      <c r="AI280" s="1057"/>
      <c r="AJ280" s="1057"/>
      <c r="AK280" s="1057"/>
      <c r="AL280" s="1057"/>
      <c r="AM280" s="1057"/>
      <c r="AN280" s="1057"/>
      <c r="AO280" s="1057"/>
      <c r="AP280" s="1057"/>
      <c r="AQ280" s="1057"/>
      <c r="AR280" s="1057"/>
      <c r="AS280" s="1057"/>
      <c r="AT280" s="1057"/>
      <c r="AU280" s="1057"/>
      <c r="AV280" s="1057"/>
      <c r="AW280" s="1057"/>
      <c r="AX280" s="1057"/>
      <c r="AY280" s="1057"/>
      <c r="AZ280" s="1057"/>
      <c r="BA280" s="1049"/>
      <c r="BB280" s="1251" t="s">
        <v>739</v>
      </c>
      <c r="BC280" s="1251" t="s">
        <v>739</v>
      </c>
      <c r="BD280" s="1251" t="s">
        <v>739</v>
      </c>
      <c r="BE280" s="1251" t="s">
        <v>739</v>
      </c>
      <c r="BF280" s="1367"/>
      <c r="BG280" s="21"/>
    </row>
    <row r="281" spans="1:59" ht="30.65" customHeight="1" x14ac:dyDescent="0.35">
      <c r="A281" s="21"/>
      <c r="B28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1" s="778">
        <v>32.49</v>
      </c>
      <c r="D281" s="23" t="s">
        <v>987</v>
      </c>
      <c r="E281" s="825" t="s">
        <v>928</v>
      </c>
      <c r="F281" s="1495" t="str">
        <f>VLOOKUP(TBL4_OptApp[[#This Row],[Option type
Defined List]],'Option Typs_Grps'!B$2:C$47, 2, FALSE)</f>
        <v>Resource Options</v>
      </c>
      <c r="G281" s="834" t="s">
        <v>68</v>
      </c>
      <c r="H281" s="778" t="s">
        <v>737</v>
      </c>
      <c r="I281" s="844" t="s">
        <v>738</v>
      </c>
      <c r="J281" s="1049"/>
      <c r="K281" s="1049"/>
      <c r="L281" s="1253" t="s">
        <v>739</v>
      </c>
      <c r="M281" s="1253" t="s">
        <v>739</v>
      </c>
      <c r="N281" s="1253" t="s">
        <v>739</v>
      </c>
      <c r="O281" s="1253" t="s">
        <v>739</v>
      </c>
      <c r="P281" s="1253" t="s">
        <v>739</v>
      </c>
      <c r="Q281" s="1253" t="s">
        <v>739</v>
      </c>
      <c r="R281" s="23" t="s">
        <v>894</v>
      </c>
      <c r="S281" s="1332" t="s">
        <v>71</v>
      </c>
      <c r="T281" s="1332" t="s">
        <v>71</v>
      </c>
      <c r="U281" s="848">
        <v>21.769516597222221</v>
      </c>
      <c r="V281" s="1068"/>
      <c r="W281" s="1069"/>
      <c r="X281" s="1070"/>
      <c r="Y281" s="1079"/>
      <c r="Z281" s="1071"/>
      <c r="AA281" s="1074"/>
      <c r="AB281" s="1074"/>
      <c r="AC281" s="1074"/>
      <c r="AD281" s="1074"/>
      <c r="AE281" s="1070"/>
      <c r="AF281" s="1070"/>
      <c r="AG281" s="1070"/>
      <c r="AH281" s="1070"/>
      <c r="AI281" s="1057"/>
      <c r="AJ281" s="1057"/>
      <c r="AK281" s="1057"/>
      <c r="AL281" s="1057"/>
      <c r="AM281" s="1057"/>
      <c r="AN281" s="1057"/>
      <c r="AO281" s="1057"/>
      <c r="AP281" s="1057"/>
      <c r="AQ281" s="1057"/>
      <c r="AR281" s="1057"/>
      <c r="AS281" s="1057"/>
      <c r="AT281" s="1057"/>
      <c r="AU281" s="1057"/>
      <c r="AV281" s="1057"/>
      <c r="AW281" s="1057"/>
      <c r="AX281" s="1057"/>
      <c r="AY281" s="1057"/>
      <c r="AZ281" s="1057"/>
      <c r="BA281" s="1049"/>
      <c r="BB281" s="1251" t="s">
        <v>739</v>
      </c>
      <c r="BC281" s="1251" t="s">
        <v>739</v>
      </c>
      <c r="BD281" s="1251" t="s">
        <v>739</v>
      </c>
      <c r="BE281" s="1251" t="s">
        <v>739</v>
      </c>
      <c r="BF281" s="1367"/>
      <c r="BG281" s="21"/>
    </row>
    <row r="282" spans="1:59" ht="30.65" customHeight="1" x14ac:dyDescent="0.35">
      <c r="A282" s="21"/>
      <c r="B28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2" s="778">
        <v>32.5</v>
      </c>
      <c r="D282" s="23" t="s">
        <v>988</v>
      </c>
      <c r="E282" s="825" t="s">
        <v>928</v>
      </c>
      <c r="F282" s="1495" t="str">
        <f>VLOOKUP(TBL4_OptApp[[#This Row],[Option type
Defined List]],'Option Typs_Grps'!B$2:C$47, 2, FALSE)</f>
        <v>Resource Options</v>
      </c>
      <c r="G282" s="834" t="s">
        <v>68</v>
      </c>
      <c r="H282" s="778" t="s">
        <v>737</v>
      </c>
      <c r="I282" s="844" t="s">
        <v>738</v>
      </c>
      <c r="J282" s="1049"/>
      <c r="K282" s="1049"/>
      <c r="L282" s="1253" t="s">
        <v>739</v>
      </c>
      <c r="M282" s="1253" t="s">
        <v>739</v>
      </c>
      <c r="N282" s="1253" t="s">
        <v>739</v>
      </c>
      <c r="O282" s="1253" t="s">
        <v>739</v>
      </c>
      <c r="P282" s="1253" t="s">
        <v>739</v>
      </c>
      <c r="Q282" s="1253" t="s">
        <v>739</v>
      </c>
      <c r="R282" s="23" t="s">
        <v>894</v>
      </c>
      <c r="S282" s="1332" t="s">
        <v>71</v>
      </c>
      <c r="T282" s="1332" t="s">
        <v>71</v>
      </c>
      <c r="U282" s="848">
        <v>15.551933327777776</v>
      </c>
      <c r="V282" s="1068"/>
      <c r="W282" s="1069"/>
      <c r="X282" s="1070"/>
      <c r="Y282" s="1079"/>
      <c r="Z282" s="1071"/>
      <c r="AA282" s="1074"/>
      <c r="AB282" s="1074"/>
      <c r="AC282" s="1074"/>
      <c r="AD282" s="1074"/>
      <c r="AE282" s="1070"/>
      <c r="AF282" s="1070"/>
      <c r="AG282" s="1070"/>
      <c r="AH282" s="1070"/>
      <c r="AI282" s="1057"/>
      <c r="AJ282" s="1057"/>
      <c r="AK282" s="1057"/>
      <c r="AL282" s="1057"/>
      <c r="AM282" s="1057"/>
      <c r="AN282" s="1057"/>
      <c r="AO282" s="1057"/>
      <c r="AP282" s="1057"/>
      <c r="AQ282" s="1057"/>
      <c r="AR282" s="1057"/>
      <c r="AS282" s="1057"/>
      <c r="AT282" s="1057"/>
      <c r="AU282" s="1057"/>
      <c r="AV282" s="1057"/>
      <c r="AW282" s="1057"/>
      <c r="AX282" s="1057"/>
      <c r="AY282" s="1057"/>
      <c r="AZ282" s="1057"/>
      <c r="BA282" s="1049"/>
      <c r="BB282" s="1251" t="s">
        <v>739</v>
      </c>
      <c r="BC282" s="1251" t="s">
        <v>739</v>
      </c>
      <c r="BD282" s="1251" t="s">
        <v>739</v>
      </c>
      <c r="BE282" s="1251" t="s">
        <v>739</v>
      </c>
      <c r="BF282" s="1367"/>
      <c r="BG282" s="21"/>
    </row>
    <row r="283" spans="1:59" customFormat="1" ht="30.65" customHeight="1" x14ac:dyDescent="0.35">
      <c r="B283"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3" s="778">
        <v>32.51</v>
      </c>
      <c r="D283" s="23" t="s">
        <v>989</v>
      </c>
      <c r="E283" s="825" t="s">
        <v>928</v>
      </c>
      <c r="F283" s="1495" t="str">
        <f>VLOOKUP(TBL4_OptApp[[#This Row],[Option type
Defined List]],'Option Typs_Grps'!B$2:C$47, 2, FALSE)</f>
        <v>Resource Options</v>
      </c>
      <c r="G283" s="834" t="s">
        <v>68</v>
      </c>
      <c r="H283" s="778" t="s">
        <v>737</v>
      </c>
      <c r="I283" s="844" t="s">
        <v>738</v>
      </c>
      <c r="J283" s="1054"/>
      <c r="K283" s="1055"/>
      <c r="L283" s="1056" t="s">
        <v>739</v>
      </c>
      <c r="M283" s="1056" t="s">
        <v>739</v>
      </c>
      <c r="N283" s="1056" t="s">
        <v>739</v>
      </c>
      <c r="O283" s="1056" t="s">
        <v>739</v>
      </c>
      <c r="P283" s="1056" t="s">
        <v>739</v>
      </c>
      <c r="Q283" s="1056" t="s">
        <v>739</v>
      </c>
      <c r="R283" s="788" t="s">
        <v>946</v>
      </c>
      <c r="S283" s="1332" t="s">
        <v>71</v>
      </c>
      <c r="T283" s="1332" t="s">
        <v>71</v>
      </c>
      <c r="U283" s="848">
        <v>15.146137874999999</v>
      </c>
      <c r="V283" s="1068"/>
      <c r="W283" s="1073"/>
      <c r="X283" s="1075"/>
      <c r="Y283" s="1074"/>
      <c r="Z283" s="1078"/>
      <c r="AA283" s="1074"/>
      <c r="AB283" s="1074"/>
      <c r="AC283" s="1074"/>
      <c r="AD283" s="1074"/>
      <c r="AE283" s="1074"/>
      <c r="AF283" s="1075"/>
      <c r="AG283" s="1074"/>
      <c r="AH283" s="1074"/>
      <c r="AI283" s="1076"/>
      <c r="AJ283" s="1076"/>
      <c r="AK283" s="1076"/>
      <c r="AL283" s="1076"/>
      <c r="AM283" s="1076"/>
      <c r="AN283" s="1076"/>
      <c r="AO283" s="1076"/>
      <c r="AP283" s="1076"/>
      <c r="AQ283" s="1076"/>
      <c r="AR283" s="1076"/>
      <c r="AS283" s="1076"/>
      <c r="AT283" s="1076"/>
      <c r="AU283" s="1076"/>
      <c r="AV283" s="1076"/>
      <c r="AW283" s="1076"/>
      <c r="AX283" s="1076"/>
      <c r="AY283" s="1076"/>
      <c r="AZ283" s="1076"/>
      <c r="BA283" s="1076"/>
      <c r="BB283" s="1056" t="s">
        <v>739</v>
      </c>
      <c r="BC283" s="1056" t="s">
        <v>739</v>
      </c>
      <c r="BD283" s="1056" t="s">
        <v>739</v>
      </c>
      <c r="BE283" s="1056" t="s">
        <v>739</v>
      </c>
    </row>
    <row r="284" spans="1:59" ht="30.65" customHeight="1" x14ac:dyDescent="0.35">
      <c r="A284" s="21"/>
      <c r="B284"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4" s="778">
        <v>32.520000000000003</v>
      </c>
      <c r="D284" s="23" t="s">
        <v>990</v>
      </c>
      <c r="E284" s="825" t="s">
        <v>928</v>
      </c>
      <c r="F284" s="1495" t="str">
        <f>VLOOKUP(TBL4_OptApp[[#This Row],[Option type
Defined List]],'Option Typs_Grps'!B$2:C$47, 2, FALSE)</f>
        <v>Resource Options</v>
      </c>
      <c r="G284" s="834" t="s">
        <v>68</v>
      </c>
      <c r="H284" s="778" t="s">
        <v>737</v>
      </c>
      <c r="I284" s="844" t="s">
        <v>738</v>
      </c>
      <c r="J284" s="1049"/>
      <c r="K284" s="1049"/>
      <c r="L284" s="1253" t="s">
        <v>739</v>
      </c>
      <c r="M284" s="1253" t="s">
        <v>739</v>
      </c>
      <c r="N284" s="1253" t="s">
        <v>739</v>
      </c>
      <c r="O284" s="1253" t="s">
        <v>739</v>
      </c>
      <c r="P284" s="1253" t="s">
        <v>739</v>
      </c>
      <c r="Q284" s="1253" t="s">
        <v>739</v>
      </c>
      <c r="R284" s="23" t="s">
        <v>946</v>
      </c>
      <c r="S284" s="1332" t="s">
        <v>71</v>
      </c>
      <c r="T284" s="1332" t="s">
        <v>71</v>
      </c>
      <c r="U284" s="848">
        <v>4.5008316527777783</v>
      </c>
      <c r="V284" s="1068"/>
      <c r="W284" s="1069"/>
      <c r="X284" s="1070"/>
      <c r="Y284" s="1079"/>
      <c r="Z284" s="1071"/>
      <c r="AA284" s="1074"/>
      <c r="AB284" s="1074"/>
      <c r="AC284" s="1074"/>
      <c r="AD284" s="1074"/>
      <c r="AE284" s="1070"/>
      <c r="AF284" s="1070"/>
      <c r="AG284" s="1070"/>
      <c r="AH284" s="1070"/>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49"/>
      <c r="BB284" s="1251" t="s">
        <v>739</v>
      </c>
      <c r="BC284" s="1251" t="s">
        <v>739</v>
      </c>
      <c r="BD284" s="1251" t="s">
        <v>739</v>
      </c>
      <c r="BE284" s="1251" t="s">
        <v>739</v>
      </c>
      <c r="BF284" s="1367"/>
      <c r="BG284" s="21"/>
    </row>
    <row r="285" spans="1:59" ht="30.65" customHeight="1" x14ac:dyDescent="0.35">
      <c r="A285" s="21"/>
      <c r="B285"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5" s="778">
        <v>32.53</v>
      </c>
      <c r="D285" s="23" t="s">
        <v>991</v>
      </c>
      <c r="E285" s="825" t="s">
        <v>928</v>
      </c>
      <c r="F285" s="1495" t="str">
        <f>VLOOKUP(TBL4_OptApp[[#This Row],[Option type
Defined List]],'Option Typs_Grps'!B$2:C$47, 2, FALSE)</f>
        <v>Resource Options</v>
      </c>
      <c r="G285" s="834" t="s">
        <v>68</v>
      </c>
      <c r="H285" s="778" t="s">
        <v>737</v>
      </c>
      <c r="I285" s="844" t="s">
        <v>738</v>
      </c>
      <c r="J285" s="1049"/>
      <c r="K285" s="1049"/>
      <c r="L285" s="1253" t="s">
        <v>739</v>
      </c>
      <c r="M285" s="1253" t="s">
        <v>739</v>
      </c>
      <c r="N285" s="1253" t="s">
        <v>739</v>
      </c>
      <c r="O285" s="1253" t="s">
        <v>739</v>
      </c>
      <c r="P285" s="1253" t="s">
        <v>739</v>
      </c>
      <c r="Q285" s="1253" t="s">
        <v>739</v>
      </c>
      <c r="R285" s="23" t="s">
        <v>946</v>
      </c>
      <c r="S285" s="1332" t="s">
        <v>71</v>
      </c>
      <c r="T285" s="1332" t="s">
        <v>71</v>
      </c>
      <c r="U285" s="848">
        <v>15.432673130555555</v>
      </c>
      <c r="V285" s="1068"/>
      <c r="W285" s="1069"/>
      <c r="X285" s="1070"/>
      <c r="Y285" s="1079"/>
      <c r="Z285" s="1071"/>
      <c r="AA285" s="1074"/>
      <c r="AB285" s="1074"/>
      <c r="AC285" s="1074"/>
      <c r="AD285" s="1074"/>
      <c r="AE285" s="1070"/>
      <c r="AF285" s="1070"/>
      <c r="AG285" s="1070"/>
      <c r="AH285" s="1070"/>
      <c r="AI285" s="1057"/>
      <c r="AJ285" s="1057"/>
      <c r="AK285" s="1057"/>
      <c r="AL285" s="1057"/>
      <c r="AM285" s="1057"/>
      <c r="AN285" s="1057"/>
      <c r="AO285" s="1057"/>
      <c r="AP285" s="1057"/>
      <c r="AQ285" s="1057"/>
      <c r="AR285" s="1057"/>
      <c r="AS285" s="1057"/>
      <c r="AT285" s="1057"/>
      <c r="AU285" s="1057"/>
      <c r="AV285" s="1057"/>
      <c r="AW285" s="1057"/>
      <c r="AX285" s="1057"/>
      <c r="AY285" s="1057"/>
      <c r="AZ285" s="1057"/>
      <c r="BA285" s="1049"/>
      <c r="BB285" s="1251" t="s">
        <v>739</v>
      </c>
      <c r="BC285" s="1251" t="s">
        <v>739</v>
      </c>
      <c r="BD285" s="1251" t="s">
        <v>739</v>
      </c>
      <c r="BE285" s="1251" t="s">
        <v>739</v>
      </c>
      <c r="BF285" s="1367"/>
      <c r="BG285" s="21"/>
    </row>
    <row r="286" spans="1:59" customFormat="1" ht="30.65" customHeight="1" x14ac:dyDescent="0.35">
      <c r="B28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6" s="778">
        <v>32.54</v>
      </c>
      <c r="D286" s="23" t="s">
        <v>992</v>
      </c>
      <c r="E286" s="825" t="s">
        <v>928</v>
      </c>
      <c r="F286" s="1495" t="str">
        <f>VLOOKUP(TBL4_OptApp[[#This Row],[Option type
Defined List]],'Option Typs_Grps'!B$2:C$47, 2, FALSE)</f>
        <v>Resource Options</v>
      </c>
      <c r="G286" s="834" t="s">
        <v>68</v>
      </c>
      <c r="H286" s="778" t="s">
        <v>737</v>
      </c>
      <c r="I286" s="844" t="s">
        <v>738</v>
      </c>
      <c r="J286" s="1055"/>
      <c r="K286" s="1055"/>
      <c r="L286" s="1056" t="s">
        <v>739</v>
      </c>
      <c r="M286" s="1056" t="s">
        <v>739</v>
      </c>
      <c r="N286" s="1056" t="s">
        <v>739</v>
      </c>
      <c r="O286" s="1056" t="s">
        <v>739</v>
      </c>
      <c r="P286" s="1056" t="s">
        <v>739</v>
      </c>
      <c r="Q286" s="1056" t="s">
        <v>739</v>
      </c>
      <c r="R286" s="788" t="s">
        <v>894</v>
      </c>
      <c r="S286" s="1332" t="s">
        <v>71</v>
      </c>
      <c r="T286" s="1332" t="s">
        <v>71</v>
      </c>
      <c r="U286" s="848">
        <v>27.43526358055556</v>
      </c>
      <c r="V286" s="1068"/>
      <c r="W286" s="1073"/>
      <c r="X286" s="1075"/>
      <c r="Y286" s="1074"/>
      <c r="Z286" s="1078"/>
      <c r="AA286" s="1074"/>
      <c r="AB286" s="1074"/>
      <c r="AC286" s="1074"/>
      <c r="AD286" s="1074"/>
      <c r="AE286" s="1074"/>
      <c r="AF286" s="1075"/>
      <c r="AG286" s="1074"/>
      <c r="AH286" s="1074"/>
      <c r="AI286" s="1076"/>
      <c r="AJ286" s="1076"/>
      <c r="AK286" s="1076"/>
      <c r="AL286" s="1076"/>
      <c r="AM286" s="1076"/>
      <c r="AN286" s="1076"/>
      <c r="AO286" s="1076"/>
      <c r="AP286" s="1076"/>
      <c r="AQ286" s="1076"/>
      <c r="AR286" s="1076"/>
      <c r="AS286" s="1076"/>
      <c r="AT286" s="1076"/>
      <c r="AU286" s="1076"/>
      <c r="AV286" s="1076"/>
      <c r="AW286" s="1076"/>
      <c r="AX286" s="1076"/>
      <c r="AY286" s="1076"/>
      <c r="AZ286" s="1076"/>
      <c r="BA286" s="1076"/>
      <c r="BB286" s="1056" t="s">
        <v>739</v>
      </c>
      <c r="BC286" s="1056" t="s">
        <v>739</v>
      </c>
      <c r="BD286" s="1056" t="s">
        <v>739</v>
      </c>
      <c r="BE286" s="1056" t="s">
        <v>739</v>
      </c>
    </row>
    <row r="287" spans="1:59" ht="30.65" customHeight="1" x14ac:dyDescent="0.35">
      <c r="A287" s="1367"/>
      <c r="B287"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7" s="778">
        <v>33.01</v>
      </c>
      <c r="D287" s="23" t="s">
        <v>993</v>
      </c>
      <c r="E287" s="825" t="s">
        <v>994</v>
      </c>
      <c r="F287" s="1495" t="str">
        <f>VLOOKUP(TBL4_OptApp[[#This Row],[Option type
Defined List]],'Option Typs_Grps'!B$2:C$47, 2, FALSE)</f>
        <v>Resource Options</v>
      </c>
      <c r="G287" s="834" t="s">
        <v>68</v>
      </c>
      <c r="H287" s="778" t="s">
        <v>882</v>
      </c>
      <c r="I287" s="844" t="s">
        <v>738</v>
      </c>
      <c r="J287" s="778"/>
      <c r="K287" s="778" t="s">
        <v>71</v>
      </c>
      <c r="L287" s="1040" t="s">
        <v>738</v>
      </c>
      <c r="M287" s="1040" t="s">
        <v>738</v>
      </c>
      <c r="N287" s="1040" t="s">
        <v>738</v>
      </c>
      <c r="O287" s="1040" t="s">
        <v>738</v>
      </c>
      <c r="P287" s="1040" t="s">
        <v>772</v>
      </c>
      <c r="Q287" s="1040" t="s">
        <v>772</v>
      </c>
      <c r="R287" s="23" t="s">
        <v>71</v>
      </c>
      <c r="S287" s="1332" t="s">
        <v>71</v>
      </c>
      <c r="T287" s="1332" t="s">
        <v>71</v>
      </c>
      <c r="U287" s="848">
        <v>8</v>
      </c>
      <c r="V287" s="864">
        <v>12</v>
      </c>
      <c r="W287" s="1043" t="s">
        <v>305</v>
      </c>
      <c r="X287" s="821"/>
      <c r="Y287" s="1044"/>
      <c r="Z287" s="1044"/>
      <c r="AA287" s="1044">
        <v>3.52</v>
      </c>
      <c r="AB287" s="1044">
        <v>18</v>
      </c>
      <c r="AC287" s="1249">
        <v>5591.9840000000004</v>
      </c>
      <c r="AD287" s="1249">
        <v>3699.64</v>
      </c>
      <c r="AE287" s="1047">
        <v>1627.8416</v>
      </c>
      <c r="AF287" s="1124"/>
      <c r="AG287" s="1044">
        <v>407.57532616699268</v>
      </c>
      <c r="AH287" s="1044"/>
      <c r="AI287" s="1041">
        <v>-9.7999999999999989</v>
      </c>
      <c r="AJ287" s="1041">
        <v>-3</v>
      </c>
      <c r="AK287" s="1041" t="s">
        <v>305</v>
      </c>
      <c r="AL287" s="1041">
        <v>-2</v>
      </c>
      <c r="AM287" s="1046" t="s">
        <v>305</v>
      </c>
      <c r="AN287" s="1041">
        <v>-2</v>
      </c>
      <c r="AO287" s="1046" t="s">
        <v>305</v>
      </c>
      <c r="AP287" s="1041">
        <v>-2</v>
      </c>
      <c r="AQ287" s="1041" t="s">
        <v>305</v>
      </c>
      <c r="AR287" s="1041">
        <v>-1</v>
      </c>
      <c r="AS287" s="1041" t="s">
        <v>305</v>
      </c>
      <c r="AT287" s="1041" t="s">
        <v>305</v>
      </c>
      <c r="AU287" s="1041" t="s">
        <v>305</v>
      </c>
      <c r="AV287" s="1041" t="s">
        <v>940</v>
      </c>
      <c r="AW287" s="1041" t="s">
        <v>929</v>
      </c>
      <c r="AX287" s="1041" t="s">
        <v>904</v>
      </c>
      <c r="AY287" s="1041" t="s">
        <v>904</v>
      </c>
      <c r="AZ287" s="1041">
        <v>2</v>
      </c>
      <c r="BA287" s="778">
        <v>0</v>
      </c>
      <c r="BB287" s="1040" t="s">
        <v>738</v>
      </c>
      <c r="BC287" s="1040" t="s">
        <v>738</v>
      </c>
      <c r="BD287" s="1040" t="s">
        <v>738</v>
      </c>
      <c r="BE287" s="1040" t="s">
        <v>738</v>
      </c>
      <c r="BF287" s="1367"/>
      <c r="BG287" s="1367"/>
    </row>
    <row r="288" spans="1:59" customFormat="1" ht="30.65" customHeight="1" x14ac:dyDescent="0.35">
      <c r="B288"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8" s="778">
        <v>33.020000000000003</v>
      </c>
      <c r="D288" s="23" t="s">
        <v>995</v>
      </c>
      <c r="E288" s="825" t="s">
        <v>994</v>
      </c>
      <c r="F288" s="1495" t="str">
        <f>VLOOKUP(TBL4_OptApp[[#This Row],[Option type
Defined List]],'Option Typs_Grps'!B$2:C$47, 2, FALSE)</f>
        <v>Resource Options</v>
      </c>
      <c r="G288" s="834" t="s">
        <v>68</v>
      </c>
      <c r="H288" s="778" t="s">
        <v>737</v>
      </c>
      <c r="I288" s="844" t="s">
        <v>738</v>
      </c>
      <c r="J288" s="1054"/>
      <c r="K288" s="1055"/>
      <c r="L288" s="1056" t="s">
        <v>739</v>
      </c>
      <c r="M288" s="1056" t="s">
        <v>739</v>
      </c>
      <c r="N288" s="1056" t="s">
        <v>739</v>
      </c>
      <c r="O288" s="1056" t="s">
        <v>739</v>
      </c>
      <c r="P288" s="1056" t="s">
        <v>739</v>
      </c>
      <c r="Q288" s="1056" t="s">
        <v>739</v>
      </c>
      <c r="R288" s="788" t="s">
        <v>752</v>
      </c>
      <c r="S288" s="1332" t="s">
        <v>71</v>
      </c>
      <c r="T288" s="1332" t="s">
        <v>71</v>
      </c>
      <c r="U288" s="848">
        <v>10</v>
      </c>
      <c r="V288" s="1068"/>
      <c r="W288" s="1073"/>
      <c r="X288" s="1075"/>
      <c r="Y288" s="1074"/>
      <c r="Z288" s="1078"/>
      <c r="AA288" s="1070"/>
      <c r="AB288" s="1070"/>
      <c r="AC288" s="1070"/>
      <c r="AD288" s="1074"/>
      <c r="AE288" s="1074"/>
      <c r="AF288" s="1122"/>
      <c r="AG288" s="1074"/>
      <c r="AH288" s="1074"/>
      <c r="AI288" s="1076"/>
      <c r="AJ288" s="1076"/>
      <c r="AK288" s="1076"/>
      <c r="AL288" s="1076"/>
      <c r="AM288" s="1076"/>
      <c r="AN288" s="1076"/>
      <c r="AO288" s="1076"/>
      <c r="AP288" s="1076"/>
      <c r="AQ288" s="1076"/>
      <c r="AR288" s="1076"/>
      <c r="AS288" s="1076"/>
      <c r="AT288" s="1076"/>
      <c r="AU288" s="1076"/>
      <c r="AV288" s="1076"/>
      <c r="AW288" s="1076"/>
      <c r="AX288" s="1076"/>
      <c r="AY288" s="1076"/>
      <c r="AZ288" s="1076"/>
      <c r="BA288" s="1076"/>
      <c r="BB288" s="1056" t="s">
        <v>739</v>
      </c>
      <c r="BC288" s="1056" t="s">
        <v>739</v>
      </c>
      <c r="BD288" s="1056" t="s">
        <v>739</v>
      </c>
      <c r="BE288" s="1056" t="s">
        <v>739</v>
      </c>
    </row>
    <row r="289" spans="1:59" ht="30.65" customHeight="1" x14ac:dyDescent="0.35">
      <c r="A289" s="1367"/>
      <c r="B28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89" s="778">
        <v>34.01</v>
      </c>
      <c r="D289" s="23" t="s">
        <v>996</v>
      </c>
      <c r="E289" s="825" t="s">
        <v>997</v>
      </c>
      <c r="F289" s="1495" t="str">
        <f>VLOOKUP(TBL4_OptApp[[#This Row],[Option type
Defined List]],'Option Typs_Grps'!B$2:C$47, 2, FALSE)</f>
        <v>Resource Options</v>
      </c>
      <c r="G289" s="834" t="s">
        <v>68</v>
      </c>
      <c r="H289" s="778" t="s">
        <v>737</v>
      </c>
      <c r="I289" s="844" t="s">
        <v>738</v>
      </c>
      <c r="J289" s="1049"/>
      <c r="K289" s="1049"/>
      <c r="L289" s="1253" t="s">
        <v>739</v>
      </c>
      <c r="M289" s="1253" t="s">
        <v>739</v>
      </c>
      <c r="N289" s="1253" t="s">
        <v>739</v>
      </c>
      <c r="O289" s="1253" t="s">
        <v>739</v>
      </c>
      <c r="P289" s="1253" t="s">
        <v>739</v>
      </c>
      <c r="Q289" s="1253" t="s">
        <v>739</v>
      </c>
      <c r="R289" s="23" t="s">
        <v>755</v>
      </c>
      <c r="S289" s="1332" t="s">
        <v>71</v>
      </c>
      <c r="T289" s="1332" t="s">
        <v>71</v>
      </c>
      <c r="U289" s="848">
        <v>10</v>
      </c>
      <c r="V289" s="1068"/>
      <c r="W289" s="1069"/>
      <c r="X289" s="1070"/>
      <c r="Y289" s="1079"/>
      <c r="Z289" s="1071"/>
      <c r="AA289" s="1070"/>
      <c r="AB289" s="1070"/>
      <c r="AC289" s="1070"/>
      <c r="AD289" s="1070"/>
      <c r="AE289" s="1070"/>
      <c r="AF289" s="1070"/>
      <c r="AG289" s="1070"/>
      <c r="AH289" s="1070"/>
      <c r="AI289" s="1057"/>
      <c r="AJ289" s="1057"/>
      <c r="AK289" s="1057"/>
      <c r="AL289" s="1057"/>
      <c r="AM289" s="1057"/>
      <c r="AN289" s="1057"/>
      <c r="AO289" s="1057"/>
      <c r="AP289" s="1057"/>
      <c r="AQ289" s="1057"/>
      <c r="AR289" s="1057"/>
      <c r="AS289" s="1057"/>
      <c r="AT289" s="1057"/>
      <c r="AU289" s="1057"/>
      <c r="AV289" s="1057"/>
      <c r="AW289" s="1057"/>
      <c r="AX289" s="1057"/>
      <c r="AY289" s="1057"/>
      <c r="AZ289" s="1057"/>
      <c r="BA289" s="1049"/>
      <c r="BB289" s="1251" t="s">
        <v>739</v>
      </c>
      <c r="BC289" s="1251" t="s">
        <v>739</v>
      </c>
      <c r="BD289" s="1251" t="s">
        <v>739</v>
      </c>
      <c r="BE289" s="1251" t="s">
        <v>739</v>
      </c>
      <c r="BF289" s="1367"/>
      <c r="BG289" s="1367"/>
    </row>
    <row r="290" spans="1:59" ht="30.65" customHeight="1" x14ac:dyDescent="0.35">
      <c r="A290" s="1367"/>
      <c r="B29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0" s="778">
        <v>34.020000000000003</v>
      </c>
      <c r="D290" s="23" t="s">
        <v>998</v>
      </c>
      <c r="E290" s="825" t="s">
        <v>997</v>
      </c>
      <c r="F290" s="1495" t="str">
        <f>VLOOKUP(TBL4_OptApp[[#This Row],[Option type
Defined List]],'Option Typs_Grps'!B$2:C$47, 2, FALSE)</f>
        <v>Resource Options</v>
      </c>
      <c r="G290" s="834" t="s">
        <v>68</v>
      </c>
      <c r="H290" s="778" t="s">
        <v>737</v>
      </c>
      <c r="I290" s="844" t="s">
        <v>738</v>
      </c>
      <c r="J290" s="1049"/>
      <c r="K290" s="1049"/>
      <c r="L290" s="1253" t="s">
        <v>739</v>
      </c>
      <c r="M290" s="1253" t="s">
        <v>739</v>
      </c>
      <c r="N290" s="1253" t="s">
        <v>739</v>
      </c>
      <c r="O290" s="1253" t="s">
        <v>739</v>
      </c>
      <c r="P290" s="1253" t="s">
        <v>739</v>
      </c>
      <c r="Q290" s="1253" t="s">
        <v>739</v>
      </c>
      <c r="R290" s="23" t="s">
        <v>755</v>
      </c>
      <c r="S290" s="1332" t="s">
        <v>71</v>
      </c>
      <c r="T290" s="1332" t="s">
        <v>71</v>
      </c>
      <c r="U290" s="848">
        <v>7</v>
      </c>
      <c r="V290" s="1068"/>
      <c r="W290" s="1069"/>
      <c r="X290" s="1070"/>
      <c r="Y290" s="1079"/>
      <c r="Z290" s="1071"/>
      <c r="AA290" s="1070"/>
      <c r="AB290" s="1070"/>
      <c r="AC290" s="1070"/>
      <c r="AD290" s="1070"/>
      <c r="AE290" s="1070"/>
      <c r="AF290" s="1070"/>
      <c r="AG290" s="1070"/>
      <c r="AH290" s="1070"/>
      <c r="AI290" s="1057"/>
      <c r="AJ290" s="1057"/>
      <c r="AK290" s="1057"/>
      <c r="AL290" s="1057"/>
      <c r="AM290" s="1057"/>
      <c r="AN290" s="1057"/>
      <c r="AO290" s="1057"/>
      <c r="AP290" s="1057"/>
      <c r="AQ290" s="1057"/>
      <c r="AR290" s="1057"/>
      <c r="AS290" s="1057"/>
      <c r="AT290" s="1057"/>
      <c r="AU290" s="1057"/>
      <c r="AV290" s="1057"/>
      <c r="AW290" s="1057"/>
      <c r="AX290" s="1057"/>
      <c r="AY290" s="1057"/>
      <c r="AZ290" s="1057"/>
      <c r="BA290" s="1049"/>
      <c r="BB290" s="1251" t="s">
        <v>739</v>
      </c>
      <c r="BC290" s="1251" t="s">
        <v>739</v>
      </c>
      <c r="BD290" s="1251" t="s">
        <v>739</v>
      </c>
      <c r="BE290" s="1251" t="s">
        <v>739</v>
      </c>
      <c r="BF290" s="1367"/>
      <c r="BG290" s="1367"/>
    </row>
    <row r="291" spans="1:59" ht="30.65" customHeight="1" x14ac:dyDescent="0.35">
      <c r="A291" s="1367"/>
      <c r="B291"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1" s="778">
        <v>34.03</v>
      </c>
      <c r="D291" s="23" t="s">
        <v>999</v>
      </c>
      <c r="E291" s="825" t="s">
        <v>997</v>
      </c>
      <c r="F291" s="1495" t="str">
        <f>VLOOKUP(TBL4_OptApp[[#This Row],[Option type
Defined List]],'Option Typs_Grps'!B$2:C$47, 2, FALSE)</f>
        <v>Resource Options</v>
      </c>
      <c r="G291" s="834" t="s">
        <v>68</v>
      </c>
      <c r="H291" s="778" t="s">
        <v>737</v>
      </c>
      <c r="I291" s="844" t="s">
        <v>738</v>
      </c>
      <c r="J291" s="1049"/>
      <c r="K291" s="1049"/>
      <c r="L291" s="1253" t="s">
        <v>739</v>
      </c>
      <c r="M291" s="1253" t="s">
        <v>739</v>
      </c>
      <c r="N291" s="1253" t="s">
        <v>739</v>
      </c>
      <c r="O291" s="1253" t="s">
        <v>739</v>
      </c>
      <c r="P291" s="1253" t="s">
        <v>739</v>
      </c>
      <c r="Q291" s="1253" t="s">
        <v>739</v>
      </c>
      <c r="R291" s="23" t="s">
        <v>752</v>
      </c>
      <c r="S291" s="1332" t="s">
        <v>71</v>
      </c>
      <c r="T291" s="1332" t="s">
        <v>71</v>
      </c>
      <c r="U291" s="848">
        <v>3</v>
      </c>
      <c r="V291" s="1068"/>
      <c r="W291" s="1069"/>
      <c r="X291" s="1070"/>
      <c r="Y291" s="1079"/>
      <c r="Z291" s="1071"/>
      <c r="AA291" s="1070"/>
      <c r="AB291" s="1070"/>
      <c r="AC291" s="1070"/>
      <c r="AD291" s="1070"/>
      <c r="AE291" s="1070"/>
      <c r="AF291" s="1070"/>
      <c r="AG291" s="1070"/>
      <c r="AH291" s="1070"/>
      <c r="AI291" s="1057"/>
      <c r="AJ291" s="1057"/>
      <c r="AK291" s="1057"/>
      <c r="AL291" s="1057"/>
      <c r="AM291" s="1057"/>
      <c r="AN291" s="1057"/>
      <c r="AO291" s="1057"/>
      <c r="AP291" s="1057"/>
      <c r="AQ291" s="1057"/>
      <c r="AR291" s="1057"/>
      <c r="AS291" s="1057"/>
      <c r="AT291" s="1057"/>
      <c r="AU291" s="1057"/>
      <c r="AV291" s="1057"/>
      <c r="AW291" s="1057"/>
      <c r="AX291" s="1057"/>
      <c r="AY291" s="1057"/>
      <c r="AZ291" s="1057"/>
      <c r="BA291" s="1049"/>
      <c r="BB291" s="1251" t="s">
        <v>739</v>
      </c>
      <c r="BC291" s="1251" t="s">
        <v>739</v>
      </c>
      <c r="BD291" s="1251" t="s">
        <v>739</v>
      </c>
      <c r="BE291" s="1251" t="s">
        <v>739</v>
      </c>
      <c r="BF291" s="1367"/>
      <c r="BG291" s="1367"/>
    </row>
    <row r="292" spans="1:59" ht="30.65" customHeight="1" x14ac:dyDescent="0.35">
      <c r="A292" s="1367"/>
      <c r="B292"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2" s="778">
        <v>34.04</v>
      </c>
      <c r="D292" s="23" t="s">
        <v>1000</v>
      </c>
      <c r="E292" s="825" t="s">
        <v>997</v>
      </c>
      <c r="F292" s="1495" t="str">
        <f>VLOOKUP(TBL4_OptApp[[#This Row],[Option type
Defined List]],'Option Typs_Grps'!B$2:C$47, 2, FALSE)</f>
        <v>Resource Options</v>
      </c>
      <c r="G292" s="834" t="s">
        <v>68</v>
      </c>
      <c r="H292" s="778" t="s">
        <v>737</v>
      </c>
      <c r="I292" s="844" t="s">
        <v>738</v>
      </c>
      <c r="J292" s="1049"/>
      <c r="K292" s="1049"/>
      <c r="L292" s="1253" t="s">
        <v>739</v>
      </c>
      <c r="M292" s="1253" t="s">
        <v>739</v>
      </c>
      <c r="N292" s="1253" t="s">
        <v>739</v>
      </c>
      <c r="O292" s="1253" t="s">
        <v>739</v>
      </c>
      <c r="P292" s="1253" t="s">
        <v>739</v>
      </c>
      <c r="Q292" s="1253" t="s">
        <v>739</v>
      </c>
      <c r="R292" s="23" t="s">
        <v>752</v>
      </c>
      <c r="S292" s="1332" t="s">
        <v>71</v>
      </c>
      <c r="T292" s="1332" t="s">
        <v>71</v>
      </c>
      <c r="U292" s="848">
        <v>3</v>
      </c>
      <c r="V292" s="1068"/>
      <c r="W292" s="1069"/>
      <c r="X292" s="1070"/>
      <c r="Y292" s="1079"/>
      <c r="Z292" s="1071"/>
      <c r="AA292" s="1070"/>
      <c r="AB292" s="1070"/>
      <c r="AC292" s="1070"/>
      <c r="AD292" s="1070"/>
      <c r="AE292" s="1070"/>
      <c r="AF292" s="1070"/>
      <c r="AG292" s="1070"/>
      <c r="AH292" s="1070"/>
      <c r="AI292" s="1057"/>
      <c r="AJ292" s="1057"/>
      <c r="AK292" s="1057"/>
      <c r="AL292" s="1057"/>
      <c r="AM292" s="1057"/>
      <c r="AN292" s="1057"/>
      <c r="AO292" s="1057"/>
      <c r="AP292" s="1057"/>
      <c r="AQ292" s="1057"/>
      <c r="AR292" s="1057"/>
      <c r="AS292" s="1057"/>
      <c r="AT292" s="1057"/>
      <c r="AU292" s="1057"/>
      <c r="AV292" s="1057"/>
      <c r="AW292" s="1057"/>
      <c r="AX292" s="1057"/>
      <c r="AY292" s="1057"/>
      <c r="AZ292" s="1057"/>
      <c r="BA292" s="1049"/>
      <c r="BB292" s="1251" t="s">
        <v>739</v>
      </c>
      <c r="BC292" s="1251" t="s">
        <v>739</v>
      </c>
      <c r="BD292" s="1251" t="s">
        <v>739</v>
      </c>
      <c r="BE292" s="1251" t="s">
        <v>739</v>
      </c>
      <c r="BF292" s="1367"/>
      <c r="BG292" s="1367"/>
    </row>
    <row r="293" spans="1:59" customFormat="1" ht="30.65" customHeight="1" x14ac:dyDescent="0.35">
      <c r="B293"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3" s="778">
        <v>34.049999999999997</v>
      </c>
      <c r="D293" s="23" t="s">
        <v>1001</v>
      </c>
      <c r="E293" s="825" t="s">
        <v>997</v>
      </c>
      <c r="F293" s="1495" t="str">
        <f>VLOOKUP(TBL4_OptApp[[#This Row],[Option type
Defined List]],'Option Typs_Grps'!B$2:C$47, 2, FALSE)</f>
        <v>Resource Options</v>
      </c>
      <c r="G293" s="834" t="s">
        <v>68</v>
      </c>
      <c r="H293" s="778" t="s">
        <v>737</v>
      </c>
      <c r="I293" s="844" t="s">
        <v>738</v>
      </c>
      <c r="J293" s="1055"/>
      <c r="K293" s="1055"/>
      <c r="L293" s="1056" t="s">
        <v>739</v>
      </c>
      <c r="M293" s="1056" t="s">
        <v>739</v>
      </c>
      <c r="N293" s="1056" t="s">
        <v>739</v>
      </c>
      <c r="O293" s="1056" t="s">
        <v>739</v>
      </c>
      <c r="P293" s="1056" t="s">
        <v>739</v>
      </c>
      <c r="Q293" s="1056" t="s">
        <v>739</v>
      </c>
      <c r="R293" s="788" t="s">
        <v>935</v>
      </c>
      <c r="S293" s="1332" t="s">
        <v>71</v>
      </c>
      <c r="T293" s="1332" t="s">
        <v>71</v>
      </c>
      <c r="U293" s="848">
        <v>2</v>
      </c>
      <c r="V293" s="1068"/>
      <c r="W293" s="1073"/>
      <c r="X293" s="1075"/>
      <c r="Y293" s="1074"/>
      <c r="Z293" s="1078"/>
      <c r="AA293" s="1070"/>
      <c r="AB293" s="1070"/>
      <c r="AC293" s="1070"/>
      <c r="AD293" s="1074"/>
      <c r="AE293" s="1074"/>
      <c r="AF293" s="1075"/>
      <c r="AG293" s="1074"/>
      <c r="AH293" s="1074"/>
      <c r="AI293" s="1076"/>
      <c r="AJ293" s="1076"/>
      <c r="AK293" s="1076"/>
      <c r="AL293" s="1076"/>
      <c r="AM293" s="1076"/>
      <c r="AN293" s="1076"/>
      <c r="AO293" s="1076"/>
      <c r="AP293" s="1076"/>
      <c r="AQ293" s="1076"/>
      <c r="AR293" s="1076"/>
      <c r="AS293" s="1076"/>
      <c r="AT293" s="1076"/>
      <c r="AU293" s="1076"/>
      <c r="AV293" s="1076"/>
      <c r="AW293" s="1076"/>
      <c r="AX293" s="1076"/>
      <c r="AY293" s="1076"/>
      <c r="AZ293" s="1076"/>
      <c r="BA293" s="1076"/>
      <c r="BB293" s="1056" t="s">
        <v>739</v>
      </c>
      <c r="BC293" s="1056" t="s">
        <v>739</v>
      </c>
      <c r="BD293" s="1056" t="s">
        <v>739</v>
      </c>
      <c r="BE293" s="1056" t="s">
        <v>739</v>
      </c>
    </row>
    <row r="294" spans="1:59" customFormat="1" ht="30.65" customHeight="1" x14ac:dyDescent="0.35">
      <c r="B29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4" s="778">
        <v>34.06</v>
      </c>
      <c r="D294" s="23" t="s">
        <v>1002</v>
      </c>
      <c r="E294" s="825" t="s">
        <v>997</v>
      </c>
      <c r="F294" s="1495" t="str">
        <f>VLOOKUP(TBL4_OptApp[[#This Row],[Option type
Defined List]],'Option Typs_Grps'!B$2:C$47, 2, FALSE)</f>
        <v>Resource Options</v>
      </c>
      <c r="G294" s="834" t="s">
        <v>68</v>
      </c>
      <c r="H294" s="778" t="s">
        <v>737</v>
      </c>
      <c r="I294" s="844" t="s">
        <v>738</v>
      </c>
      <c r="J294" s="1055"/>
      <c r="K294" s="1055"/>
      <c r="L294" s="1056" t="s">
        <v>739</v>
      </c>
      <c r="M294" s="1056" t="s">
        <v>739</v>
      </c>
      <c r="N294" s="1056" t="s">
        <v>739</v>
      </c>
      <c r="O294" s="1056" t="s">
        <v>739</v>
      </c>
      <c r="P294" s="1056" t="s">
        <v>739</v>
      </c>
      <c r="Q294" s="1056" t="s">
        <v>739</v>
      </c>
      <c r="R294" s="788" t="s">
        <v>755</v>
      </c>
      <c r="S294" s="1332" t="s">
        <v>71</v>
      </c>
      <c r="T294" s="1332" t="s">
        <v>71</v>
      </c>
      <c r="U294" s="848">
        <v>20</v>
      </c>
      <c r="V294" s="1068"/>
      <c r="W294" s="1073"/>
      <c r="X294" s="1075"/>
      <c r="Y294" s="1074"/>
      <c r="Z294" s="1078"/>
      <c r="AA294" s="1070"/>
      <c r="AB294" s="1070"/>
      <c r="AC294" s="1070"/>
      <c r="AD294" s="1074"/>
      <c r="AE294" s="1074"/>
      <c r="AF294" s="1075"/>
      <c r="AG294" s="1074"/>
      <c r="AH294" s="1074"/>
      <c r="AI294" s="1076"/>
      <c r="AJ294" s="1076"/>
      <c r="AK294" s="1076"/>
      <c r="AL294" s="1076"/>
      <c r="AM294" s="1076"/>
      <c r="AN294" s="1076"/>
      <c r="AO294" s="1076"/>
      <c r="AP294" s="1076"/>
      <c r="AQ294" s="1076"/>
      <c r="AR294" s="1076"/>
      <c r="AS294" s="1076"/>
      <c r="AT294" s="1076"/>
      <c r="AU294" s="1076"/>
      <c r="AV294" s="1076"/>
      <c r="AW294" s="1076"/>
      <c r="AX294" s="1076"/>
      <c r="AY294" s="1076"/>
      <c r="AZ294" s="1076"/>
      <c r="BA294" s="1076"/>
      <c r="BB294" s="1056" t="s">
        <v>739</v>
      </c>
      <c r="BC294" s="1056" t="s">
        <v>739</v>
      </c>
      <c r="BD294" s="1056" t="s">
        <v>739</v>
      </c>
      <c r="BE294" s="1056" t="s">
        <v>739</v>
      </c>
    </row>
    <row r="295" spans="1:59" ht="30.65" customHeight="1" x14ac:dyDescent="0.35">
      <c r="A295" s="1367"/>
      <c r="B29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95" s="778">
        <v>34.07</v>
      </c>
      <c r="D295" s="23" t="s">
        <v>1003</v>
      </c>
      <c r="E295" s="825" t="s">
        <v>997</v>
      </c>
      <c r="F295" s="1495" t="str">
        <f>VLOOKUP(TBL4_OptApp[[#This Row],[Option type
Defined List]],'Option Typs_Grps'!B$2:C$47, 2, FALSE)</f>
        <v>Resource Options</v>
      </c>
      <c r="G295" s="834" t="s">
        <v>68</v>
      </c>
      <c r="H295" s="778" t="s">
        <v>737</v>
      </c>
      <c r="I295" s="844" t="s">
        <v>772</v>
      </c>
      <c r="J295" s="1049"/>
      <c r="K295" s="1049"/>
      <c r="L295" s="1253" t="s">
        <v>739</v>
      </c>
      <c r="M295" s="1253" t="s">
        <v>739</v>
      </c>
      <c r="N295" s="1253" t="s">
        <v>739</v>
      </c>
      <c r="O295" s="1253" t="s">
        <v>739</v>
      </c>
      <c r="P295" s="1253" t="s">
        <v>739</v>
      </c>
      <c r="Q295" s="1253" t="s">
        <v>739</v>
      </c>
      <c r="R295" s="23" t="s">
        <v>752</v>
      </c>
      <c r="S295" s="1332" t="s">
        <v>71</v>
      </c>
      <c r="T295" s="1332" t="s">
        <v>71</v>
      </c>
      <c r="U295" s="848">
        <v>5</v>
      </c>
      <c r="V295" s="1068"/>
      <c r="W295" s="1069"/>
      <c r="X295" s="1070"/>
      <c r="Y295" s="1079"/>
      <c r="Z295" s="1071"/>
      <c r="AA295" s="1070"/>
      <c r="AB295" s="1070"/>
      <c r="AC295" s="1070"/>
      <c r="AD295" s="1070"/>
      <c r="AE295" s="1070"/>
      <c r="AF295" s="1070"/>
      <c r="AG295" s="1070"/>
      <c r="AH295" s="1070"/>
      <c r="AI295" s="1057"/>
      <c r="AJ295" s="1057"/>
      <c r="AK295" s="1057"/>
      <c r="AL295" s="1057"/>
      <c r="AM295" s="1057"/>
      <c r="AN295" s="1057"/>
      <c r="AO295" s="1057"/>
      <c r="AP295" s="1057"/>
      <c r="AQ295" s="1057"/>
      <c r="AR295" s="1057"/>
      <c r="AS295" s="1057"/>
      <c r="AT295" s="1057"/>
      <c r="AU295" s="1057"/>
      <c r="AV295" s="1057"/>
      <c r="AW295" s="1057"/>
      <c r="AX295" s="1057"/>
      <c r="AY295" s="1057"/>
      <c r="AZ295" s="1057"/>
      <c r="BA295" s="1049"/>
      <c r="BB295" s="1251" t="s">
        <v>739</v>
      </c>
      <c r="BC295" s="1251" t="s">
        <v>739</v>
      </c>
      <c r="BD295" s="1251" t="s">
        <v>739</v>
      </c>
      <c r="BE295" s="1251" t="s">
        <v>739</v>
      </c>
      <c r="BF295" s="1367"/>
      <c r="BG295" s="1367"/>
    </row>
    <row r="296" spans="1:59" customFormat="1" ht="30.65" customHeight="1" x14ac:dyDescent="0.35">
      <c r="B29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6" s="778">
        <v>34.08</v>
      </c>
      <c r="D296" s="23" t="s">
        <v>1769</v>
      </c>
      <c r="E296" s="825" t="s">
        <v>997</v>
      </c>
      <c r="F296" s="1495" t="str">
        <f>VLOOKUP(TBL4_OptApp[[#This Row],[Option type
Defined List]],'Option Typs_Grps'!B$2:C$47, 2, FALSE)</f>
        <v>Resource Options</v>
      </c>
      <c r="G296" s="834" t="s">
        <v>68</v>
      </c>
      <c r="H296" s="778" t="s">
        <v>882</v>
      </c>
      <c r="I296" s="844" t="s">
        <v>738</v>
      </c>
      <c r="J296" s="788"/>
      <c r="K296" s="788" t="s">
        <v>71</v>
      </c>
      <c r="L296" s="1040" t="s">
        <v>738</v>
      </c>
      <c r="M296" s="1040" t="s">
        <v>738</v>
      </c>
      <c r="N296" s="1040" t="s">
        <v>738</v>
      </c>
      <c r="O296" s="1040" t="s">
        <v>738</v>
      </c>
      <c r="P296" s="1040" t="s">
        <v>738</v>
      </c>
      <c r="Q296" s="1040" t="s">
        <v>738</v>
      </c>
      <c r="R296" s="788" t="s">
        <v>71</v>
      </c>
      <c r="S296" s="1332" t="s">
        <v>71</v>
      </c>
      <c r="T296" s="1332" t="s">
        <v>71</v>
      </c>
      <c r="U296" s="848">
        <v>9</v>
      </c>
      <c r="V296" s="864">
        <v>10</v>
      </c>
      <c r="W296" s="1043" t="s">
        <v>305</v>
      </c>
      <c r="X296" s="821"/>
      <c r="Y296" s="1044"/>
      <c r="Z296" s="1044"/>
      <c r="AA296" s="1044">
        <v>3.96</v>
      </c>
      <c r="AB296" s="1044">
        <v>15</v>
      </c>
      <c r="AC296" s="1249">
        <v>14141.421</v>
      </c>
      <c r="AD296" s="1249">
        <v>6862.3649999999998</v>
      </c>
      <c r="AE296" s="1047">
        <v>3019.4405999999999</v>
      </c>
      <c r="AF296" s="1124"/>
      <c r="AG296" s="1044">
        <v>245.7917452054873</v>
      </c>
      <c r="AH296" s="1044"/>
      <c r="AI296" s="1041">
        <v>-9.7999999999999989</v>
      </c>
      <c r="AJ296" s="1041">
        <v>-3</v>
      </c>
      <c r="AK296" s="1041" t="s">
        <v>305</v>
      </c>
      <c r="AL296" s="1041">
        <v>-2</v>
      </c>
      <c r="AM296" s="1046" t="s">
        <v>305</v>
      </c>
      <c r="AN296" s="1041">
        <v>-2</v>
      </c>
      <c r="AO296" s="1046" t="s">
        <v>305</v>
      </c>
      <c r="AP296" s="1041">
        <v>-2</v>
      </c>
      <c r="AQ296" s="1041" t="s">
        <v>305</v>
      </c>
      <c r="AR296" s="1041">
        <v>-1</v>
      </c>
      <c r="AS296" s="1041" t="s">
        <v>305</v>
      </c>
      <c r="AT296" s="1041" t="s">
        <v>305</v>
      </c>
      <c r="AU296" s="1041" t="s">
        <v>305</v>
      </c>
      <c r="AV296" s="1041" t="s">
        <v>940</v>
      </c>
      <c r="AW296" s="1041" t="s">
        <v>905</v>
      </c>
      <c r="AX296" s="1046" t="s">
        <v>888</v>
      </c>
      <c r="AY296" s="1046" t="s">
        <v>885</v>
      </c>
      <c r="AZ296" s="1046">
        <v>4</v>
      </c>
      <c r="BA296" s="1046">
        <v>6</v>
      </c>
      <c r="BB296" s="1040" t="s">
        <v>738</v>
      </c>
      <c r="BC296" s="1040" t="s">
        <v>738</v>
      </c>
      <c r="BD296" s="1040" t="s">
        <v>738</v>
      </c>
      <c r="BE296" s="1040" t="s">
        <v>738</v>
      </c>
    </row>
    <row r="297" spans="1:59" ht="30.65" customHeight="1" x14ac:dyDescent="0.35">
      <c r="A297" s="1367"/>
      <c r="B29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7" s="778">
        <v>34.090000000000003</v>
      </c>
      <c r="D297" s="23" t="s">
        <v>1770</v>
      </c>
      <c r="E297" s="825" t="s">
        <v>997</v>
      </c>
      <c r="F297" s="1495" t="str">
        <f>VLOOKUP(TBL4_OptApp[[#This Row],[Option type
Defined List]],'Option Typs_Grps'!B$2:C$47, 2, FALSE)</f>
        <v>Resource Options</v>
      </c>
      <c r="G297" s="834" t="s">
        <v>68</v>
      </c>
      <c r="H297" s="778" t="s">
        <v>882</v>
      </c>
      <c r="I297" s="844" t="s">
        <v>738</v>
      </c>
      <c r="J297" s="778"/>
      <c r="K297" s="778" t="s">
        <v>71</v>
      </c>
      <c r="L297" s="1040" t="s">
        <v>738</v>
      </c>
      <c r="M297" s="1040" t="s">
        <v>738</v>
      </c>
      <c r="N297" s="1040" t="s">
        <v>738</v>
      </c>
      <c r="O297" s="1040" t="s">
        <v>738</v>
      </c>
      <c r="P297" s="1040" t="s">
        <v>738</v>
      </c>
      <c r="Q297" s="1040" t="s">
        <v>738</v>
      </c>
      <c r="R297" s="23" t="s">
        <v>71</v>
      </c>
      <c r="S297" s="1332" t="s">
        <v>71</v>
      </c>
      <c r="T297" s="1332" t="s">
        <v>71</v>
      </c>
      <c r="U297" s="848">
        <v>6.5</v>
      </c>
      <c r="V297" s="864">
        <v>10</v>
      </c>
      <c r="W297" s="1043" t="s">
        <v>305</v>
      </c>
      <c r="X297" s="821"/>
      <c r="Y297" s="1044"/>
      <c r="Z297" s="1044"/>
      <c r="AA297" s="1044">
        <v>2.6</v>
      </c>
      <c r="AB297" s="1044">
        <v>12</v>
      </c>
      <c r="AC297" s="1249">
        <v>3710.172</v>
      </c>
      <c r="AD297" s="1249">
        <v>3307.2649999999999</v>
      </c>
      <c r="AE297" s="1047">
        <v>1322.9059999999999</v>
      </c>
      <c r="AF297" s="1124"/>
      <c r="AG297" s="1044">
        <v>352.59806472811823</v>
      </c>
      <c r="AH297" s="1044"/>
      <c r="AI297" s="1041">
        <v>-4.1999999999999993</v>
      </c>
      <c r="AJ297" s="1041">
        <v>-1</v>
      </c>
      <c r="AK297" s="1041" t="s">
        <v>305</v>
      </c>
      <c r="AL297" s="1041">
        <v>-1</v>
      </c>
      <c r="AM297" s="1046" t="s">
        <v>305</v>
      </c>
      <c r="AN297" s="1041">
        <v>-1</v>
      </c>
      <c r="AO297" s="1046" t="s">
        <v>305</v>
      </c>
      <c r="AP297" s="1041">
        <v>-2</v>
      </c>
      <c r="AQ297" s="1041" t="s">
        <v>305</v>
      </c>
      <c r="AR297" s="1041">
        <v>-1</v>
      </c>
      <c r="AS297" s="1041" t="s">
        <v>305</v>
      </c>
      <c r="AT297" s="1041" t="s">
        <v>305</v>
      </c>
      <c r="AU297" s="1041" t="s">
        <v>305</v>
      </c>
      <c r="AV297" s="1041" t="s">
        <v>940</v>
      </c>
      <c r="AW297" s="1041" t="s">
        <v>905</v>
      </c>
      <c r="AX297" s="1041" t="s">
        <v>888</v>
      </c>
      <c r="AY297" s="1041" t="s">
        <v>885</v>
      </c>
      <c r="AZ297" s="1041">
        <v>12</v>
      </c>
      <c r="BA297" s="778">
        <v>6</v>
      </c>
      <c r="BB297" s="1040" t="s">
        <v>738</v>
      </c>
      <c r="BC297" s="1040" t="s">
        <v>738</v>
      </c>
      <c r="BD297" s="1040" t="s">
        <v>738</v>
      </c>
      <c r="BE297" s="1040" t="s">
        <v>738</v>
      </c>
      <c r="BF297" s="1367"/>
      <c r="BG297" s="1367"/>
    </row>
    <row r="298" spans="1:59" ht="30.65" customHeight="1" x14ac:dyDescent="0.35">
      <c r="A298" s="1367"/>
      <c r="B29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8" s="778">
        <v>34.1</v>
      </c>
      <c r="D298" s="23" t="s">
        <v>1004</v>
      </c>
      <c r="E298" s="825" t="s">
        <v>997</v>
      </c>
      <c r="F298" s="1495" t="str">
        <f>VLOOKUP(TBL4_OptApp[[#This Row],[Option type
Defined List]],'Option Typs_Grps'!B$2:C$47, 2, FALSE)</f>
        <v>Resource Options</v>
      </c>
      <c r="G298" s="834" t="s">
        <v>68</v>
      </c>
      <c r="H298" s="778" t="s">
        <v>882</v>
      </c>
      <c r="I298" s="844" t="s">
        <v>738</v>
      </c>
      <c r="J298" s="778"/>
      <c r="K298" s="778" t="s">
        <v>71</v>
      </c>
      <c r="L298" s="1040" t="s">
        <v>738</v>
      </c>
      <c r="M298" s="1040" t="s">
        <v>772</v>
      </c>
      <c r="N298" s="1040" t="s">
        <v>772</v>
      </c>
      <c r="O298" s="1040" t="s">
        <v>738</v>
      </c>
      <c r="P298" s="1040" t="s">
        <v>772</v>
      </c>
      <c r="Q298" s="1040" t="s">
        <v>738</v>
      </c>
      <c r="R298" s="23" t="s">
        <v>71</v>
      </c>
      <c r="S298" s="1332" t="s">
        <v>71</v>
      </c>
      <c r="T298" s="1332" t="s">
        <v>71</v>
      </c>
      <c r="U298" s="848">
        <v>4</v>
      </c>
      <c r="V298" s="864">
        <v>10</v>
      </c>
      <c r="W298" s="1043" t="s">
        <v>305</v>
      </c>
      <c r="X298" s="821"/>
      <c r="Y298" s="1044"/>
      <c r="Z298" s="1044"/>
      <c r="AA298" s="1044">
        <v>1.6</v>
      </c>
      <c r="AB298" s="1044">
        <v>4</v>
      </c>
      <c r="AC298" s="1249">
        <v>2249.8710000000001</v>
      </c>
      <c r="AD298" s="1249">
        <v>1314</v>
      </c>
      <c r="AE298" s="1047">
        <v>525.6</v>
      </c>
      <c r="AF298" s="1124"/>
      <c r="AG298" s="1044">
        <v>237.87309060071328</v>
      </c>
      <c r="AH298" s="1044"/>
      <c r="AI298" s="1041">
        <v>-4.1999999999999993</v>
      </c>
      <c r="AJ298" s="1041">
        <v>-1</v>
      </c>
      <c r="AK298" s="1041" t="s">
        <v>305</v>
      </c>
      <c r="AL298" s="1041">
        <v>-1</v>
      </c>
      <c r="AM298" s="1046" t="s">
        <v>305</v>
      </c>
      <c r="AN298" s="1041">
        <v>-1</v>
      </c>
      <c r="AO298" s="1046" t="s">
        <v>305</v>
      </c>
      <c r="AP298" s="1041">
        <v>-2</v>
      </c>
      <c r="AQ298" s="1041" t="s">
        <v>305</v>
      </c>
      <c r="AR298" s="1041">
        <v>-1</v>
      </c>
      <c r="AS298" s="1041" t="s">
        <v>305</v>
      </c>
      <c r="AT298" s="1041" t="s">
        <v>305</v>
      </c>
      <c r="AU298" s="1041" t="s">
        <v>305</v>
      </c>
      <c r="AV298" s="1041" t="s">
        <v>940</v>
      </c>
      <c r="AW298" s="1041" t="s">
        <v>905</v>
      </c>
      <c r="AX298" s="1041" t="s">
        <v>888</v>
      </c>
      <c r="AY298" s="1041" t="s">
        <v>885</v>
      </c>
      <c r="AZ298" s="1041">
        <v>16</v>
      </c>
      <c r="BA298" s="778">
        <v>6</v>
      </c>
      <c r="BB298" s="1040" t="s">
        <v>772</v>
      </c>
      <c r="BC298" s="1040" t="s">
        <v>738</v>
      </c>
      <c r="BD298" s="1040" t="s">
        <v>738</v>
      </c>
      <c r="BE298" s="1040" t="s">
        <v>738</v>
      </c>
      <c r="BF298" s="1367"/>
      <c r="BG298" s="1367"/>
    </row>
    <row r="299" spans="1:59" ht="30.65" customHeight="1" x14ac:dyDescent="0.35">
      <c r="A299" s="1367"/>
      <c r="B29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9" s="778">
        <v>34.11</v>
      </c>
      <c r="D299" s="23" t="s">
        <v>1771</v>
      </c>
      <c r="E299" s="825" t="s">
        <v>997</v>
      </c>
      <c r="F299" s="1495" t="str">
        <f>VLOOKUP(TBL4_OptApp[[#This Row],[Option type
Defined List]],'Option Typs_Grps'!B$2:C$47, 2, FALSE)</f>
        <v>Resource Options</v>
      </c>
      <c r="G299" s="834" t="s">
        <v>68</v>
      </c>
      <c r="H299" s="778" t="s">
        <v>882</v>
      </c>
      <c r="I299" s="844" t="s">
        <v>738</v>
      </c>
      <c r="J299" s="778"/>
      <c r="K299" s="778" t="s">
        <v>71</v>
      </c>
      <c r="L299" s="1040" t="s">
        <v>738</v>
      </c>
      <c r="M299" s="1040" t="s">
        <v>738</v>
      </c>
      <c r="N299" s="1040" t="s">
        <v>738</v>
      </c>
      <c r="O299" s="1040" t="s">
        <v>738</v>
      </c>
      <c r="P299" s="1040" t="s">
        <v>738</v>
      </c>
      <c r="Q299" s="1040" t="s">
        <v>738</v>
      </c>
      <c r="R299" s="23" t="s">
        <v>71</v>
      </c>
      <c r="S299" s="1332" t="s">
        <v>71</v>
      </c>
      <c r="T299" s="1332" t="s">
        <v>71</v>
      </c>
      <c r="U299" s="848">
        <v>14.3</v>
      </c>
      <c r="V299" s="864">
        <v>10</v>
      </c>
      <c r="W299" s="1043" t="s">
        <v>305</v>
      </c>
      <c r="X299" s="821"/>
      <c r="Y299" s="1044"/>
      <c r="Z299" s="1044"/>
      <c r="AA299" s="1044">
        <v>6.2920000000000007</v>
      </c>
      <c r="AB299" s="1044">
        <v>14.4</v>
      </c>
      <c r="AC299" s="1249">
        <v>4157.6210000000001</v>
      </c>
      <c r="AD299" s="1249">
        <v>4634.9160000000002</v>
      </c>
      <c r="AE299" s="1047">
        <v>2039.3630400000002</v>
      </c>
      <c r="AF299" s="1124"/>
      <c r="AG299" s="1044">
        <v>170.60428911682035</v>
      </c>
      <c r="AH299" s="1044"/>
      <c r="AI299" s="1041">
        <v>-7</v>
      </c>
      <c r="AJ299" s="1041">
        <v>-1</v>
      </c>
      <c r="AK299" s="1041" t="s">
        <v>305</v>
      </c>
      <c r="AL299" s="1041">
        <v>-2</v>
      </c>
      <c r="AM299" s="1046" t="s">
        <v>305</v>
      </c>
      <c r="AN299" s="1041">
        <v>-2</v>
      </c>
      <c r="AO299" s="1046" t="s">
        <v>305</v>
      </c>
      <c r="AP299" s="1041">
        <v>-2</v>
      </c>
      <c r="AQ299" s="1041" t="s">
        <v>305</v>
      </c>
      <c r="AR299" s="1041">
        <v>-1</v>
      </c>
      <c r="AS299" s="1041" t="s">
        <v>305</v>
      </c>
      <c r="AT299" s="1041" t="s">
        <v>305</v>
      </c>
      <c r="AU299" s="1041" t="s">
        <v>305</v>
      </c>
      <c r="AV299" s="1041" t="s">
        <v>940</v>
      </c>
      <c r="AW299" s="1041" t="s">
        <v>905</v>
      </c>
      <c r="AX299" s="1041" t="s">
        <v>888</v>
      </c>
      <c r="AY299" s="1041" t="s">
        <v>885</v>
      </c>
      <c r="AZ299" s="1041">
        <v>14</v>
      </c>
      <c r="BA299" s="778">
        <v>6</v>
      </c>
      <c r="BB299" s="1040" t="s">
        <v>738</v>
      </c>
      <c r="BC299" s="1040" t="s">
        <v>738</v>
      </c>
      <c r="BD299" s="1040" t="s">
        <v>738</v>
      </c>
      <c r="BE299" s="1040" t="s">
        <v>738</v>
      </c>
      <c r="BF299" s="1367"/>
      <c r="BG299" s="1367"/>
    </row>
    <row r="300" spans="1:59" ht="30.65" customHeight="1" x14ac:dyDescent="0.35">
      <c r="A300" s="1367"/>
      <c r="B30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0" s="778">
        <v>35.01</v>
      </c>
      <c r="D300" s="23" t="s">
        <v>1005</v>
      </c>
      <c r="E300" s="825" t="s">
        <v>926</v>
      </c>
      <c r="F300" s="1495" t="str">
        <f>VLOOKUP(TBL4_OptApp[[#This Row],[Option type
Defined List]],'Option Typs_Grps'!B$2:C$47, 2, FALSE)</f>
        <v>Resource Options</v>
      </c>
      <c r="G300" s="834" t="s">
        <v>68</v>
      </c>
      <c r="H300" s="778" t="s">
        <v>737</v>
      </c>
      <c r="I300" s="844" t="s">
        <v>738</v>
      </c>
      <c r="J300" s="1049"/>
      <c r="K300" s="1049"/>
      <c r="L300" s="1253" t="s">
        <v>739</v>
      </c>
      <c r="M300" s="1253" t="s">
        <v>739</v>
      </c>
      <c r="N300" s="1253" t="s">
        <v>739</v>
      </c>
      <c r="O300" s="1253" t="s">
        <v>739</v>
      </c>
      <c r="P300" s="1253" t="s">
        <v>739</v>
      </c>
      <c r="Q300" s="1253" t="s">
        <v>739</v>
      </c>
      <c r="R300" s="23" t="s">
        <v>935</v>
      </c>
      <c r="S300" s="1332" t="s">
        <v>71</v>
      </c>
      <c r="T300" s="1332" t="s">
        <v>71</v>
      </c>
      <c r="U300" s="848">
        <v>2</v>
      </c>
      <c r="V300" s="1068"/>
      <c r="W300" s="1069"/>
      <c r="X300" s="1070"/>
      <c r="Y300" s="1079"/>
      <c r="Z300" s="1071"/>
      <c r="AA300" s="1074"/>
      <c r="AB300" s="1074"/>
      <c r="AC300" s="1074"/>
      <c r="AD300" s="1070"/>
      <c r="AE300" s="1070"/>
      <c r="AF300" s="1121"/>
      <c r="AG300" s="1070"/>
      <c r="AH300" s="1070"/>
      <c r="AI300" s="1057"/>
      <c r="AJ300" s="1057"/>
      <c r="AK300" s="1057"/>
      <c r="AL300" s="1057"/>
      <c r="AM300" s="1057"/>
      <c r="AN300" s="1057"/>
      <c r="AO300" s="1057"/>
      <c r="AP300" s="1057"/>
      <c r="AQ300" s="1057"/>
      <c r="AR300" s="1057"/>
      <c r="AS300" s="1057"/>
      <c r="AT300" s="1057"/>
      <c r="AU300" s="1057"/>
      <c r="AV300" s="1057"/>
      <c r="AW300" s="1057"/>
      <c r="AX300" s="1057"/>
      <c r="AY300" s="1057"/>
      <c r="AZ300" s="1057"/>
      <c r="BA300" s="1049"/>
      <c r="BB300" s="1251" t="s">
        <v>739</v>
      </c>
      <c r="BC300" s="1251" t="s">
        <v>739</v>
      </c>
      <c r="BD300" s="1251" t="s">
        <v>739</v>
      </c>
      <c r="BE300" s="1251" t="s">
        <v>739</v>
      </c>
      <c r="BF300" s="1367"/>
      <c r="BG300" s="1367"/>
    </row>
    <row r="301" spans="1:59" customFormat="1" ht="30.65" customHeight="1" x14ac:dyDescent="0.35">
      <c r="B30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1" s="778">
        <v>36.01</v>
      </c>
      <c r="D301" s="23" t="s">
        <v>1006</v>
      </c>
      <c r="E301" s="825" t="s">
        <v>1007</v>
      </c>
      <c r="F301" s="1495" t="str">
        <f>VLOOKUP(TBL4_OptApp[[#This Row],[Option type
Defined List]],'Option Typs_Grps'!B$2:C$47, 2, FALSE)</f>
        <v>Resource Options</v>
      </c>
      <c r="G301" s="834" t="s">
        <v>68</v>
      </c>
      <c r="H301" s="778" t="s">
        <v>737</v>
      </c>
      <c r="I301" s="844" t="s">
        <v>738</v>
      </c>
      <c r="J301" s="1055"/>
      <c r="K301" s="1055"/>
      <c r="L301" s="1056" t="s">
        <v>739</v>
      </c>
      <c r="M301" s="1056" t="s">
        <v>739</v>
      </c>
      <c r="N301" s="1056" t="s">
        <v>739</v>
      </c>
      <c r="O301" s="1056" t="s">
        <v>739</v>
      </c>
      <c r="P301" s="1056" t="s">
        <v>739</v>
      </c>
      <c r="Q301" s="1056" t="s">
        <v>739</v>
      </c>
      <c r="R301" s="788" t="s">
        <v>935</v>
      </c>
      <c r="S301" s="1332" t="s">
        <v>71</v>
      </c>
      <c r="T301" s="1332" t="s">
        <v>71</v>
      </c>
      <c r="U301" s="848">
        <v>25</v>
      </c>
      <c r="V301" s="1068"/>
      <c r="W301" s="1073"/>
      <c r="X301" s="1075"/>
      <c r="Y301" s="1074"/>
      <c r="Z301" s="1078"/>
      <c r="AA301" s="1074"/>
      <c r="AB301" s="1074"/>
      <c r="AC301" s="1074"/>
      <c r="AD301" s="1074"/>
      <c r="AE301" s="1074"/>
      <c r="AF301" s="1075"/>
      <c r="AG301" s="1074"/>
      <c r="AH301" s="1074"/>
      <c r="AI301" s="1076"/>
      <c r="AJ301" s="1076"/>
      <c r="AK301" s="1076"/>
      <c r="AL301" s="1076"/>
      <c r="AM301" s="1076"/>
      <c r="AN301" s="1076"/>
      <c r="AO301" s="1076"/>
      <c r="AP301" s="1076"/>
      <c r="AQ301" s="1076"/>
      <c r="AR301" s="1076"/>
      <c r="AS301" s="1076"/>
      <c r="AT301" s="1076"/>
      <c r="AU301" s="1076"/>
      <c r="AV301" s="1076"/>
      <c r="AW301" s="1076"/>
      <c r="AX301" s="1076"/>
      <c r="AY301" s="1076"/>
      <c r="AZ301" s="1076"/>
      <c r="BA301" s="1076"/>
      <c r="BB301" s="1056" t="s">
        <v>739</v>
      </c>
      <c r="BC301" s="1056" t="s">
        <v>739</v>
      </c>
      <c r="BD301" s="1056" t="s">
        <v>739</v>
      </c>
      <c r="BE301" s="1056" t="s">
        <v>739</v>
      </c>
    </row>
    <row r="302" spans="1:59" ht="30.65" customHeight="1" x14ac:dyDescent="0.35">
      <c r="A302" s="1367"/>
      <c r="B30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2" s="778">
        <v>36.020000000000003</v>
      </c>
      <c r="D302" s="23" t="s">
        <v>1008</v>
      </c>
      <c r="E302" s="825" t="s">
        <v>1007</v>
      </c>
      <c r="F302" s="1495" t="str">
        <f>VLOOKUP(TBL4_OptApp[[#This Row],[Option type
Defined List]],'Option Typs_Grps'!B$2:C$47, 2, FALSE)</f>
        <v>Resource Options</v>
      </c>
      <c r="G302" s="834" t="s">
        <v>68</v>
      </c>
      <c r="H302" s="778" t="s">
        <v>882</v>
      </c>
      <c r="I302" s="844" t="s">
        <v>738</v>
      </c>
      <c r="J302" s="778"/>
      <c r="K302" s="778" t="s">
        <v>71</v>
      </c>
      <c r="L302" s="1040" t="s">
        <v>738</v>
      </c>
      <c r="M302" s="1040" t="s">
        <v>738</v>
      </c>
      <c r="N302" s="1040" t="s">
        <v>738</v>
      </c>
      <c r="O302" s="1040" t="s">
        <v>738</v>
      </c>
      <c r="P302" s="1040" t="s">
        <v>738</v>
      </c>
      <c r="Q302" s="1040" t="s">
        <v>738</v>
      </c>
      <c r="R302" s="23" t="s">
        <v>71</v>
      </c>
      <c r="S302" s="1332" t="s">
        <v>71</v>
      </c>
      <c r="T302" s="1332" t="s">
        <v>71</v>
      </c>
      <c r="U302" s="848">
        <v>7.5</v>
      </c>
      <c r="V302" s="864">
        <v>21</v>
      </c>
      <c r="W302" s="1043" t="s">
        <v>305</v>
      </c>
      <c r="X302" s="821"/>
      <c r="Y302" s="1044"/>
      <c r="Z302" s="1044"/>
      <c r="AA302" s="1044">
        <v>3.3</v>
      </c>
      <c r="AB302" s="1044">
        <v>30</v>
      </c>
      <c r="AC302" s="1249">
        <v>67843.798999999999</v>
      </c>
      <c r="AD302" s="1249">
        <v>18212.587500000001</v>
      </c>
      <c r="AE302" s="1047">
        <v>8013.5385000000006</v>
      </c>
      <c r="AF302" s="1124"/>
      <c r="AG302" s="1044">
        <v>634.05920696426745</v>
      </c>
      <c r="AH302" s="1044"/>
      <c r="AI302" s="1041">
        <v>-9.0000000000000018</v>
      </c>
      <c r="AJ302" s="1041">
        <v>-3</v>
      </c>
      <c r="AK302" s="1041" t="s">
        <v>305</v>
      </c>
      <c r="AL302" s="1041">
        <v>-1</v>
      </c>
      <c r="AM302" s="1046" t="s">
        <v>305</v>
      </c>
      <c r="AN302" s="1041">
        <v>-1</v>
      </c>
      <c r="AO302" s="1046" t="s">
        <v>305</v>
      </c>
      <c r="AP302" s="1041">
        <v>-3</v>
      </c>
      <c r="AQ302" s="1041" t="s">
        <v>305</v>
      </c>
      <c r="AR302" s="1041">
        <v>-1</v>
      </c>
      <c r="AS302" s="1041" t="s">
        <v>305</v>
      </c>
      <c r="AT302" s="1041" t="s">
        <v>305</v>
      </c>
      <c r="AU302" s="1041" t="s">
        <v>305</v>
      </c>
      <c r="AV302" s="1041" t="s">
        <v>883</v>
      </c>
      <c r="AW302" s="1041" t="s">
        <v>884</v>
      </c>
      <c r="AX302" s="1041" t="s">
        <v>904</v>
      </c>
      <c r="AY302" s="1041" t="s">
        <v>904</v>
      </c>
      <c r="AZ302" s="1041">
        <v>4</v>
      </c>
      <c r="BA302" s="778">
        <v>6</v>
      </c>
      <c r="BB302" s="1040" t="s">
        <v>738</v>
      </c>
      <c r="BC302" s="1040" t="s">
        <v>738</v>
      </c>
      <c r="BD302" s="1040" t="s">
        <v>738</v>
      </c>
      <c r="BE302" s="1040" t="s">
        <v>738</v>
      </c>
      <c r="BF302" s="1367"/>
      <c r="BG302" s="1367"/>
    </row>
    <row r="303" spans="1:59" ht="30.65" customHeight="1" x14ac:dyDescent="0.35">
      <c r="A303" s="1367"/>
      <c r="B30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3" s="778">
        <v>36.03</v>
      </c>
      <c r="D303" s="23" t="s">
        <v>1009</v>
      </c>
      <c r="E303" s="825" t="s">
        <v>1007</v>
      </c>
      <c r="F303" s="1495" t="str">
        <f>VLOOKUP(TBL4_OptApp[[#This Row],[Option type
Defined List]],'Option Typs_Grps'!B$2:C$47, 2, FALSE)</f>
        <v>Resource Options</v>
      </c>
      <c r="G303" s="834" t="s">
        <v>68</v>
      </c>
      <c r="H303" s="778" t="s">
        <v>737</v>
      </c>
      <c r="I303" s="844" t="s">
        <v>738</v>
      </c>
      <c r="J303" s="1049"/>
      <c r="K303" s="1049"/>
      <c r="L303" s="1253" t="s">
        <v>739</v>
      </c>
      <c r="M303" s="1253" t="s">
        <v>739</v>
      </c>
      <c r="N303" s="1253" t="s">
        <v>739</v>
      </c>
      <c r="O303" s="1253" t="s">
        <v>739</v>
      </c>
      <c r="P303" s="1253" t="s">
        <v>739</v>
      </c>
      <c r="Q303" s="1253" t="s">
        <v>739</v>
      </c>
      <c r="R303" s="23" t="s">
        <v>935</v>
      </c>
      <c r="S303" s="1332" t="s">
        <v>71</v>
      </c>
      <c r="T303" s="1332" t="s">
        <v>71</v>
      </c>
      <c r="U303" s="848">
        <v>30</v>
      </c>
      <c r="V303" s="1068"/>
      <c r="W303" s="1069"/>
      <c r="X303" s="1070"/>
      <c r="Y303" s="1079"/>
      <c r="Z303" s="1071"/>
      <c r="AA303" s="1074"/>
      <c r="AB303" s="1074"/>
      <c r="AC303" s="1074"/>
      <c r="AD303" s="1074"/>
      <c r="AE303" s="1070"/>
      <c r="AF303" s="1121"/>
      <c r="AG303" s="1070"/>
      <c r="AH303" s="1070"/>
      <c r="AI303" s="1057"/>
      <c r="AJ303" s="1057"/>
      <c r="AK303" s="1057"/>
      <c r="AL303" s="1057"/>
      <c r="AM303" s="1057"/>
      <c r="AN303" s="1057"/>
      <c r="AO303" s="1057"/>
      <c r="AP303" s="1057"/>
      <c r="AQ303" s="1057"/>
      <c r="AR303" s="1057"/>
      <c r="AS303" s="1057"/>
      <c r="AT303" s="1057"/>
      <c r="AU303" s="1057"/>
      <c r="AV303" s="1057"/>
      <c r="AW303" s="1057"/>
      <c r="AX303" s="1057"/>
      <c r="AY303" s="1057"/>
      <c r="AZ303" s="1057"/>
      <c r="BA303" s="1049"/>
      <c r="BB303" s="1251" t="s">
        <v>739</v>
      </c>
      <c r="BC303" s="1251" t="s">
        <v>739</v>
      </c>
      <c r="BD303" s="1251" t="s">
        <v>739</v>
      </c>
      <c r="BE303" s="1251" t="s">
        <v>739</v>
      </c>
      <c r="BF303" s="1367"/>
      <c r="BG303" s="1367"/>
    </row>
    <row r="304" spans="1:59" customFormat="1" ht="30.65" customHeight="1" x14ac:dyDescent="0.35">
      <c r="B30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4" s="778">
        <v>37.01</v>
      </c>
      <c r="D304" s="23" t="s">
        <v>1772</v>
      </c>
      <c r="E304" s="825" t="s">
        <v>1010</v>
      </c>
      <c r="F304" s="1495" t="str">
        <f>VLOOKUP(TBL4_OptApp[[#This Row],[Option type
Defined List]],'Option Typs_Grps'!B$2:C$47, 2, FALSE)</f>
        <v>Resource Options</v>
      </c>
      <c r="G304" s="834" t="s">
        <v>68</v>
      </c>
      <c r="H304" s="778" t="s">
        <v>737</v>
      </c>
      <c r="I304" s="844" t="s">
        <v>738</v>
      </c>
      <c r="J304" s="1055"/>
      <c r="K304" s="1055"/>
      <c r="L304" s="1056" t="s">
        <v>739</v>
      </c>
      <c r="M304" s="1056" t="s">
        <v>739</v>
      </c>
      <c r="N304" s="1056" t="s">
        <v>739</v>
      </c>
      <c r="O304" s="1056" t="s">
        <v>739</v>
      </c>
      <c r="P304" s="1056" t="s">
        <v>739</v>
      </c>
      <c r="Q304" s="1056" t="s">
        <v>739</v>
      </c>
      <c r="R304" s="788" t="s">
        <v>755</v>
      </c>
      <c r="S304" s="1332" t="s">
        <v>71</v>
      </c>
      <c r="T304" s="1332" t="s">
        <v>71</v>
      </c>
      <c r="U304" s="848">
        <v>143</v>
      </c>
      <c r="V304" s="1068"/>
      <c r="W304" s="1073"/>
      <c r="X304" s="1075"/>
      <c r="Y304" s="1074"/>
      <c r="Z304" s="1078"/>
      <c r="AA304" s="1074"/>
      <c r="AB304" s="1074"/>
      <c r="AC304" s="1074"/>
      <c r="AD304" s="1074"/>
      <c r="AE304" s="1074"/>
      <c r="AF304" s="1075"/>
      <c r="AG304" s="1074"/>
      <c r="AH304" s="1074"/>
      <c r="AI304" s="1076"/>
      <c r="AJ304" s="1076"/>
      <c r="AK304" s="1076"/>
      <c r="AL304" s="1076"/>
      <c r="AM304" s="1076"/>
      <c r="AN304" s="1076"/>
      <c r="AO304" s="1076"/>
      <c r="AP304" s="1076"/>
      <c r="AQ304" s="1076"/>
      <c r="AR304" s="1076"/>
      <c r="AS304" s="1076"/>
      <c r="AT304" s="1076"/>
      <c r="AU304" s="1076"/>
      <c r="AV304" s="1076"/>
      <c r="AW304" s="1076"/>
      <c r="AX304" s="1076"/>
      <c r="AY304" s="1076"/>
      <c r="AZ304" s="1076"/>
      <c r="BA304" s="1076"/>
      <c r="BB304" s="1056" t="s">
        <v>739</v>
      </c>
      <c r="BC304" s="1056" t="s">
        <v>739</v>
      </c>
      <c r="BD304" s="1056" t="s">
        <v>739</v>
      </c>
      <c r="BE304" s="1056" t="s">
        <v>739</v>
      </c>
    </row>
    <row r="305" spans="1:58" customFormat="1" ht="30.65" customHeight="1" x14ac:dyDescent="0.35">
      <c r="B305"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5" s="778">
        <v>37.020000000000003</v>
      </c>
      <c r="D305" s="23" t="s">
        <v>1773</v>
      </c>
      <c r="E305" s="825" t="s">
        <v>1010</v>
      </c>
      <c r="F305" s="1495" t="str">
        <f>VLOOKUP(TBL4_OptApp[[#This Row],[Option type
Defined List]],'Option Typs_Grps'!B$2:C$47, 2, FALSE)</f>
        <v>Resource Options</v>
      </c>
      <c r="G305" s="834" t="s">
        <v>68</v>
      </c>
      <c r="H305" s="778" t="s">
        <v>737</v>
      </c>
      <c r="I305" s="844" t="s">
        <v>738</v>
      </c>
      <c r="J305" s="1055"/>
      <c r="K305" s="1055"/>
      <c r="L305" s="1056" t="s">
        <v>739</v>
      </c>
      <c r="M305" s="1056" t="s">
        <v>739</v>
      </c>
      <c r="N305" s="1056" t="s">
        <v>739</v>
      </c>
      <c r="O305" s="1056" t="s">
        <v>739</v>
      </c>
      <c r="P305" s="1056" t="s">
        <v>739</v>
      </c>
      <c r="Q305" s="1056" t="s">
        <v>739</v>
      </c>
      <c r="R305" s="788" t="s">
        <v>755</v>
      </c>
      <c r="S305" s="1332" t="s">
        <v>71</v>
      </c>
      <c r="T305" s="1332" t="s">
        <v>71</v>
      </c>
      <c r="U305" s="848">
        <v>143</v>
      </c>
      <c r="V305" s="1068"/>
      <c r="W305" s="1073"/>
      <c r="X305" s="1075"/>
      <c r="Y305" s="1074"/>
      <c r="Z305" s="1078"/>
      <c r="AA305" s="1074"/>
      <c r="AB305" s="1074"/>
      <c r="AC305" s="1074"/>
      <c r="AD305" s="1074"/>
      <c r="AE305" s="1074"/>
      <c r="AF305" s="1075"/>
      <c r="AG305" s="1074"/>
      <c r="AH305" s="1074"/>
      <c r="AI305" s="1076"/>
      <c r="AJ305" s="1076"/>
      <c r="AK305" s="1076"/>
      <c r="AL305" s="1076"/>
      <c r="AM305" s="1076"/>
      <c r="AN305" s="1076"/>
      <c r="AO305" s="1076"/>
      <c r="AP305" s="1076"/>
      <c r="AQ305" s="1076"/>
      <c r="AR305" s="1076"/>
      <c r="AS305" s="1076"/>
      <c r="AT305" s="1076"/>
      <c r="AU305" s="1076"/>
      <c r="AV305" s="1076"/>
      <c r="AW305" s="1076"/>
      <c r="AX305" s="1076"/>
      <c r="AY305" s="1076"/>
      <c r="AZ305" s="1076"/>
      <c r="BA305" s="1076"/>
      <c r="BB305" s="1056" t="s">
        <v>739</v>
      </c>
      <c r="BC305" s="1056" t="s">
        <v>739</v>
      </c>
      <c r="BD305" s="1056" t="s">
        <v>739</v>
      </c>
      <c r="BE305" s="1056" t="s">
        <v>739</v>
      </c>
    </row>
    <row r="306" spans="1:58" customFormat="1" ht="30.65" customHeight="1" x14ac:dyDescent="0.35">
      <c r="B30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6" s="778">
        <v>37.03</v>
      </c>
      <c r="D306" s="23" t="s">
        <v>1774</v>
      </c>
      <c r="E306" s="825" t="s">
        <v>1010</v>
      </c>
      <c r="F306" s="1495" t="str">
        <f>VLOOKUP(TBL4_OptApp[[#This Row],[Option type
Defined List]],'Option Typs_Grps'!B$2:C$47, 2, FALSE)</f>
        <v>Resource Options</v>
      </c>
      <c r="G306" s="834" t="s">
        <v>68</v>
      </c>
      <c r="H306" s="778" t="s">
        <v>737</v>
      </c>
      <c r="I306" s="844" t="s">
        <v>738</v>
      </c>
      <c r="J306" s="1055"/>
      <c r="K306" s="1055"/>
      <c r="L306" s="1056" t="s">
        <v>739</v>
      </c>
      <c r="M306" s="1056" t="s">
        <v>739</v>
      </c>
      <c r="N306" s="1056" t="s">
        <v>739</v>
      </c>
      <c r="O306" s="1056" t="s">
        <v>739</v>
      </c>
      <c r="P306" s="1056" t="s">
        <v>739</v>
      </c>
      <c r="Q306" s="1056" t="s">
        <v>739</v>
      </c>
      <c r="R306" s="788" t="s">
        <v>755</v>
      </c>
      <c r="S306" s="1332" t="s">
        <v>71</v>
      </c>
      <c r="T306" s="1332" t="s">
        <v>71</v>
      </c>
      <c r="U306" s="848">
        <v>143</v>
      </c>
      <c r="V306" s="1068"/>
      <c r="W306" s="1073"/>
      <c r="X306" s="1075"/>
      <c r="Y306" s="1074"/>
      <c r="Z306" s="1078"/>
      <c r="AA306" s="1074"/>
      <c r="AB306" s="1074"/>
      <c r="AC306" s="1074"/>
      <c r="AD306" s="1074"/>
      <c r="AE306" s="1074"/>
      <c r="AF306" s="1075"/>
      <c r="AG306" s="1074"/>
      <c r="AH306" s="1074"/>
      <c r="AI306" s="1076"/>
      <c r="AJ306" s="1076"/>
      <c r="AK306" s="1076"/>
      <c r="AL306" s="1076"/>
      <c r="AM306" s="1076"/>
      <c r="AN306" s="1076"/>
      <c r="AO306" s="1076"/>
      <c r="AP306" s="1076"/>
      <c r="AQ306" s="1076"/>
      <c r="AR306" s="1076"/>
      <c r="AS306" s="1076"/>
      <c r="AT306" s="1076"/>
      <c r="AU306" s="1076"/>
      <c r="AV306" s="1076"/>
      <c r="AW306" s="1076"/>
      <c r="AX306" s="1076"/>
      <c r="AY306" s="1076"/>
      <c r="AZ306" s="1076"/>
      <c r="BA306" s="1076"/>
      <c r="BB306" s="1056" t="s">
        <v>739</v>
      </c>
      <c r="BC306" s="1056" t="s">
        <v>739</v>
      </c>
      <c r="BD306" s="1056" t="s">
        <v>739</v>
      </c>
      <c r="BE306" s="1056" t="s">
        <v>739</v>
      </c>
    </row>
    <row r="307" spans="1:58" customFormat="1" ht="30.65" customHeight="1" x14ac:dyDescent="0.35">
      <c r="B30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07" s="778">
        <v>37.04</v>
      </c>
      <c r="D307" s="23" t="s">
        <v>1775</v>
      </c>
      <c r="E307" s="825" t="s">
        <v>1010</v>
      </c>
      <c r="F307" s="1495" t="str">
        <f>VLOOKUP(TBL4_OptApp[[#This Row],[Option type
Defined List]],'Option Typs_Grps'!B$2:C$47, 2, FALSE)</f>
        <v>Resource Options</v>
      </c>
      <c r="G307" s="834" t="s">
        <v>68</v>
      </c>
      <c r="H307" s="778" t="s">
        <v>737</v>
      </c>
      <c r="I307" s="844" t="s">
        <v>738</v>
      </c>
      <c r="J307" s="1055"/>
      <c r="K307" s="1055"/>
      <c r="L307" s="1056" t="s">
        <v>739</v>
      </c>
      <c r="M307" s="1056" t="s">
        <v>739</v>
      </c>
      <c r="N307" s="1056" t="s">
        <v>739</v>
      </c>
      <c r="O307" s="1056" t="s">
        <v>739</v>
      </c>
      <c r="P307" s="1056" t="s">
        <v>739</v>
      </c>
      <c r="Q307" s="1056" t="s">
        <v>739</v>
      </c>
      <c r="R307" s="788" t="s">
        <v>755</v>
      </c>
      <c r="S307" s="1332" t="s">
        <v>71</v>
      </c>
      <c r="T307" s="1332" t="s">
        <v>71</v>
      </c>
      <c r="U307" s="848">
        <v>143</v>
      </c>
      <c r="V307" s="1068"/>
      <c r="W307" s="1073"/>
      <c r="X307" s="1075"/>
      <c r="Y307" s="1074"/>
      <c r="Z307" s="1078"/>
      <c r="AA307" s="1074"/>
      <c r="AB307" s="1074"/>
      <c r="AC307" s="1074"/>
      <c r="AD307" s="1074"/>
      <c r="AE307" s="1074"/>
      <c r="AF307" s="1075"/>
      <c r="AG307" s="1074"/>
      <c r="AH307" s="1074"/>
      <c r="AI307" s="1076"/>
      <c r="AJ307" s="1076"/>
      <c r="AK307" s="1076"/>
      <c r="AL307" s="1076"/>
      <c r="AM307" s="1076"/>
      <c r="AN307" s="1076"/>
      <c r="AO307" s="1076"/>
      <c r="AP307" s="1076"/>
      <c r="AQ307" s="1076"/>
      <c r="AR307" s="1076"/>
      <c r="AS307" s="1076"/>
      <c r="AT307" s="1076"/>
      <c r="AU307" s="1076"/>
      <c r="AV307" s="1076"/>
      <c r="AW307" s="1076"/>
      <c r="AX307" s="1076"/>
      <c r="AY307" s="1076"/>
      <c r="AZ307" s="1076"/>
      <c r="BA307" s="1076"/>
      <c r="BB307" s="1056" t="s">
        <v>739</v>
      </c>
      <c r="BC307" s="1056" t="s">
        <v>739</v>
      </c>
      <c r="BD307" s="1056" t="s">
        <v>739</v>
      </c>
      <c r="BE307" s="1056" t="s">
        <v>739</v>
      </c>
    </row>
    <row r="308" spans="1:58" ht="30.65" customHeight="1" x14ac:dyDescent="0.35">
      <c r="A308" s="1367"/>
      <c r="B308"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8" s="778">
        <v>37.049999999999997</v>
      </c>
      <c r="D308" s="23" t="s">
        <v>1776</v>
      </c>
      <c r="E308" s="825" t="s">
        <v>1010</v>
      </c>
      <c r="F308" s="1495" t="str">
        <f>VLOOKUP(TBL4_OptApp[[#This Row],[Option type
Defined List]],'Option Typs_Grps'!B$2:C$47, 2, FALSE)</f>
        <v>Resource Options</v>
      </c>
      <c r="G308" s="834" t="s">
        <v>68</v>
      </c>
      <c r="H308" s="778" t="s">
        <v>882</v>
      </c>
      <c r="I308" s="844" t="s">
        <v>738</v>
      </c>
      <c r="J308" s="778"/>
      <c r="K308" s="778" t="s">
        <v>71</v>
      </c>
      <c r="L308" s="1040" t="s">
        <v>738</v>
      </c>
      <c r="M308" s="1040" t="s">
        <v>738</v>
      </c>
      <c r="N308" s="1040" t="s">
        <v>738</v>
      </c>
      <c r="O308" s="1040" t="s">
        <v>738</v>
      </c>
      <c r="P308" s="1040" t="s">
        <v>738</v>
      </c>
      <c r="Q308" s="1040" t="s">
        <v>738</v>
      </c>
      <c r="R308" s="23" t="s">
        <v>71</v>
      </c>
      <c r="S308" s="1332" t="s">
        <v>71</v>
      </c>
      <c r="T308" s="1332" t="s">
        <v>71</v>
      </c>
      <c r="U308" s="848">
        <v>5</v>
      </c>
      <c r="V308" s="864">
        <v>16</v>
      </c>
      <c r="W308" s="1043" t="s">
        <v>305</v>
      </c>
      <c r="X308" s="821"/>
      <c r="Y308" s="1044"/>
      <c r="Z308" s="1044"/>
      <c r="AA308" s="1044">
        <v>2.2000000000000002</v>
      </c>
      <c r="AB308" s="1044">
        <v>0</v>
      </c>
      <c r="AC308" s="1249">
        <v>1989.231</v>
      </c>
      <c r="AD308" s="1249">
        <v>678.9</v>
      </c>
      <c r="AE308" s="1047">
        <v>298.71600000000001</v>
      </c>
      <c r="AF308" s="1124"/>
      <c r="AG308" s="1044">
        <v>154.29398653073844</v>
      </c>
      <c r="AH308" s="1044"/>
      <c r="AI308" s="1041">
        <v>-7</v>
      </c>
      <c r="AJ308" s="1041">
        <v>-3</v>
      </c>
      <c r="AK308" s="1041" t="s">
        <v>305</v>
      </c>
      <c r="AL308" s="1041">
        <v>-1</v>
      </c>
      <c r="AM308" s="1046" t="s">
        <v>305</v>
      </c>
      <c r="AN308" s="1041">
        <v>-1</v>
      </c>
      <c r="AO308" s="1046" t="s">
        <v>305</v>
      </c>
      <c r="AP308" s="1041">
        <v>-2</v>
      </c>
      <c r="AQ308" s="1041" t="s">
        <v>305</v>
      </c>
      <c r="AR308" s="1041">
        <v>-1</v>
      </c>
      <c r="AS308" s="1041" t="s">
        <v>305</v>
      </c>
      <c r="AT308" s="1041" t="s">
        <v>305</v>
      </c>
      <c r="AU308" s="1041" t="s">
        <v>305</v>
      </c>
      <c r="AV308" s="1041" t="s">
        <v>940</v>
      </c>
      <c r="AW308" s="1041" t="s">
        <v>941</v>
      </c>
      <c r="AX308" s="1041" t="s">
        <v>888</v>
      </c>
      <c r="AY308" s="1041" t="s">
        <v>885</v>
      </c>
      <c r="AZ308" s="1041">
        <v>14</v>
      </c>
      <c r="BA308" s="778">
        <v>11</v>
      </c>
      <c r="BB308" s="1040" t="s">
        <v>738</v>
      </c>
      <c r="BC308" s="1040" t="s">
        <v>738</v>
      </c>
      <c r="BD308" s="1040" t="s">
        <v>738</v>
      </c>
      <c r="BE308" s="1040" t="s">
        <v>738</v>
      </c>
      <c r="BF308" s="1367"/>
    </row>
    <row r="309" spans="1:58" ht="30.65" customHeight="1" x14ac:dyDescent="0.35">
      <c r="A309" s="1367"/>
      <c r="B309"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9" s="778">
        <v>37.06</v>
      </c>
      <c r="D309" s="23" t="s">
        <v>1777</v>
      </c>
      <c r="E309" s="825" t="s">
        <v>1010</v>
      </c>
      <c r="F309" s="1495" t="str">
        <f>VLOOKUP(TBL4_OptApp[[#This Row],[Option type
Defined List]],'Option Typs_Grps'!B$2:C$47, 2, FALSE)</f>
        <v>Resource Options</v>
      </c>
      <c r="G309" s="834" t="s">
        <v>68</v>
      </c>
      <c r="H309" s="778" t="s">
        <v>882</v>
      </c>
      <c r="I309" s="844" t="s">
        <v>738</v>
      </c>
      <c r="J309" s="778"/>
      <c r="K309" s="778" t="s">
        <v>71</v>
      </c>
      <c r="L309" s="1040" t="s">
        <v>738</v>
      </c>
      <c r="M309" s="1040" t="s">
        <v>738</v>
      </c>
      <c r="N309" s="1040" t="s">
        <v>738</v>
      </c>
      <c r="O309" s="1040" t="s">
        <v>738</v>
      </c>
      <c r="P309" s="1040" t="s">
        <v>738</v>
      </c>
      <c r="Q309" s="1040" t="s">
        <v>738</v>
      </c>
      <c r="R309" s="23" t="s">
        <v>71</v>
      </c>
      <c r="S309" s="1332" t="s">
        <v>71</v>
      </c>
      <c r="T309" s="1332" t="s">
        <v>71</v>
      </c>
      <c r="U309" s="848">
        <v>3.5</v>
      </c>
      <c r="V309" s="864">
        <v>16</v>
      </c>
      <c r="W309" s="1043" t="s">
        <v>305</v>
      </c>
      <c r="X309" s="821"/>
      <c r="Y309" s="1044"/>
      <c r="Z309" s="1044"/>
      <c r="AA309" s="1044">
        <v>1.54</v>
      </c>
      <c r="AB309" s="1044">
        <v>0</v>
      </c>
      <c r="AC309" s="1249">
        <v>3002.79</v>
      </c>
      <c r="AD309" s="1249">
        <v>1426.9675</v>
      </c>
      <c r="AE309" s="1047">
        <v>627.86569999999995</v>
      </c>
      <c r="AF309" s="1124"/>
      <c r="AG309" s="1044">
        <v>226.78882579548289</v>
      </c>
      <c r="AH309" s="1044"/>
      <c r="AI309" s="1041">
        <v>-5.6</v>
      </c>
      <c r="AJ309" s="1041">
        <v>-2</v>
      </c>
      <c r="AK309" s="1041" t="s">
        <v>305</v>
      </c>
      <c r="AL309" s="1041">
        <v>-1</v>
      </c>
      <c r="AM309" s="1046" t="s">
        <v>305</v>
      </c>
      <c r="AN309" s="1041">
        <v>-1</v>
      </c>
      <c r="AO309" s="1046" t="s">
        <v>305</v>
      </c>
      <c r="AP309" s="1041">
        <v>-2</v>
      </c>
      <c r="AQ309" s="1041" t="s">
        <v>305</v>
      </c>
      <c r="AR309" s="1041">
        <v>-1</v>
      </c>
      <c r="AS309" s="1041" t="s">
        <v>305</v>
      </c>
      <c r="AT309" s="1041" t="s">
        <v>305</v>
      </c>
      <c r="AU309" s="1041" t="s">
        <v>305</v>
      </c>
      <c r="AV309" s="1041" t="s">
        <v>904</v>
      </c>
      <c r="AW309" s="1041" t="s">
        <v>941</v>
      </c>
      <c r="AX309" s="1041" t="s">
        <v>888</v>
      </c>
      <c r="AY309" s="1041" t="s">
        <v>885</v>
      </c>
      <c r="AZ309" s="1041">
        <v>12</v>
      </c>
      <c r="BA309" s="778">
        <v>11</v>
      </c>
      <c r="BB309" s="1040" t="s">
        <v>738</v>
      </c>
      <c r="BC309" s="1040" t="s">
        <v>738</v>
      </c>
      <c r="BD309" s="1040" t="s">
        <v>738</v>
      </c>
      <c r="BE309" s="1040" t="s">
        <v>738</v>
      </c>
      <c r="BF309" s="1367"/>
    </row>
    <row r="310" spans="1:58" ht="30.65" customHeight="1" x14ac:dyDescent="0.35">
      <c r="A310" s="1367"/>
      <c r="B310" s="80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0" s="778">
        <v>37.07</v>
      </c>
      <c r="D310" s="23" t="s">
        <v>1778</v>
      </c>
      <c r="E310" s="825" t="s">
        <v>1010</v>
      </c>
      <c r="F310" s="1495" t="str">
        <f>VLOOKUP(TBL4_OptApp[[#This Row],[Option type
Defined List]],'Option Typs_Grps'!B$2:C$47, 2, FALSE)</f>
        <v>Resource Options</v>
      </c>
      <c r="G310" s="834" t="s">
        <v>68</v>
      </c>
      <c r="H310" s="778" t="s">
        <v>882</v>
      </c>
      <c r="I310" s="844" t="s">
        <v>738</v>
      </c>
      <c r="J310" s="778"/>
      <c r="K310" s="778" t="s">
        <v>71</v>
      </c>
      <c r="L310" s="1040" t="s">
        <v>738</v>
      </c>
      <c r="M310" s="1040" t="s">
        <v>738</v>
      </c>
      <c r="N310" s="1040" t="s">
        <v>738</v>
      </c>
      <c r="O310" s="1040" t="s">
        <v>738</v>
      </c>
      <c r="P310" s="1040" t="s">
        <v>738</v>
      </c>
      <c r="Q310" s="1040" t="s">
        <v>738</v>
      </c>
      <c r="R310" s="23" t="s">
        <v>71</v>
      </c>
      <c r="S310" s="1332" t="s">
        <v>71</v>
      </c>
      <c r="T310" s="1332" t="s">
        <v>71</v>
      </c>
      <c r="U310" s="848">
        <v>4</v>
      </c>
      <c r="V310" s="864">
        <v>16</v>
      </c>
      <c r="W310" s="1043" t="s">
        <v>305</v>
      </c>
      <c r="X310" s="821"/>
      <c r="Y310" s="1044"/>
      <c r="Z310" s="1044"/>
      <c r="AA310" s="1044">
        <v>1.76</v>
      </c>
      <c r="AB310" s="1044">
        <v>0</v>
      </c>
      <c r="AC310" s="1249">
        <v>3960.9229999999998</v>
      </c>
      <c r="AD310" s="1249">
        <v>721.24</v>
      </c>
      <c r="AE310" s="1047">
        <v>317.34559999999999</v>
      </c>
      <c r="AF310" s="1124"/>
      <c r="AG310" s="1044">
        <v>167.90882217827712</v>
      </c>
      <c r="AH310" s="1044"/>
      <c r="AI310" s="1041">
        <v>-5.6</v>
      </c>
      <c r="AJ310" s="1041">
        <v>-2</v>
      </c>
      <c r="AK310" s="1041" t="s">
        <v>305</v>
      </c>
      <c r="AL310" s="1041">
        <v>-1</v>
      </c>
      <c r="AM310" s="1046" t="s">
        <v>305</v>
      </c>
      <c r="AN310" s="1041">
        <v>-1</v>
      </c>
      <c r="AO310" s="1046" t="s">
        <v>305</v>
      </c>
      <c r="AP310" s="1041">
        <v>-2</v>
      </c>
      <c r="AQ310" s="1041" t="s">
        <v>305</v>
      </c>
      <c r="AR310" s="1041">
        <v>-1</v>
      </c>
      <c r="AS310" s="1041" t="s">
        <v>305</v>
      </c>
      <c r="AT310" s="1041" t="s">
        <v>305</v>
      </c>
      <c r="AU310" s="1041" t="s">
        <v>305</v>
      </c>
      <c r="AV310" s="1041" t="s">
        <v>940</v>
      </c>
      <c r="AW310" s="1041" t="s">
        <v>941</v>
      </c>
      <c r="AX310" s="1041" t="s">
        <v>888</v>
      </c>
      <c r="AY310" s="1041" t="s">
        <v>885</v>
      </c>
      <c r="AZ310" s="1041">
        <v>14</v>
      </c>
      <c r="BA310" s="778">
        <v>11</v>
      </c>
      <c r="BB310" s="1040" t="s">
        <v>738</v>
      </c>
      <c r="BC310" s="1040" t="s">
        <v>738</v>
      </c>
      <c r="BD310" s="1040" t="s">
        <v>738</v>
      </c>
      <c r="BE310" s="1040" t="s">
        <v>738</v>
      </c>
      <c r="BF310" s="1367"/>
    </row>
    <row r="311" spans="1:58" customFormat="1" ht="30.65" customHeight="1" x14ac:dyDescent="0.35">
      <c r="B311"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1" s="778">
        <v>37.08</v>
      </c>
      <c r="D311" s="23" t="s">
        <v>1779</v>
      </c>
      <c r="E311" s="825" t="s">
        <v>1010</v>
      </c>
      <c r="F311" s="1495" t="str">
        <f>VLOOKUP(TBL4_OptApp[[#This Row],[Option type
Defined List]],'Option Typs_Grps'!B$2:C$47, 2, FALSE)</f>
        <v>Resource Options</v>
      </c>
      <c r="G311" s="834" t="s">
        <v>68</v>
      </c>
      <c r="H311" s="778" t="s">
        <v>737</v>
      </c>
      <c r="I311" s="844" t="s">
        <v>738</v>
      </c>
      <c r="J311" s="1055"/>
      <c r="K311" s="1055"/>
      <c r="L311" s="1056" t="s">
        <v>739</v>
      </c>
      <c r="M311" s="1056" t="s">
        <v>739</v>
      </c>
      <c r="N311" s="1056" t="s">
        <v>739</v>
      </c>
      <c r="O311" s="1056" t="s">
        <v>739</v>
      </c>
      <c r="P311" s="1056" t="s">
        <v>739</v>
      </c>
      <c r="Q311" s="1056" t="s">
        <v>739</v>
      </c>
      <c r="R311" s="788" t="s">
        <v>935</v>
      </c>
      <c r="S311" s="1332" t="s">
        <v>71</v>
      </c>
      <c r="T311" s="1332" t="s">
        <v>71</v>
      </c>
      <c r="U311" s="848">
        <v>10.5</v>
      </c>
      <c r="V311" s="1068"/>
      <c r="W311" s="1073"/>
      <c r="X311" s="1075"/>
      <c r="Y311" s="1074"/>
      <c r="Z311" s="1078"/>
      <c r="AA311" s="1074"/>
      <c r="AB311" s="1074"/>
      <c r="AC311" s="1074"/>
      <c r="AD311" s="1074"/>
      <c r="AE311" s="1074"/>
      <c r="AF311" s="1122"/>
      <c r="AG311" s="1074"/>
      <c r="AH311" s="1074"/>
      <c r="AI311" s="1076"/>
      <c r="AJ311" s="1076"/>
      <c r="AK311" s="1076"/>
      <c r="AL311" s="1076"/>
      <c r="AM311" s="1076"/>
      <c r="AN311" s="1076"/>
      <c r="AO311" s="1076"/>
      <c r="AP311" s="1076"/>
      <c r="AQ311" s="1076"/>
      <c r="AR311" s="1076"/>
      <c r="AS311" s="1076"/>
      <c r="AT311" s="1076"/>
      <c r="AU311" s="1076"/>
      <c r="AV311" s="1076"/>
      <c r="AW311" s="1076"/>
      <c r="AX311" s="1076"/>
      <c r="AY311" s="1076"/>
      <c r="AZ311" s="1076"/>
      <c r="BA311" s="1076"/>
      <c r="BB311" s="1056" t="s">
        <v>739</v>
      </c>
      <c r="BC311" s="1056" t="s">
        <v>739</v>
      </c>
      <c r="BD311" s="1056" t="s">
        <v>739</v>
      </c>
      <c r="BE311" s="1056" t="s">
        <v>739</v>
      </c>
    </row>
    <row r="312" spans="1:58" customFormat="1" ht="30.65" customHeight="1" x14ac:dyDescent="0.35">
      <c r="B312"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2" s="778">
        <v>37.090000000000003</v>
      </c>
      <c r="D312" s="23" t="s">
        <v>1780</v>
      </c>
      <c r="E312" s="825" t="s">
        <v>1010</v>
      </c>
      <c r="F312" s="1495" t="str">
        <f>VLOOKUP(TBL4_OptApp[[#This Row],[Option type
Defined List]],'Option Typs_Grps'!B$2:C$47, 2, FALSE)</f>
        <v>Resource Options</v>
      </c>
      <c r="G312" s="834" t="s">
        <v>68</v>
      </c>
      <c r="H312" s="778" t="s">
        <v>737</v>
      </c>
      <c r="I312" s="844" t="s">
        <v>738</v>
      </c>
      <c r="J312" s="1055"/>
      <c r="K312" s="1055"/>
      <c r="L312" s="1056" t="s">
        <v>739</v>
      </c>
      <c r="M312" s="1056" t="s">
        <v>739</v>
      </c>
      <c r="N312" s="1056" t="s">
        <v>739</v>
      </c>
      <c r="O312" s="1056" t="s">
        <v>739</v>
      </c>
      <c r="P312" s="1056" t="s">
        <v>739</v>
      </c>
      <c r="Q312" s="1056" t="s">
        <v>739</v>
      </c>
      <c r="R312" s="788" t="s">
        <v>935</v>
      </c>
      <c r="S312" s="1332" t="s">
        <v>71</v>
      </c>
      <c r="T312" s="1332" t="s">
        <v>71</v>
      </c>
      <c r="U312" s="848">
        <v>10.5</v>
      </c>
      <c r="V312" s="1068"/>
      <c r="W312" s="1073"/>
      <c r="X312" s="1075"/>
      <c r="Y312" s="1074"/>
      <c r="Z312" s="1078"/>
      <c r="AA312" s="1074"/>
      <c r="AB312" s="1074"/>
      <c r="AC312" s="1074"/>
      <c r="AD312" s="1074"/>
      <c r="AE312" s="1074"/>
      <c r="AF312" s="1075"/>
      <c r="AG312" s="1074"/>
      <c r="AH312" s="1074"/>
      <c r="AI312" s="1076"/>
      <c r="AJ312" s="1076"/>
      <c r="AK312" s="1076"/>
      <c r="AL312" s="1076"/>
      <c r="AM312" s="1076"/>
      <c r="AN312" s="1076"/>
      <c r="AO312" s="1076"/>
      <c r="AP312" s="1076"/>
      <c r="AQ312" s="1076"/>
      <c r="AR312" s="1076"/>
      <c r="AS312" s="1076"/>
      <c r="AT312" s="1076"/>
      <c r="AU312" s="1076"/>
      <c r="AV312" s="1076"/>
      <c r="AW312" s="1076"/>
      <c r="AX312" s="1076"/>
      <c r="AY312" s="1076"/>
      <c r="AZ312" s="1076"/>
      <c r="BA312" s="1076"/>
      <c r="BB312" s="1056" t="s">
        <v>739</v>
      </c>
      <c r="BC312" s="1056" t="s">
        <v>739</v>
      </c>
      <c r="BD312" s="1056" t="s">
        <v>739</v>
      </c>
      <c r="BE312" s="1056" t="s">
        <v>739</v>
      </c>
    </row>
    <row r="313" spans="1:58" customFormat="1" ht="30.65" customHeight="1" x14ac:dyDescent="0.35">
      <c r="B313"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3" s="778">
        <v>37.1</v>
      </c>
      <c r="D313" s="23" t="s">
        <v>1781</v>
      </c>
      <c r="E313" s="825" t="s">
        <v>1010</v>
      </c>
      <c r="F313" s="1495" t="str">
        <f>VLOOKUP(TBL4_OptApp[[#This Row],[Option type
Defined List]],'Option Typs_Grps'!B$2:C$47, 2, FALSE)</f>
        <v>Resource Options</v>
      </c>
      <c r="G313" s="834" t="s">
        <v>68</v>
      </c>
      <c r="H313" s="778" t="s">
        <v>882</v>
      </c>
      <c r="I313" s="844" t="s">
        <v>738</v>
      </c>
      <c r="J313" s="788"/>
      <c r="K313" s="788" t="s">
        <v>71</v>
      </c>
      <c r="L313" s="1040" t="s">
        <v>738</v>
      </c>
      <c r="M313" s="1040" t="s">
        <v>738</v>
      </c>
      <c r="N313" s="1040" t="s">
        <v>738</v>
      </c>
      <c r="O313" s="1040" t="s">
        <v>738</v>
      </c>
      <c r="P313" s="1040" t="s">
        <v>738</v>
      </c>
      <c r="Q313" s="1040" t="s">
        <v>738</v>
      </c>
      <c r="R313" s="788" t="s">
        <v>71</v>
      </c>
      <c r="S313" s="1332" t="s">
        <v>71</v>
      </c>
      <c r="T313" s="1332" t="s">
        <v>71</v>
      </c>
      <c r="U313" s="848">
        <v>5</v>
      </c>
      <c r="V313" s="864">
        <v>16</v>
      </c>
      <c r="W313" s="1043" t="s">
        <v>305</v>
      </c>
      <c r="X313" s="821"/>
      <c r="Y313" s="1044"/>
      <c r="Z313" s="1044"/>
      <c r="AA313" s="1044">
        <v>2.2000000000000002</v>
      </c>
      <c r="AB313" s="1044">
        <v>0</v>
      </c>
      <c r="AC313" s="1249">
        <v>1872.8489999999999</v>
      </c>
      <c r="AD313" s="1249">
        <v>717.22500000000002</v>
      </c>
      <c r="AE313" s="1047">
        <v>315.57900000000001</v>
      </c>
      <c r="AF313" s="1124"/>
      <c r="AG313" s="1044">
        <v>153.65058973570737</v>
      </c>
      <c r="AH313" s="1044"/>
      <c r="AI313" s="1041">
        <v>-5.6</v>
      </c>
      <c r="AJ313" s="1041">
        <v>-2</v>
      </c>
      <c r="AK313" s="1041" t="s">
        <v>305</v>
      </c>
      <c r="AL313" s="1041">
        <v>-1</v>
      </c>
      <c r="AM313" s="1046" t="s">
        <v>305</v>
      </c>
      <c r="AN313" s="1041">
        <v>-1</v>
      </c>
      <c r="AO313" s="1046" t="s">
        <v>305</v>
      </c>
      <c r="AP313" s="1041">
        <v>-2</v>
      </c>
      <c r="AQ313" s="1041" t="s">
        <v>305</v>
      </c>
      <c r="AR313" s="1041">
        <v>-1</v>
      </c>
      <c r="AS313" s="1041" t="s">
        <v>305</v>
      </c>
      <c r="AT313" s="1041" t="s">
        <v>305</v>
      </c>
      <c r="AU313" s="1041" t="s">
        <v>305</v>
      </c>
      <c r="AV313" s="1041" t="s">
        <v>940</v>
      </c>
      <c r="AW313" s="1041" t="s">
        <v>905</v>
      </c>
      <c r="AX313" s="1046" t="s">
        <v>888</v>
      </c>
      <c r="AY313" s="1046" t="s">
        <v>904</v>
      </c>
      <c r="AZ313" s="1046">
        <v>16</v>
      </c>
      <c r="BA313" s="1046">
        <v>0</v>
      </c>
      <c r="BB313" s="1040" t="s">
        <v>738</v>
      </c>
      <c r="BC313" s="1040" t="s">
        <v>738</v>
      </c>
      <c r="BD313" s="1040" t="s">
        <v>738</v>
      </c>
      <c r="BE313" s="1040" t="s">
        <v>738</v>
      </c>
    </row>
    <row r="314" spans="1:58" customFormat="1" ht="30.65" customHeight="1" x14ac:dyDescent="0.35">
      <c r="B314"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4" s="778">
        <v>37.11</v>
      </c>
      <c r="D314" s="23" t="s">
        <v>1782</v>
      </c>
      <c r="E314" s="825" t="s">
        <v>1010</v>
      </c>
      <c r="F314" s="1495" t="str">
        <f>VLOOKUP(TBL4_OptApp[[#This Row],[Option type
Defined List]],'Option Typs_Grps'!B$2:C$47, 2, FALSE)</f>
        <v>Resource Options</v>
      </c>
      <c r="G314" s="834" t="s">
        <v>68</v>
      </c>
      <c r="H314" s="778" t="s">
        <v>737</v>
      </c>
      <c r="I314" s="844" t="s">
        <v>738</v>
      </c>
      <c r="J314" s="1055"/>
      <c r="K314" s="1055"/>
      <c r="L314" s="1056" t="s">
        <v>739</v>
      </c>
      <c r="M314" s="1056" t="s">
        <v>739</v>
      </c>
      <c r="N314" s="1056" t="s">
        <v>739</v>
      </c>
      <c r="O314" s="1056" t="s">
        <v>739</v>
      </c>
      <c r="P314" s="1056" t="s">
        <v>739</v>
      </c>
      <c r="Q314" s="1056" t="s">
        <v>739</v>
      </c>
      <c r="R314" s="788" t="s">
        <v>935</v>
      </c>
      <c r="S314" s="1332" t="s">
        <v>71</v>
      </c>
      <c r="T314" s="1332" t="s">
        <v>71</v>
      </c>
      <c r="U314" s="848">
        <v>1.5</v>
      </c>
      <c r="V314" s="1068"/>
      <c r="W314" s="1073"/>
      <c r="X314" s="1075"/>
      <c r="Y314" s="1074"/>
      <c r="Z314" s="1078"/>
      <c r="AA314" s="1070"/>
      <c r="AB314" s="1070"/>
      <c r="AC314" s="1070"/>
      <c r="AD314" s="1074"/>
      <c r="AE314" s="1074"/>
      <c r="AF314" s="1122"/>
      <c r="AG314" s="1074"/>
      <c r="AH314" s="1074"/>
      <c r="AI314" s="1076"/>
      <c r="AJ314" s="1076"/>
      <c r="AK314" s="1076"/>
      <c r="AL314" s="1076"/>
      <c r="AM314" s="1076"/>
      <c r="AN314" s="1076"/>
      <c r="AO314" s="1076"/>
      <c r="AP314" s="1076"/>
      <c r="AQ314" s="1076"/>
      <c r="AR314" s="1076"/>
      <c r="AS314" s="1076"/>
      <c r="AT314" s="1076"/>
      <c r="AU314" s="1076"/>
      <c r="AV314" s="1076"/>
      <c r="AW314" s="1076"/>
      <c r="AX314" s="1076"/>
      <c r="AY314" s="1076"/>
      <c r="AZ314" s="1076"/>
      <c r="BA314" s="1076"/>
      <c r="BB314" s="1056" t="s">
        <v>739</v>
      </c>
      <c r="BC314" s="1056" t="s">
        <v>739</v>
      </c>
      <c r="BD314" s="1056" t="s">
        <v>739</v>
      </c>
      <c r="BE314" s="1056" t="s">
        <v>739</v>
      </c>
    </row>
    <row r="315" spans="1:58" customFormat="1" ht="30.65" customHeight="1" x14ac:dyDescent="0.35">
      <c r="B315"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5" s="778">
        <v>37.119999999999997</v>
      </c>
      <c r="D315" s="23" t="s">
        <v>1783</v>
      </c>
      <c r="E315" s="825" t="s">
        <v>1010</v>
      </c>
      <c r="F315" s="1495" t="str">
        <f>VLOOKUP(TBL4_OptApp[[#This Row],[Option type
Defined List]],'Option Typs_Grps'!B$2:C$47, 2, FALSE)</f>
        <v>Resource Options</v>
      </c>
      <c r="G315" s="834" t="s">
        <v>68</v>
      </c>
      <c r="H315" s="778" t="s">
        <v>737</v>
      </c>
      <c r="I315" s="844" t="s">
        <v>738</v>
      </c>
      <c r="J315" s="1055"/>
      <c r="K315" s="1055"/>
      <c r="L315" s="1056" t="s">
        <v>739</v>
      </c>
      <c r="M315" s="1056" t="s">
        <v>739</v>
      </c>
      <c r="N315" s="1056" t="s">
        <v>739</v>
      </c>
      <c r="O315" s="1056" t="s">
        <v>739</v>
      </c>
      <c r="P315" s="1056" t="s">
        <v>739</v>
      </c>
      <c r="Q315" s="1056" t="s">
        <v>739</v>
      </c>
      <c r="R315" s="788" t="s">
        <v>755</v>
      </c>
      <c r="S315" s="1332" t="s">
        <v>71</v>
      </c>
      <c r="T315" s="1332" t="s">
        <v>71</v>
      </c>
      <c r="U315" s="848">
        <v>1.5</v>
      </c>
      <c r="V315" s="1068"/>
      <c r="W315" s="1073"/>
      <c r="X315" s="1075"/>
      <c r="Y315" s="1074"/>
      <c r="Z315" s="1078"/>
      <c r="AA315" s="1070"/>
      <c r="AB315" s="1070"/>
      <c r="AC315" s="1070"/>
      <c r="AD315" s="1074"/>
      <c r="AE315" s="1074"/>
      <c r="AF315" s="1075"/>
      <c r="AG315" s="1074"/>
      <c r="AH315" s="1074"/>
      <c r="AI315" s="1076"/>
      <c r="AJ315" s="1076"/>
      <c r="AK315" s="1076"/>
      <c r="AL315" s="1076"/>
      <c r="AM315" s="1076"/>
      <c r="AN315" s="1076"/>
      <c r="AO315" s="1076"/>
      <c r="AP315" s="1076"/>
      <c r="AQ315" s="1076"/>
      <c r="AR315" s="1076"/>
      <c r="AS315" s="1076"/>
      <c r="AT315" s="1076"/>
      <c r="AU315" s="1076"/>
      <c r="AV315" s="1076"/>
      <c r="AW315" s="1076"/>
      <c r="AX315" s="1076"/>
      <c r="AY315" s="1076"/>
      <c r="AZ315" s="1076"/>
      <c r="BA315" s="1076"/>
      <c r="BB315" s="1056" t="s">
        <v>739</v>
      </c>
      <c r="BC315" s="1056" t="s">
        <v>739</v>
      </c>
      <c r="BD315" s="1056" t="s">
        <v>739</v>
      </c>
      <c r="BE315" s="1056" t="s">
        <v>739</v>
      </c>
    </row>
    <row r="316" spans="1:58" customFormat="1" ht="30.65" customHeight="1" x14ac:dyDescent="0.35">
      <c r="B316"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6" s="778">
        <v>37.130000000000003</v>
      </c>
      <c r="D316" s="23" t="s">
        <v>1784</v>
      </c>
      <c r="E316" s="825" t="s">
        <v>1010</v>
      </c>
      <c r="F316" s="1495" t="str">
        <f>VLOOKUP(TBL4_OptApp[[#This Row],[Option type
Defined List]],'Option Typs_Grps'!B$2:C$47, 2, FALSE)</f>
        <v>Resource Options</v>
      </c>
      <c r="G316" s="834" t="s">
        <v>68</v>
      </c>
      <c r="H316" s="778" t="s">
        <v>737</v>
      </c>
      <c r="I316" s="844" t="s">
        <v>738</v>
      </c>
      <c r="J316" s="1055"/>
      <c r="K316" s="1055"/>
      <c r="L316" s="1056" t="s">
        <v>739</v>
      </c>
      <c r="M316" s="1056" t="s">
        <v>739</v>
      </c>
      <c r="N316" s="1056" t="s">
        <v>739</v>
      </c>
      <c r="O316" s="1056" t="s">
        <v>739</v>
      </c>
      <c r="P316" s="1056" t="s">
        <v>739</v>
      </c>
      <c r="Q316" s="1056" t="s">
        <v>739</v>
      </c>
      <c r="R316" s="788" t="s">
        <v>755</v>
      </c>
      <c r="S316" s="1332" t="s">
        <v>71</v>
      </c>
      <c r="T316" s="1332" t="s">
        <v>71</v>
      </c>
      <c r="U316" s="848">
        <v>28.4</v>
      </c>
      <c r="V316" s="1068"/>
      <c r="W316" s="1073"/>
      <c r="X316" s="1075"/>
      <c r="Y316" s="1074"/>
      <c r="Z316" s="1078"/>
      <c r="AA316" s="1070"/>
      <c r="AB316" s="1070"/>
      <c r="AC316" s="1070"/>
      <c r="AD316" s="1074"/>
      <c r="AE316" s="1074"/>
      <c r="AF316" s="1075"/>
      <c r="AG316" s="1074"/>
      <c r="AH316" s="1074"/>
      <c r="AI316" s="1076"/>
      <c r="AJ316" s="1076"/>
      <c r="AK316" s="1076"/>
      <c r="AL316" s="1076"/>
      <c r="AM316" s="1076"/>
      <c r="AN316" s="1076"/>
      <c r="AO316" s="1076"/>
      <c r="AP316" s="1076"/>
      <c r="AQ316" s="1076"/>
      <c r="AR316" s="1076"/>
      <c r="AS316" s="1076"/>
      <c r="AT316" s="1076"/>
      <c r="AU316" s="1076"/>
      <c r="AV316" s="1076"/>
      <c r="AW316" s="1076"/>
      <c r="AX316" s="1076"/>
      <c r="AY316" s="1076"/>
      <c r="AZ316" s="1076"/>
      <c r="BA316" s="1076"/>
      <c r="BB316" s="1056" t="s">
        <v>739</v>
      </c>
      <c r="BC316" s="1056" t="s">
        <v>739</v>
      </c>
      <c r="BD316" s="1056" t="s">
        <v>739</v>
      </c>
      <c r="BE316" s="1056" t="s">
        <v>739</v>
      </c>
    </row>
    <row r="317" spans="1:58" customFormat="1" ht="30.65" customHeight="1" x14ac:dyDescent="0.35">
      <c r="B317" s="83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7" s="778">
        <v>37.14</v>
      </c>
      <c r="D317" s="23" t="s">
        <v>1785</v>
      </c>
      <c r="E317" s="825" t="s">
        <v>1010</v>
      </c>
      <c r="F317" s="1495" t="str">
        <f>VLOOKUP(TBL4_OptApp[[#This Row],[Option type
Defined List]],'Option Typs_Grps'!B$2:C$47, 2, FALSE)</f>
        <v>Resource Options</v>
      </c>
      <c r="G317" s="834" t="s">
        <v>68</v>
      </c>
      <c r="H317" s="778" t="s">
        <v>737</v>
      </c>
      <c r="I317" s="844" t="s">
        <v>738</v>
      </c>
      <c r="J317" s="1054"/>
      <c r="K317" s="1055"/>
      <c r="L317" s="1056" t="s">
        <v>739</v>
      </c>
      <c r="M317" s="1056" t="s">
        <v>739</v>
      </c>
      <c r="N317" s="1056" t="s">
        <v>739</v>
      </c>
      <c r="O317" s="1056" t="s">
        <v>739</v>
      </c>
      <c r="P317" s="1056" t="s">
        <v>739</v>
      </c>
      <c r="Q317" s="1056" t="s">
        <v>739</v>
      </c>
      <c r="R317" s="788" t="s">
        <v>755</v>
      </c>
      <c r="S317" s="1332" t="s">
        <v>71</v>
      </c>
      <c r="T317" s="1332" t="s">
        <v>71</v>
      </c>
      <c r="U317" s="848">
        <v>28.4</v>
      </c>
      <c r="V317" s="1068"/>
      <c r="W317" s="1073"/>
      <c r="X317" s="1075"/>
      <c r="Y317" s="1074"/>
      <c r="Z317" s="1078"/>
      <c r="AA317" s="1070"/>
      <c r="AB317" s="1070"/>
      <c r="AC317" s="1070"/>
      <c r="AD317" s="1074"/>
      <c r="AE317" s="1074"/>
      <c r="AF317" s="1075"/>
      <c r="AG317" s="1074"/>
      <c r="AH317" s="1074"/>
      <c r="AI317" s="1076"/>
      <c r="AJ317" s="1076"/>
      <c r="AK317" s="1076"/>
      <c r="AL317" s="1076"/>
      <c r="AM317" s="1076"/>
      <c r="AN317" s="1076"/>
      <c r="AO317" s="1076"/>
      <c r="AP317" s="1076"/>
      <c r="AQ317" s="1076"/>
      <c r="AR317" s="1076"/>
      <c r="AS317" s="1076"/>
      <c r="AT317" s="1076"/>
      <c r="AU317" s="1076"/>
      <c r="AV317" s="1076"/>
      <c r="AW317" s="1076"/>
      <c r="AX317" s="1076"/>
      <c r="AY317" s="1076"/>
      <c r="AZ317" s="1076"/>
      <c r="BA317" s="1076"/>
      <c r="BB317" s="1056" t="s">
        <v>739</v>
      </c>
      <c r="BC317" s="1056" t="s">
        <v>739</v>
      </c>
      <c r="BD317" s="1056" t="s">
        <v>739</v>
      </c>
      <c r="BE317" s="1056" t="s">
        <v>739</v>
      </c>
    </row>
    <row r="318" spans="1:58" ht="30.65" customHeight="1" x14ac:dyDescent="0.35">
      <c r="A318" s="1367"/>
      <c r="B31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8" s="778">
        <v>37.15</v>
      </c>
      <c r="D318" s="23" t="s">
        <v>1786</v>
      </c>
      <c r="E318" s="825" t="s">
        <v>1010</v>
      </c>
      <c r="F318" s="1495" t="str">
        <f>VLOOKUP(TBL4_OptApp[[#This Row],[Option type
Defined List]],'Option Typs_Grps'!B$2:C$47, 2, FALSE)</f>
        <v>Resource Options</v>
      </c>
      <c r="G318" s="834" t="s">
        <v>68</v>
      </c>
      <c r="H318" s="778" t="s">
        <v>737</v>
      </c>
      <c r="I318" s="844" t="s">
        <v>738</v>
      </c>
      <c r="J318" s="1049"/>
      <c r="K318" s="1049"/>
      <c r="L318" s="1253" t="s">
        <v>739</v>
      </c>
      <c r="M318" s="1253" t="s">
        <v>739</v>
      </c>
      <c r="N318" s="1253" t="s">
        <v>739</v>
      </c>
      <c r="O318" s="1253" t="s">
        <v>739</v>
      </c>
      <c r="P318" s="1253" t="s">
        <v>739</v>
      </c>
      <c r="Q318" s="1253" t="s">
        <v>739</v>
      </c>
      <c r="R318" s="23" t="s">
        <v>935</v>
      </c>
      <c r="S318" s="1332" t="s">
        <v>71</v>
      </c>
      <c r="T318" s="1332" t="s">
        <v>71</v>
      </c>
      <c r="U318" s="848">
        <v>6.8</v>
      </c>
      <c r="V318" s="1068"/>
      <c r="W318" s="1069"/>
      <c r="X318" s="1070"/>
      <c r="Y318" s="1079"/>
      <c r="Z318" s="1071"/>
      <c r="AA318" s="1070"/>
      <c r="AB318" s="1070"/>
      <c r="AC318" s="1070"/>
      <c r="AD318" s="1070"/>
      <c r="AE318" s="1070"/>
      <c r="AF318" s="1070"/>
      <c r="AG318" s="1070"/>
      <c r="AH318" s="1070"/>
      <c r="AI318" s="1057"/>
      <c r="AJ318" s="1057"/>
      <c r="AK318" s="1057"/>
      <c r="AL318" s="1057"/>
      <c r="AM318" s="1057"/>
      <c r="AN318" s="1057"/>
      <c r="AO318" s="1057"/>
      <c r="AP318" s="1057"/>
      <c r="AQ318" s="1057"/>
      <c r="AR318" s="1057"/>
      <c r="AS318" s="1057"/>
      <c r="AT318" s="1057"/>
      <c r="AU318" s="1057"/>
      <c r="AV318" s="1057"/>
      <c r="AW318" s="1057"/>
      <c r="AX318" s="1057"/>
      <c r="AY318" s="1057"/>
      <c r="AZ318" s="1057"/>
      <c r="BA318" s="1049"/>
      <c r="BB318" s="1251" t="s">
        <v>739</v>
      </c>
      <c r="BC318" s="1251" t="s">
        <v>739</v>
      </c>
      <c r="BD318" s="1251" t="s">
        <v>739</v>
      </c>
      <c r="BE318" s="1251" t="s">
        <v>739</v>
      </c>
      <c r="BF318" s="1367"/>
    </row>
    <row r="319" spans="1:58" ht="30.65" customHeight="1" x14ac:dyDescent="0.35">
      <c r="A319" s="1367"/>
      <c r="B31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19" s="778">
        <v>37.159999999999997</v>
      </c>
      <c r="D319" s="23" t="s">
        <v>1787</v>
      </c>
      <c r="E319" s="825" t="s">
        <v>1010</v>
      </c>
      <c r="F319" s="1495" t="str">
        <f>VLOOKUP(TBL4_OptApp[[#This Row],[Option type
Defined List]],'Option Typs_Grps'!B$2:C$47, 2, FALSE)</f>
        <v>Resource Options</v>
      </c>
      <c r="G319" s="834" t="s">
        <v>68</v>
      </c>
      <c r="H319" s="778" t="s">
        <v>737</v>
      </c>
      <c r="I319" s="844" t="s">
        <v>738</v>
      </c>
      <c r="J319" s="1049"/>
      <c r="K319" s="1049"/>
      <c r="L319" s="1253" t="s">
        <v>739</v>
      </c>
      <c r="M319" s="1253" t="s">
        <v>739</v>
      </c>
      <c r="N319" s="1253" t="s">
        <v>739</v>
      </c>
      <c r="O319" s="1253" t="s">
        <v>739</v>
      </c>
      <c r="P319" s="1253" t="s">
        <v>739</v>
      </c>
      <c r="Q319" s="1253" t="s">
        <v>739</v>
      </c>
      <c r="R319" s="23" t="s">
        <v>935</v>
      </c>
      <c r="S319" s="1332" t="s">
        <v>71</v>
      </c>
      <c r="T319" s="1332" t="s">
        <v>71</v>
      </c>
      <c r="U319" s="848">
        <v>6.8</v>
      </c>
      <c r="V319" s="1068"/>
      <c r="W319" s="1069"/>
      <c r="X319" s="1070"/>
      <c r="Y319" s="1079"/>
      <c r="Z319" s="1071"/>
      <c r="AA319" s="1070"/>
      <c r="AB319" s="1070"/>
      <c r="AC319" s="1070"/>
      <c r="AD319" s="1070"/>
      <c r="AE319" s="1070"/>
      <c r="AF319" s="1070"/>
      <c r="AG319" s="1070"/>
      <c r="AH319" s="1070"/>
      <c r="AI319" s="1057"/>
      <c r="AJ319" s="1057"/>
      <c r="AK319" s="1057"/>
      <c r="AL319" s="1057"/>
      <c r="AM319" s="1057"/>
      <c r="AN319" s="1057"/>
      <c r="AO319" s="1057"/>
      <c r="AP319" s="1057"/>
      <c r="AQ319" s="1057"/>
      <c r="AR319" s="1057"/>
      <c r="AS319" s="1057"/>
      <c r="AT319" s="1057"/>
      <c r="AU319" s="1057"/>
      <c r="AV319" s="1057"/>
      <c r="AW319" s="1057"/>
      <c r="AX319" s="1057"/>
      <c r="AY319" s="1057"/>
      <c r="AZ319" s="1057"/>
      <c r="BA319" s="1049"/>
      <c r="BB319" s="1251" t="s">
        <v>739</v>
      </c>
      <c r="BC319" s="1251" t="s">
        <v>739</v>
      </c>
      <c r="BD319" s="1251" t="s">
        <v>739</v>
      </c>
      <c r="BE319" s="1251" t="s">
        <v>739</v>
      </c>
      <c r="BF319" s="1367"/>
    </row>
    <row r="320" spans="1:58" ht="30.65" customHeight="1" x14ac:dyDescent="0.35">
      <c r="A320" s="1367"/>
      <c r="B32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0" s="778">
        <v>37.17</v>
      </c>
      <c r="D320" s="23" t="s">
        <v>1788</v>
      </c>
      <c r="E320" s="825" t="s">
        <v>1010</v>
      </c>
      <c r="F320" s="1495" t="str">
        <f>VLOOKUP(TBL4_OptApp[[#This Row],[Option type
Defined List]],'Option Typs_Grps'!B$2:C$47, 2, FALSE)</f>
        <v>Resource Options</v>
      </c>
      <c r="G320" s="834" t="s">
        <v>68</v>
      </c>
      <c r="H320" s="778" t="s">
        <v>737</v>
      </c>
      <c r="I320" s="844" t="s">
        <v>738</v>
      </c>
      <c r="J320" s="1049"/>
      <c r="K320" s="1049"/>
      <c r="L320" s="1253" t="s">
        <v>739</v>
      </c>
      <c r="M320" s="1253" t="s">
        <v>739</v>
      </c>
      <c r="N320" s="1253" t="s">
        <v>739</v>
      </c>
      <c r="O320" s="1253" t="s">
        <v>739</v>
      </c>
      <c r="P320" s="1253" t="s">
        <v>739</v>
      </c>
      <c r="Q320" s="1253" t="s">
        <v>739</v>
      </c>
      <c r="R320" s="23" t="s">
        <v>896</v>
      </c>
      <c r="S320" s="1332" t="s">
        <v>71</v>
      </c>
      <c r="T320" s="1332" t="s">
        <v>71</v>
      </c>
      <c r="U320" s="848">
        <v>6.8</v>
      </c>
      <c r="V320" s="1068"/>
      <c r="W320" s="1069"/>
      <c r="X320" s="1070"/>
      <c r="Y320" s="1079"/>
      <c r="Z320" s="1071"/>
      <c r="AA320" s="1070"/>
      <c r="AB320" s="1070"/>
      <c r="AC320" s="1070"/>
      <c r="AD320" s="1070"/>
      <c r="AE320" s="1070"/>
      <c r="AF320" s="1070"/>
      <c r="AG320" s="1070"/>
      <c r="AH320" s="1070"/>
      <c r="AI320" s="1057"/>
      <c r="AJ320" s="1057"/>
      <c r="AK320" s="1057"/>
      <c r="AL320" s="1057"/>
      <c r="AM320" s="1057"/>
      <c r="AN320" s="1057"/>
      <c r="AO320" s="1057"/>
      <c r="AP320" s="1057"/>
      <c r="AQ320" s="1057"/>
      <c r="AR320" s="1057"/>
      <c r="AS320" s="1057"/>
      <c r="AT320" s="1057"/>
      <c r="AU320" s="1057"/>
      <c r="AV320" s="1057"/>
      <c r="AW320" s="1057"/>
      <c r="AX320" s="1057"/>
      <c r="AY320" s="1057"/>
      <c r="AZ320" s="1057"/>
      <c r="BA320" s="1049"/>
      <c r="BB320" s="1251" t="s">
        <v>739</v>
      </c>
      <c r="BC320" s="1251" t="s">
        <v>739</v>
      </c>
      <c r="BD320" s="1251" t="s">
        <v>739</v>
      </c>
      <c r="BE320" s="1251" t="s">
        <v>739</v>
      </c>
      <c r="BF320" s="1367"/>
    </row>
    <row r="321" spans="1:58" ht="30.65" customHeight="1" x14ac:dyDescent="0.35">
      <c r="A321" s="1367"/>
      <c r="B32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1" s="778">
        <v>37.18</v>
      </c>
      <c r="D321" s="23" t="s">
        <v>1789</v>
      </c>
      <c r="E321" s="825" t="s">
        <v>1010</v>
      </c>
      <c r="F321" s="1495" t="str">
        <f>VLOOKUP(TBL4_OptApp[[#This Row],[Option type
Defined List]],'Option Typs_Grps'!B$2:C$47, 2, FALSE)</f>
        <v>Resource Options</v>
      </c>
      <c r="G321" s="834" t="s">
        <v>68</v>
      </c>
      <c r="H321" s="778" t="s">
        <v>737</v>
      </c>
      <c r="I321" s="844" t="s">
        <v>738</v>
      </c>
      <c r="J321" s="1049"/>
      <c r="K321" s="1049"/>
      <c r="L321" s="1253" t="s">
        <v>739</v>
      </c>
      <c r="M321" s="1253" t="s">
        <v>739</v>
      </c>
      <c r="N321" s="1253" t="s">
        <v>739</v>
      </c>
      <c r="O321" s="1253" t="s">
        <v>739</v>
      </c>
      <c r="P321" s="1253" t="s">
        <v>739</v>
      </c>
      <c r="Q321" s="1253" t="s">
        <v>739</v>
      </c>
      <c r="R321" s="23" t="s">
        <v>896</v>
      </c>
      <c r="S321" s="1332" t="s">
        <v>71</v>
      </c>
      <c r="T321" s="1332" t="s">
        <v>71</v>
      </c>
      <c r="U321" s="848">
        <v>6.8</v>
      </c>
      <c r="V321" s="1068"/>
      <c r="W321" s="1069"/>
      <c r="X321" s="1070"/>
      <c r="Y321" s="1079"/>
      <c r="Z321" s="1071"/>
      <c r="AA321" s="1070"/>
      <c r="AB321" s="1070"/>
      <c r="AC321" s="1070"/>
      <c r="AD321" s="1070"/>
      <c r="AE321" s="1070"/>
      <c r="AF321" s="1070"/>
      <c r="AG321" s="1070"/>
      <c r="AH321" s="1070"/>
      <c r="AI321" s="1057"/>
      <c r="AJ321" s="1057"/>
      <c r="AK321" s="1057"/>
      <c r="AL321" s="1057"/>
      <c r="AM321" s="1057"/>
      <c r="AN321" s="1057"/>
      <c r="AO321" s="1057"/>
      <c r="AP321" s="1057"/>
      <c r="AQ321" s="1057"/>
      <c r="AR321" s="1057"/>
      <c r="AS321" s="1057"/>
      <c r="AT321" s="1057"/>
      <c r="AU321" s="1057"/>
      <c r="AV321" s="1057"/>
      <c r="AW321" s="1057"/>
      <c r="AX321" s="1057"/>
      <c r="AY321" s="1057"/>
      <c r="AZ321" s="1057"/>
      <c r="BA321" s="1049"/>
      <c r="BB321" s="1251" t="s">
        <v>739</v>
      </c>
      <c r="BC321" s="1251" t="s">
        <v>739</v>
      </c>
      <c r="BD321" s="1251" t="s">
        <v>739</v>
      </c>
      <c r="BE321" s="1251" t="s">
        <v>739</v>
      </c>
      <c r="BF321" s="1367"/>
    </row>
    <row r="322" spans="1:58" ht="30.65" customHeight="1" x14ac:dyDescent="0.35">
      <c r="A322" s="1367"/>
      <c r="B32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2" s="778">
        <v>37.19</v>
      </c>
      <c r="D322" s="23" t="s">
        <v>1790</v>
      </c>
      <c r="E322" s="825" t="s">
        <v>1010</v>
      </c>
      <c r="F322" s="1495" t="str">
        <f>VLOOKUP(TBL4_OptApp[[#This Row],[Option type
Defined List]],'Option Typs_Grps'!B$2:C$47, 2, FALSE)</f>
        <v>Resource Options</v>
      </c>
      <c r="G322" s="834" t="s">
        <v>68</v>
      </c>
      <c r="H322" s="778" t="s">
        <v>737</v>
      </c>
      <c r="I322" s="844" t="s">
        <v>738</v>
      </c>
      <c r="J322" s="1049"/>
      <c r="K322" s="1049"/>
      <c r="L322" s="1253" t="s">
        <v>739</v>
      </c>
      <c r="M322" s="1253" t="s">
        <v>739</v>
      </c>
      <c r="N322" s="1253" t="s">
        <v>739</v>
      </c>
      <c r="O322" s="1253" t="s">
        <v>739</v>
      </c>
      <c r="P322" s="1253" t="s">
        <v>739</v>
      </c>
      <c r="Q322" s="1253" t="s">
        <v>739</v>
      </c>
      <c r="R322" s="23" t="s">
        <v>894</v>
      </c>
      <c r="S322" s="1332" t="s">
        <v>71</v>
      </c>
      <c r="T322" s="1332" t="s">
        <v>71</v>
      </c>
      <c r="U322" s="848">
        <v>28.9</v>
      </c>
      <c r="V322" s="1068"/>
      <c r="W322" s="1069"/>
      <c r="X322" s="1070"/>
      <c r="Y322" s="1079"/>
      <c r="Z322" s="1071"/>
      <c r="AA322" s="1070"/>
      <c r="AB322" s="1070"/>
      <c r="AC322" s="1070"/>
      <c r="AD322" s="1070"/>
      <c r="AE322" s="1070"/>
      <c r="AF322" s="1070"/>
      <c r="AG322" s="1070"/>
      <c r="AH322" s="1070"/>
      <c r="AI322" s="1057"/>
      <c r="AJ322" s="1057"/>
      <c r="AK322" s="1057"/>
      <c r="AL322" s="1057"/>
      <c r="AM322" s="1057"/>
      <c r="AN322" s="1057"/>
      <c r="AO322" s="1057"/>
      <c r="AP322" s="1057"/>
      <c r="AQ322" s="1057"/>
      <c r="AR322" s="1057"/>
      <c r="AS322" s="1057"/>
      <c r="AT322" s="1057"/>
      <c r="AU322" s="1057"/>
      <c r="AV322" s="1057"/>
      <c r="AW322" s="1057"/>
      <c r="AX322" s="1057"/>
      <c r="AY322" s="1057"/>
      <c r="AZ322" s="1057"/>
      <c r="BA322" s="1049"/>
      <c r="BB322" s="1251" t="s">
        <v>739</v>
      </c>
      <c r="BC322" s="1251" t="s">
        <v>739</v>
      </c>
      <c r="BD322" s="1251" t="s">
        <v>739</v>
      </c>
      <c r="BE322" s="1251" t="s">
        <v>739</v>
      </c>
      <c r="BF322" s="1367"/>
    </row>
    <row r="323" spans="1:58" ht="30.65" customHeight="1" x14ac:dyDescent="0.35">
      <c r="A323" s="1367"/>
      <c r="B32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3" s="778">
        <v>37.200000000000003</v>
      </c>
      <c r="D323" s="23" t="s">
        <v>1791</v>
      </c>
      <c r="E323" s="825" t="s">
        <v>1010</v>
      </c>
      <c r="F323" s="1495" t="str">
        <f>VLOOKUP(TBL4_OptApp[[#This Row],[Option type
Defined List]],'Option Typs_Grps'!B$2:C$47, 2, FALSE)</f>
        <v>Resource Options</v>
      </c>
      <c r="G323" s="834" t="s">
        <v>68</v>
      </c>
      <c r="H323" s="778" t="s">
        <v>737</v>
      </c>
      <c r="I323" s="844" t="s">
        <v>738</v>
      </c>
      <c r="J323" s="1049"/>
      <c r="K323" s="1049"/>
      <c r="L323" s="1253" t="s">
        <v>739</v>
      </c>
      <c r="M323" s="1253" t="s">
        <v>739</v>
      </c>
      <c r="N323" s="1253" t="s">
        <v>739</v>
      </c>
      <c r="O323" s="1253" t="s">
        <v>739</v>
      </c>
      <c r="P323" s="1253" t="s">
        <v>739</v>
      </c>
      <c r="Q323" s="1253" t="s">
        <v>739</v>
      </c>
      <c r="R323" s="23" t="s">
        <v>935</v>
      </c>
      <c r="S323" s="1332" t="s">
        <v>71</v>
      </c>
      <c r="T323" s="1332" t="s">
        <v>71</v>
      </c>
      <c r="U323" s="848">
        <v>6</v>
      </c>
      <c r="V323" s="1068"/>
      <c r="W323" s="1069"/>
      <c r="X323" s="1070"/>
      <c r="Y323" s="1079"/>
      <c r="Z323" s="1071"/>
      <c r="AA323" s="1070"/>
      <c r="AB323" s="1070"/>
      <c r="AC323" s="1070"/>
      <c r="AD323" s="1070"/>
      <c r="AE323" s="1070"/>
      <c r="AF323" s="1070"/>
      <c r="AG323" s="1070"/>
      <c r="AH323" s="1070"/>
      <c r="AI323" s="1057"/>
      <c r="AJ323" s="1057"/>
      <c r="AK323" s="1057"/>
      <c r="AL323" s="1057"/>
      <c r="AM323" s="1057"/>
      <c r="AN323" s="1057"/>
      <c r="AO323" s="1057"/>
      <c r="AP323" s="1057"/>
      <c r="AQ323" s="1057"/>
      <c r="AR323" s="1057"/>
      <c r="AS323" s="1057"/>
      <c r="AT323" s="1057"/>
      <c r="AU323" s="1057"/>
      <c r="AV323" s="1057"/>
      <c r="AW323" s="1057"/>
      <c r="AX323" s="1057"/>
      <c r="AY323" s="1057"/>
      <c r="AZ323" s="1057"/>
      <c r="BA323" s="1049"/>
      <c r="BB323" s="1251" t="s">
        <v>739</v>
      </c>
      <c r="BC323" s="1251" t="s">
        <v>739</v>
      </c>
      <c r="BD323" s="1251" t="s">
        <v>739</v>
      </c>
      <c r="BE323" s="1251" t="s">
        <v>739</v>
      </c>
      <c r="BF323" s="1367"/>
    </row>
    <row r="324" spans="1:58" ht="30.65" customHeight="1" x14ac:dyDescent="0.35">
      <c r="A324" s="1367"/>
      <c r="B32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4" s="778">
        <v>37.21</v>
      </c>
      <c r="D324" s="23" t="s">
        <v>1792</v>
      </c>
      <c r="E324" s="825" t="s">
        <v>1010</v>
      </c>
      <c r="F324" s="1495" t="str">
        <f>VLOOKUP(TBL4_OptApp[[#This Row],[Option type
Defined List]],'Option Typs_Grps'!B$2:C$47, 2, FALSE)</f>
        <v>Resource Options</v>
      </c>
      <c r="G324" s="834" t="s">
        <v>68</v>
      </c>
      <c r="H324" s="778" t="s">
        <v>737</v>
      </c>
      <c r="I324" s="844" t="s">
        <v>738</v>
      </c>
      <c r="J324" s="1049"/>
      <c r="K324" s="1049"/>
      <c r="L324" s="1253" t="s">
        <v>739</v>
      </c>
      <c r="M324" s="1253" t="s">
        <v>739</v>
      </c>
      <c r="N324" s="1253" t="s">
        <v>739</v>
      </c>
      <c r="O324" s="1253" t="s">
        <v>739</v>
      </c>
      <c r="P324" s="1253" t="s">
        <v>739</v>
      </c>
      <c r="Q324" s="1253" t="s">
        <v>739</v>
      </c>
      <c r="R324" s="23" t="s">
        <v>935</v>
      </c>
      <c r="S324" s="1332" t="s">
        <v>71</v>
      </c>
      <c r="T324" s="1332" t="s">
        <v>71</v>
      </c>
      <c r="U324" s="848">
        <v>12.4</v>
      </c>
      <c r="V324" s="1068"/>
      <c r="W324" s="1069"/>
      <c r="X324" s="1070"/>
      <c r="Y324" s="1079"/>
      <c r="Z324" s="1071"/>
      <c r="AA324" s="1070"/>
      <c r="AB324" s="1070"/>
      <c r="AC324" s="1070"/>
      <c r="AD324" s="1070"/>
      <c r="AE324" s="1070"/>
      <c r="AF324" s="1070"/>
      <c r="AG324" s="1070"/>
      <c r="AH324" s="1070"/>
      <c r="AI324" s="1057"/>
      <c r="AJ324" s="1057"/>
      <c r="AK324" s="1057"/>
      <c r="AL324" s="1057"/>
      <c r="AM324" s="1057"/>
      <c r="AN324" s="1057"/>
      <c r="AO324" s="1057"/>
      <c r="AP324" s="1057"/>
      <c r="AQ324" s="1057"/>
      <c r="AR324" s="1057"/>
      <c r="AS324" s="1057"/>
      <c r="AT324" s="1057"/>
      <c r="AU324" s="1057"/>
      <c r="AV324" s="1057"/>
      <c r="AW324" s="1057"/>
      <c r="AX324" s="1057"/>
      <c r="AY324" s="1057"/>
      <c r="AZ324" s="1057"/>
      <c r="BA324" s="1049"/>
      <c r="BB324" s="1251" t="s">
        <v>739</v>
      </c>
      <c r="BC324" s="1251" t="s">
        <v>739</v>
      </c>
      <c r="BD324" s="1251" t="s">
        <v>739</v>
      </c>
      <c r="BE324" s="1251" t="s">
        <v>739</v>
      </c>
      <c r="BF324" s="1367"/>
    </row>
    <row r="325" spans="1:58" ht="30.65" customHeight="1" x14ac:dyDescent="0.35">
      <c r="A325" s="1367"/>
      <c r="B32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5" s="778">
        <v>37.22</v>
      </c>
      <c r="D325" s="23" t="s">
        <v>1793</v>
      </c>
      <c r="E325" s="825" t="s">
        <v>1010</v>
      </c>
      <c r="F325" s="1495" t="str">
        <f>VLOOKUP(TBL4_OptApp[[#This Row],[Option type
Defined List]],'Option Typs_Grps'!B$2:C$47, 2, FALSE)</f>
        <v>Resource Options</v>
      </c>
      <c r="G325" s="834" t="s">
        <v>68</v>
      </c>
      <c r="H325" s="778" t="s">
        <v>737</v>
      </c>
      <c r="I325" s="844" t="s">
        <v>738</v>
      </c>
      <c r="J325" s="1049"/>
      <c r="K325" s="1049"/>
      <c r="L325" s="1253" t="s">
        <v>739</v>
      </c>
      <c r="M325" s="1253" t="s">
        <v>739</v>
      </c>
      <c r="N325" s="1253" t="s">
        <v>739</v>
      </c>
      <c r="O325" s="1253" t="s">
        <v>739</v>
      </c>
      <c r="P325" s="1253" t="s">
        <v>739</v>
      </c>
      <c r="Q325" s="1253" t="s">
        <v>739</v>
      </c>
      <c r="R325" s="23" t="s">
        <v>896</v>
      </c>
      <c r="S325" s="1332" t="s">
        <v>71</v>
      </c>
      <c r="T325" s="1332" t="s">
        <v>71</v>
      </c>
      <c r="U325" s="848">
        <v>12.4</v>
      </c>
      <c r="V325" s="1068"/>
      <c r="W325" s="1069"/>
      <c r="X325" s="1070"/>
      <c r="Y325" s="1079"/>
      <c r="Z325" s="1071"/>
      <c r="AA325" s="1070"/>
      <c r="AB325" s="1070"/>
      <c r="AC325" s="1070"/>
      <c r="AD325" s="1070"/>
      <c r="AE325" s="1070"/>
      <c r="AF325" s="1070"/>
      <c r="AG325" s="1070"/>
      <c r="AH325" s="1070"/>
      <c r="AI325" s="1057"/>
      <c r="AJ325" s="1057"/>
      <c r="AK325" s="1057"/>
      <c r="AL325" s="1057"/>
      <c r="AM325" s="1057"/>
      <c r="AN325" s="1057"/>
      <c r="AO325" s="1057"/>
      <c r="AP325" s="1057"/>
      <c r="AQ325" s="1057"/>
      <c r="AR325" s="1057"/>
      <c r="AS325" s="1057"/>
      <c r="AT325" s="1057"/>
      <c r="AU325" s="1057"/>
      <c r="AV325" s="1057"/>
      <c r="AW325" s="1057"/>
      <c r="AX325" s="1057"/>
      <c r="AY325" s="1057"/>
      <c r="AZ325" s="1057"/>
      <c r="BA325" s="1049"/>
      <c r="BB325" s="1251" t="s">
        <v>739</v>
      </c>
      <c r="BC325" s="1251" t="s">
        <v>739</v>
      </c>
      <c r="BD325" s="1251" t="s">
        <v>739</v>
      </c>
      <c r="BE325" s="1251" t="s">
        <v>739</v>
      </c>
      <c r="BF325" s="1367"/>
    </row>
    <row r="326" spans="1:58" ht="30.65" customHeight="1" x14ac:dyDescent="0.35">
      <c r="A326" s="1367"/>
      <c r="B32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6" s="778">
        <v>37.229999999999997</v>
      </c>
      <c r="D326" s="23" t="s">
        <v>1792</v>
      </c>
      <c r="E326" s="825" t="s">
        <v>1010</v>
      </c>
      <c r="F326" s="1495" t="str">
        <f>VLOOKUP(TBL4_OptApp[[#This Row],[Option type
Defined List]],'Option Typs_Grps'!B$2:C$47, 2, FALSE)</f>
        <v>Resource Options</v>
      </c>
      <c r="G326" s="834" t="s">
        <v>68</v>
      </c>
      <c r="H326" s="778" t="s">
        <v>737</v>
      </c>
      <c r="I326" s="844" t="s">
        <v>738</v>
      </c>
      <c r="J326" s="1049"/>
      <c r="K326" s="1049"/>
      <c r="L326" s="1253" t="s">
        <v>739</v>
      </c>
      <c r="M326" s="1253" t="s">
        <v>739</v>
      </c>
      <c r="N326" s="1253" t="s">
        <v>739</v>
      </c>
      <c r="O326" s="1253" t="s">
        <v>739</v>
      </c>
      <c r="P326" s="1253" t="s">
        <v>739</v>
      </c>
      <c r="Q326" s="1253" t="s">
        <v>739</v>
      </c>
      <c r="R326" s="23" t="s">
        <v>923</v>
      </c>
      <c r="S326" s="1332" t="s">
        <v>71</v>
      </c>
      <c r="T326" s="1332" t="s">
        <v>71</v>
      </c>
      <c r="U326" s="848">
        <v>13.1</v>
      </c>
      <c r="V326" s="1068"/>
      <c r="W326" s="1069"/>
      <c r="X326" s="1070"/>
      <c r="Y326" s="1079"/>
      <c r="Z326" s="1071"/>
      <c r="AA326" s="1070"/>
      <c r="AB326" s="1070"/>
      <c r="AC326" s="1070"/>
      <c r="AD326" s="1070"/>
      <c r="AE326" s="1070"/>
      <c r="AF326" s="1070"/>
      <c r="AG326" s="1070"/>
      <c r="AH326" s="1070"/>
      <c r="AI326" s="1057"/>
      <c r="AJ326" s="1057"/>
      <c r="AK326" s="1057"/>
      <c r="AL326" s="1057"/>
      <c r="AM326" s="1057"/>
      <c r="AN326" s="1057"/>
      <c r="AO326" s="1057"/>
      <c r="AP326" s="1057"/>
      <c r="AQ326" s="1057"/>
      <c r="AR326" s="1057"/>
      <c r="AS326" s="1057"/>
      <c r="AT326" s="1057"/>
      <c r="AU326" s="1057"/>
      <c r="AV326" s="1057"/>
      <c r="AW326" s="1057"/>
      <c r="AX326" s="1057"/>
      <c r="AY326" s="1057"/>
      <c r="AZ326" s="1057"/>
      <c r="BA326" s="1049"/>
      <c r="BB326" s="1251" t="s">
        <v>739</v>
      </c>
      <c r="BC326" s="1251" t="s">
        <v>739</v>
      </c>
      <c r="BD326" s="1251" t="s">
        <v>739</v>
      </c>
      <c r="BE326" s="1251" t="s">
        <v>739</v>
      </c>
      <c r="BF326" s="1367"/>
    </row>
    <row r="327" spans="1:58" ht="30.65" customHeight="1" x14ac:dyDescent="0.35">
      <c r="A327" s="1367"/>
      <c r="B32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7" s="778">
        <v>37.24</v>
      </c>
      <c r="D327" s="23" t="s">
        <v>1794</v>
      </c>
      <c r="E327" s="825" t="s">
        <v>1010</v>
      </c>
      <c r="F327" s="1495" t="str">
        <f>VLOOKUP(TBL4_OptApp[[#This Row],[Option type
Defined List]],'Option Typs_Grps'!B$2:C$47, 2, FALSE)</f>
        <v>Resource Options</v>
      </c>
      <c r="G327" s="834" t="s">
        <v>68</v>
      </c>
      <c r="H327" s="778" t="s">
        <v>737</v>
      </c>
      <c r="I327" s="844" t="s">
        <v>738</v>
      </c>
      <c r="J327" s="1049"/>
      <c r="K327" s="1049"/>
      <c r="L327" s="1253" t="s">
        <v>739</v>
      </c>
      <c r="M327" s="1253" t="s">
        <v>739</v>
      </c>
      <c r="N327" s="1253" t="s">
        <v>739</v>
      </c>
      <c r="O327" s="1253" t="s">
        <v>739</v>
      </c>
      <c r="P327" s="1253" t="s">
        <v>739</v>
      </c>
      <c r="Q327" s="1253" t="s">
        <v>739</v>
      </c>
      <c r="R327" s="23" t="s">
        <v>935</v>
      </c>
      <c r="S327" s="1332" t="s">
        <v>71</v>
      </c>
      <c r="T327" s="1332" t="s">
        <v>71</v>
      </c>
      <c r="U327" s="848">
        <v>13.1</v>
      </c>
      <c r="V327" s="1068"/>
      <c r="W327" s="1069"/>
      <c r="X327" s="1070"/>
      <c r="Y327" s="1079"/>
      <c r="Z327" s="1071"/>
      <c r="AA327" s="1070"/>
      <c r="AB327" s="1070"/>
      <c r="AC327" s="1070"/>
      <c r="AD327" s="1070"/>
      <c r="AE327" s="1070"/>
      <c r="AF327" s="1070"/>
      <c r="AG327" s="1070"/>
      <c r="AH327" s="1070"/>
      <c r="AI327" s="1057"/>
      <c r="AJ327" s="1057"/>
      <c r="AK327" s="1057"/>
      <c r="AL327" s="1057"/>
      <c r="AM327" s="1057"/>
      <c r="AN327" s="1057"/>
      <c r="AO327" s="1057"/>
      <c r="AP327" s="1057"/>
      <c r="AQ327" s="1057"/>
      <c r="AR327" s="1057"/>
      <c r="AS327" s="1057"/>
      <c r="AT327" s="1057"/>
      <c r="AU327" s="1057"/>
      <c r="AV327" s="1057"/>
      <c r="AW327" s="1057"/>
      <c r="AX327" s="1057"/>
      <c r="AY327" s="1057"/>
      <c r="AZ327" s="1057"/>
      <c r="BA327" s="1049"/>
      <c r="BB327" s="1251" t="s">
        <v>739</v>
      </c>
      <c r="BC327" s="1251" t="s">
        <v>739</v>
      </c>
      <c r="BD327" s="1251" t="s">
        <v>739</v>
      </c>
      <c r="BE327" s="1251" t="s">
        <v>739</v>
      </c>
      <c r="BF327" s="1367"/>
    </row>
    <row r="328" spans="1:58" ht="30.65" customHeight="1" x14ac:dyDescent="0.35">
      <c r="A328" s="1367"/>
      <c r="B32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8" s="778">
        <v>37.25</v>
      </c>
      <c r="D328" s="23" t="s">
        <v>1795</v>
      </c>
      <c r="E328" s="825" t="s">
        <v>1010</v>
      </c>
      <c r="F328" s="1495" t="str">
        <f>VLOOKUP(TBL4_OptApp[[#This Row],[Option type
Defined List]],'Option Typs_Grps'!B$2:C$47, 2, FALSE)</f>
        <v>Resource Options</v>
      </c>
      <c r="G328" s="834" t="s">
        <v>68</v>
      </c>
      <c r="H328" s="778" t="s">
        <v>737</v>
      </c>
      <c r="I328" s="844" t="s">
        <v>738</v>
      </c>
      <c r="J328" s="1049"/>
      <c r="K328" s="1049"/>
      <c r="L328" s="1253" t="s">
        <v>739</v>
      </c>
      <c r="M328" s="1253" t="s">
        <v>739</v>
      </c>
      <c r="N328" s="1253" t="s">
        <v>739</v>
      </c>
      <c r="O328" s="1253" t="s">
        <v>739</v>
      </c>
      <c r="P328" s="1253" t="s">
        <v>739</v>
      </c>
      <c r="Q328" s="1253" t="s">
        <v>739</v>
      </c>
      <c r="R328" s="23" t="s">
        <v>896</v>
      </c>
      <c r="S328" s="1332" t="s">
        <v>71</v>
      </c>
      <c r="T328" s="1332" t="s">
        <v>71</v>
      </c>
      <c r="U328" s="848">
        <v>13.1</v>
      </c>
      <c r="V328" s="1068"/>
      <c r="W328" s="1069"/>
      <c r="X328" s="1070"/>
      <c r="Y328" s="1079"/>
      <c r="Z328" s="1071"/>
      <c r="AA328" s="1070"/>
      <c r="AB328" s="1070"/>
      <c r="AC328" s="1070"/>
      <c r="AD328" s="1070"/>
      <c r="AE328" s="1070"/>
      <c r="AF328" s="1070"/>
      <c r="AG328" s="1070"/>
      <c r="AH328" s="1070"/>
      <c r="AI328" s="1057"/>
      <c r="AJ328" s="1057"/>
      <c r="AK328" s="1057"/>
      <c r="AL328" s="1057"/>
      <c r="AM328" s="1057"/>
      <c r="AN328" s="1057"/>
      <c r="AO328" s="1057"/>
      <c r="AP328" s="1057"/>
      <c r="AQ328" s="1057"/>
      <c r="AR328" s="1057"/>
      <c r="AS328" s="1057"/>
      <c r="AT328" s="1057"/>
      <c r="AU328" s="1057"/>
      <c r="AV328" s="1057"/>
      <c r="AW328" s="1057"/>
      <c r="AX328" s="1057"/>
      <c r="AY328" s="1057"/>
      <c r="AZ328" s="1057"/>
      <c r="BA328" s="1049"/>
      <c r="BB328" s="1251" t="s">
        <v>739</v>
      </c>
      <c r="BC328" s="1251" t="s">
        <v>739</v>
      </c>
      <c r="BD328" s="1251" t="s">
        <v>739</v>
      </c>
      <c r="BE328" s="1251" t="s">
        <v>739</v>
      </c>
      <c r="BF328" s="1367"/>
    </row>
    <row r="329" spans="1:58" ht="30.65" customHeight="1" x14ac:dyDescent="0.35">
      <c r="A329" s="1367"/>
      <c r="B32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9" s="778">
        <v>37.26</v>
      </c>
      <c r="D329" s="23" t="s">
        <v>1796</v>
      </c>
      <c r="E329" s="825" t="s">
        <v>1010</v>
      </c>
      <c r="F329" s="1495" t="str">
        <f>VLOOKUP(TBL4_OptApp[[#This Row],[Option type
Defined List]],'Option Typs_Grps'!B$2:C$47, 2, FALSE)</f>
        <v>Resource Options</v>
      </c>
      <c r="G329" s="834" t="s">
        <v>68</v>
      </c>
      <c r="H329" s="778" t="s">
        <v>737</v>
      </c>
      <c r="I329" s="844" t="s">
        <v>738</v>
      </c>
      <c r="J329" s="1049"/>
      <c r="K329" s="1049"/>
      <c r="L329" s="1253" t="s">
        <v>739</v>
      </c>
      <c r="M329" s="1253" t="s">
        <v>739</v>
      </c>
      <c r="N329" s="1253" t="s">
        <v>739</v>
      </c>
      <c r="O329" s="1253" t="s">
        <v>739</v>
      </c>
      <c r="P329" s="1253" t="s">
        <v>739</v>
      </c>
      <c r="Q329" s="1253" t="s">
        <v>739</v>
      </c>
      <c r="R329" s="23" t="s">
        <v>923</v>
      </c>
      <c r="S329" s="1332" t="s">
        <v>71</v>
      </c>
      <c r="T329" s="1332" t="s">
        <v>71</v>
      </c>
      <c r="U329" s="848">
        <v>14</v>
      </c>
      <c r="V329" s="1068"/>
      <c r="W329" s="1069"/>
      <c r="X329" s="1070"/>
      <c r="Y329" s="1079"/>
      <c r="Z329" s="1071"/>
      <c r="AA329" s="1070"/>
      <c r="AB329" s="1070"/>
      <c r="AC329" s="1070"/>
      <c r="AD329" s="1070"/>
      <c r="AE329" s="1070"/>
      <c r="AF329" s="1070"/>
      <c r="AG329" s="1070"/>
      <c r="AH329" s="1070"/>
      <c r="AI329" s="1057"/>
      <c r="AJ329" s="1057"/>
      <c r="AK329" s="1057"/>
      <c r="AL329" s="1057"/>
      <c r="AM329" s="1057"/>
      <c r="AN329" s="1057"/>
      <c r="AO329" s="1057"/>
      <c r="AP329" s="1057"/>
      <c r="AQ329" s="1057"/>
      <c r="AR329" s="1057"/>
      <c r="AS329" s="1057"/>
      <c r="AT329" s="1057"/>
      <c r="AU329" s="1057"/>
      <c r="AV329" s="1057"/>
      <c r="AW329" s="1057"/>
      <c r="AX329" s="1057"/>
      <c r="AY329" s="1057"/>
      <c r="AZ329" s="1057"/>
      <c r="BA329" s="1049"/>
      <c r="BB329" s="1251" t="s">
        <v>739</v>
      </c>
      <c r="BC329" s="1251" t="s">
        <v>739</v>
      </c>
      <c r="BD329" s="1251" t="s">
        <v>739</v>
      </c>
      <c r="BE329" s="1251" t="s">
        <v>739</v>
      </c>
      <c r="BF329" s="1367"/>
    </row>
    <row r="330" spans="1:58" ht="30.65" customHeight="1" x14ac:dyDescent="0.35">
      <c r="A330" s="1367"/>
      <c r="B33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0" s="778">
        <v>37.270000000000003</v>
      </c>
      <c r="D330" s="23" t="s">
        <v>1797</v>
      </c>
      <c r="E330" s="825" t="s">
        <v>1010</v>
      </c>
      <c r="F330" s="1495" t="str">
        <f>VLOOKUP(TBL4_OptApp[[#This Row],[Option type
Defined List]],'Option Typs_Grps'!B$2:C$47, 2, FALSE)</f>
        <v>Resource Options</v>
      </c>
      <c r="G330" s="834" t="s">
        <v>68</v>
      </c>
      <c r="H330" s="778" t="s">
        <v>737</v>
      </c>
      <c r="I330" s="844" t="s">
        <v>738</v>
      </c>
      <c r="J330" s="1049"/>
      <c r="K330" s="1049"/>
      <c r="L330" s="1253" t="s">
        <v>739</v>
      </c>
      <c r="M330" s="1253" t="s">
        <v>739</v>
      </c>
      <c r="N330" s="1253" t="s">
        <v>739</v>
      </c>
      <c r="O330" s="1253" t="s">
        <v>739</v>
      </c>
      <c r="P330" s="1253" t="s">
        <v>739</v>
      </c>
      <c r="Q330" s="1253" t="s">
        <v>739</v>
      </c>
      <c r="R330" s="23" t="s">
        <v>935</v>
      </c>
      <c r="S330" s="1332" t="s">
        <v>71</v>
      </c>
      <c r="T330" s="1332" t="s">
        <v>71</v>
      </c>
      <c r="U330" s="848">
        <v>10</v>
      </c>
      <c r="V330" s="1068"/>
      <c r="W330" s="1069"/>
      <c r="X330" s="1070"/>
      <c r="Y330" s="1079"/>
      <c r="Z330" s="1071"/>
      <c r="AA330" s="1070"/>
      <c r="AB330" s="1070"/>
      <c r="AC330" s="1070"/>
      <c r="AD330" s="1070"/>
      <c r="AE330" s="1070"/>
      <c r="AF330" s="1070"/>
      <c r="AG330" s="1070"/>
      <c r="AH330" s="1070"/>
      <c r="AI330" s="1057"/>
      <c r="AJ330" s="1057"/>
      <c r="AK330" s="1057"/>
      <c r="AL330" s="1057"/>
      <c r="AM330" s="1057"/>
      <c r="AN330" s="1057"/>
      <c r="AO330" s="1057"/>
      <c r="AP330" s="1057"/>
      <c r="AQ330" s="1057"/>
      <c r="AR330" s="1057"/>
      <c r="AS330" s="1057"/>
      <c r="AT330" s="1057"/>
      <c r="AU330" s="1057"/>
      <c r="AV330" s="1057"/>
      <c r="AW330" s="1057"/>
      <c r="AX330" s="1057"/>
      <c r="AY330" s="1057"/>
      <c r="AZ330" s="1057"/>
      <c r="BA330" s="1049"/>
      <c r="BB330" s="1251" t="s">
        <v>739</v>
      </c>
      <c r="BC330" s="1251" t="s">
        <v>739</v>
      </c>
      <c r="BD330" s="1251" t="s">
        <v>739</v>
      </c>
      <c r="BE330" s="1251" t="s">
        <v>739</v>
      </c>
      <c r="BF330" s="1367"/>
    </row>
    <row r="331" spans="1:58" ht="30.65" customHeight="1" x14ac:dyDescent="0.35">
      <c r="A331" s="1367"/>
      <c r="B33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1" s="778">
        <v>37.28</v>
      </c>
      <c r="D331" s="23" t="s">
        <v>1798</v>
      </c>
      <c r="E331" s="825" t="s">
        <v>1010</v>
      </c>
      <c r="F331" s="1495" t="str">
        <f>VLOOKUP(TBL4_OptApp[[#This Row],[Option type
Defined List]],'Option Typs_Grps'!B$2:C$47, 2, FALSE)</f>
        <v>Resource Options</v>
      </c>
      <c r="G331" s="834" t="s">
        <v>68</v>
      </c>
      <c r="H331" s="778" t="s">
        <v>737</v>
      </c>
      <c r="I331" s="844" t="s">
        <v>738</v>
      </c>
      <c r="J331" s="1049"/>
      <c r="K331" s="1049"/>
      <c r="L331" s="1253" t="s">
        <v>739</v>
      </c>
      <c r="M331" s="1253" t="s">
        <v>739</v>
      </c>
      <c r="N331" s="1253" t="s">
        <v>739</v>
      </c>
      <c r="O331" s="1253" t="s">
        <v>739</v>
      </c>
      <c r="P331" s="1253" t="s">
        <v>739</v>
      </c>
      <c r="Q331" s="1253" t="s">
        <v>739</v>
      </c>
      <c r="R331" s="23" t="s">
        <v>946</v>
      </c>
      <c r="S331" s="1332" t="s">
        <v>71</v>
      </c>
      <c r="T331" s="1332" t="s">
        <v>71</v>
      </c>
      <c r="U331" s="848">
        <v>12</v>
      </c>
      <c r="V331" s="1068"/>
      <c r="W331" s="1069"/>
      <c r="X331" s="1070"/>
      <c r="Y331" s="1079"/>
      <c r="Z331" s="1071"/>
      <c r="AA331" s="1070"/>
      <c r="AB331" s="1070"/>
      <c r="AC331" s="1070"/>
      <c r="AD331" s="1070"/>
      <c r="AE331" s="1070"/>
      <c r="AF331" s="1070"/>
      <c r="AG331" s="1070"/>
      <c r="AH331" s="1070"/>
      <c r="AI331" s="1057"/>
      <c r="AJ331" s="1057"/>
      <c r="AK331" s="1057"/>
      <c r="AL331" s="1057"/>
      <c r="AM331" s="1057"/>
      <c r="AN331" s="1057"/>
      <c r="AO331" s="1057"/>
      <c r="AP331" s="1057"/>
      <c r="AQ331" s="1057"/>
      <c r="AR331" s="1057"/>
      <c r="AS331" s="1057"/>
      <c r="AT331" s="1057"/>
      <c r="AU331" s="1057"/>
      <c r="AV331" s="1057"/>
      <c r="AW331" s="1057"/>
      <c r="AX331" s="1057"/>
      <c r="AY331" s="1057"/>
      <c r="AZ331" s="1057"/>
      <c r="BA331" s="1049"/>
      <c r="BB331" s="1251" t="s">
        <v>739</v>
      </c>
      <c r="BC331" s="1251" t="s">
        <v>739</v>
      </c>
      <c r="BD331" s="1251" t="s">
        <v>739</v>
      </c>
      <c r="BE331" s="1251" t="s">
        <v>739</v>
      </c>
      <c r="BF331" s="1367"/>
    </row>
    <row r="332" spans="1:58" ht="30.65" customHeight="1" x14ac:dyDescent="0.35">
      <c r="A332" s="1367"/>
      <c r="B33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2" s="778">
        <v>37.29</v>
      </c>
      <c r="D332" s="23" t="s">
        <v>1799</v>
      </c>
      <c r="E332" s="825" t="s">
        <v>1010</v>
      </c>
      <c r="F332" s="1495" t="str">
        <f>VLOOKUP(TBL4_OptApp[[#This Row],[Option type
Defined List]],'Option Typs_Grps'!B$2:C$47, 2, FALSE)</f>
        <v>Resource Options</v>
      </c>
      <c r="G332" s="834" t="s">
        <v>68</v>
      </c>
      <c r="H332" s="778" t="s">
        <v>737</v>
      </c>
      <c r="I332" s="844" t="s">
        <v>738</v>
      </c>
      <c r="J332" s="1057"/>
      <c r="K332" s="1057"/>
      <c r="L332" s="1254" t="s">
        <v>739</v>
      </c>
      <c r="M332" s="1254" t="s">
        <v>739</v>
      </c>
      <c r="N332" s="1254" t="s">
        <v>739</v>
      </c>
      <c r="O332" s="1254" t="s">
        <v>739</v>
      </c>
      <c r="P332" s="1254" t="s">
        <v>739</v>
      </c>
      <c r="Q332" s="1254" t="s">
        <v>739</v>
      </c>
      <c r="R332" s="23" t="s">
        <v>946</v>
      </c>
      <c r="S332" s="1332" t="s">
        <v>71</v>
      </c>
      <c r="T332" s="1332" t="s">
        <v>71</v>
      </c>
      <c r="U332" s="848">
        <v>11</v>
      </c>
      <c r="V332" s="1068"/>
      <c r="W332" s="1069"/>
      <c r="X332" s="1070"/>
      <c r="Y332" s="1079"/>
      <c r="Z332" s="1071"/>
      <c r="AA332" s="1070"/>
      <c r="AB332" s="1070"/>
      <c r="AC332" s="1070"/>
      <c r="AD332" s="1070"/>
      <c r="AE332" s="1070"/>
      <c r="AF332" s="1070"/>
      <c r="AG332" s="1070"/>
      <c r="AH332" s="1070"/>
      <c r="AI332" s="1057"/>
      <c r="AJ332" s="1057"/>
      <c r="AK332" s="1057"/>
      <c r="AL332" s="1057"/>
      <c r="AM332" s="1057"/>
      <c r="AN332" s="1057"/>
      <c r="AO332" s="1057"/>
      <c r="AP332" s="1057"/>
      <c r="AQ332" s="1057"/>
      <c r="AR332" s="1057"/>
      <c r="AS332" s="1057"/>
      <c r="AT332" s="1057"/>
      <c r="AU332" s="1057"/>
      <c r="AV332" s="1057"/>
      <c r="AW332" s="1057"/>
      <c r="AX332" s="1057"/>
      <c r="AY332" s="1057"/>
      <c r="AZ332" s="1057"/>
      <c r="BA332" s="1049"/>
      <c r="BB332" s="1255" t="s">
        <v>739</v>
      </c>
      <c r="BC332" s="1255" t="s">
        <v>739</v>
      </c>
      <c r="BD332" s="1255" t="s">
        <v>739</v>
      </c>
      <c r="BE332" s="1255" t="s">
        <v>739</v>
      </c>
      <c r="BF332" s="1367"/>
    </row>
    <row r="333" spans="1:58" ht="30.65" customHeight="1" x14ac:dyDescent="0.35">
      <c r="A333" s="1367"/>
      <c r="B33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3" s="778">
        <v>38.01</v>
      </c>
      <c r="D333" s="23" t="s">
        <v>1800</v>
      </c>
      <c r="E333" s="825" t="s">
        <v>938</v>
      </c>
      <c r="F333" s="1495" t="str">
        <f>VLOOKUP(TBL4_OptApp[[#This Row],[Option type
Defined List]],'Option Typs_Grps'!B$2:C$47, 2, FALSE)</f>
        <v>Resource Options</v>
      </c>
      <c r="G333" s="834" t="s">
        <v>68</v>
      </c>
      <c r="H333" s="778" t="s">
        <v>882</v>
      </c>
      <c r="I333" s="844" t="s">
        <v>738</v>
      </c>
      <c r="J333" s="1041"/>
      <c r="K333" s="1041" t="s">
        <v>71</v>
      </c>
      <c r="L333" s="1040" t="s">
        <v>738</v>
      </c>
      <c r="M333" s="1040" t="s">
        <v>738</v>
      </c>
      <c r="N333" s="1040" t="s">
        <v>738</v>
      </c>
      <c r="O333" s="1040" t="s">
        <v>738</v>
      </c>
      <c r="P333" s="1040" t="s">
        <v>772</v>
      </c>
      <c r="Q333" s="1040" t="s">
        <v>738</v>
      </c>
      <c r="R333" s="23" t="s">
        <v>71</v>
      </c>
      <c r="S333" s="1332" t="s">
        <v>71</v>
      </c>
      <c r="T333" s="1332" t="s">
        <v>71</v>
      </c>
      <c r="U333" s="848">
        <v>4.45</v>
      </c>
      <c r="V333" s="864">
        <v>12</v>
      </c>
      <c r="W333" s="1043" t="s">
        <v>305</v>
      </c>
      <c r="X333" s="821"/>
      <c r="Y333" s="1044"/>
      <c r="Z333" s="1044"/>
      <c r="AA333" s="1044">
        <v>1.9580000000000002</v>
      </c>
      <c r="AB333" s="1044">
        <v>5.7</v>
      </c>
      <c r="AC333" s="1249">
        <v>1190.365</v>
      </c>
      <c r="AD333" s="1249">
        <v>995.66525000000001</v>
      </c>
      <c r="AE333" s="1047">
        <v>438.09271000000001</v>
      </c>
      <c r="AF333" s="1124"/>
      <c r="AG333" s="1044">
        <v>359.48665451324638</v>
      </c>
      <c r="AH333" s="1044"/>
      <c r="AI333" s="1041">
        <v>-3</v>
      </c>
      <c r="AJ333" s="1041">
        <v>-1</v>
      </c>
      <c r="AK333" s="1041" t="s">
        <v>305</v>
      </c>
      <c r="AL333" s="1041">
        <v>-1</v>
      </c>
      <c r="AM333" s="1046" t="s">
        <v>305</v>
      </c>
      <c r="AN333" s="1041">
        <v>-1</v>
      </c>
      <c r="AO333" s="1046" t="s">
        <v>305</v>
      </c>
      <c r="AP333" s="1041">
        <v>-1</v>
      </c>
      <c r="AQ333" s="1041" t="s">
        <v>305</v>
      </c>
      <c r="AR333" s="1041">
        <v>-1</v>
      </c>
      <c r="AS333" s="1041" t="s">
        <v>305</v>
      </c>
      <c r="AT333" s="1041" t="s">
        <v>305</v>
      </c>
      <c r="AU333" s="1041" t="s">
        <v>305</v>
      </c>
      <c r="AV333" s="1041" t="s">
        <v>883</v>
      </c>
      <c r="AW333" s="1041" t="s">
        <v>884</v>
      </c>
      <c r="AX333" s="1041" t="s">
        <v>888</v>
      </c>
      <c r="AY333" s="1041" t="s">
        <v>888</v>
      </c>
      <c r="AZ333" s="1041">
        <v>16</v>
      </c>
      <c r="BA333" s="778">
        <v>11</v>
      </c>
      <c r="BB333" s="1040" t="s">
        <v>738</v>
      </c>
      <c r="BC333" s="1040" t="s">
        <v>772</v>
      </c>
      <c r="BD333" s="1040" t="s">
        <v>738</v>
      </c>
      <c r="BE333" s="1040" t="s">
        <v>772</v>
      </c>
      <c r="BF333" s="1367"/>
    </row>
    <row r="334" spans="1:58" ht="30.65" customHeight="1" x14ac:dyDescent="0.35">
      <c r="A334" s="1367"/>
      <c r="B33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4" s="778">
        <v>38.020000000000003</v>
      </c>
      <c r="D334" s="23" t="s">
        <v>1801</v>
      </c>
      <c r="E334" s="825" t="s">
        <v>938</v>
      </c>
      <c r="F334" s="1495" t="str">
        <f>VLOOKUP(TBL4_OptApp[[#This Row],[Option type
Defined List]],'Option Typs_Grps'!B$2:C$47, 2, FALSE)</f>
        <v>Resource Options</v>
      </c>
      <c r="G334" s="834" t="s">
        <v>68</v>
      </c>
      <c r="H334" s="778" t="s">
        <v>737</v>
      </c>
      <c r="I334" s="844" t="s">
        <v>738</v>
      </c>
      <c r="J334" s="1057"/>
      <c r="K334" s="1057"/>
      <c r="L334" s="1254" t="s">
        <v>739</v>
      </c>
      <c r="M334" s="1254" t="s">
        <v>739</v>
      </c>
      <c r="N334" s="1254" t="s">
        <v>739</v>
      </c>
      <c r="O334" s="1254" t="s">
        <v>739</v>
      </c>
      <c r="P334" s="1254" t="s">
        <v>739</v>
      </c>
      <c r="Q334" s="1254" t="s">
        <v>739</v>
      </c>
      <c r="R334" s="23" t="s">
        <v>784</v>
      </c>
      <c r="S334" s="1332" t="s">
        <v>71</v>
      </c>
      <c r="T334" s="1332" t="s">
        <v>71</v>
      </c>
      <c r="U334" s="848">
        <v>1.5</v>
      </c>
      <c r="V334" s="1068"/>
      <c r="W334" s="1069"/>
      <c r="X334" s="1070"/>
      <c r="Y334" s="1079"/>
      <c r="Z334" s="1071"/>
      <c r="AA334" s="1070"/>
      <c r="AB334" s="1070"/>
      <c r="AC334" s="1070"/>
      <c r="AD334" s="1070"/>
      <c r="AE334" s="1070"/>
      <c r="AF334" s="1121"/>
      <c r="AG334" s="1070"/>
      <c r="AH334" s="1070"/>
      <c r="AI334" s="1057"/>
      <c r="AJ334" s="1057"/>
      <c r="AK334" s="1057"/>
      <c r="AL334" s="1057"/>
      <c r="AM334" s="1057"/>
      <c r="AN334" s="1057"/>
      <c r="AO334" s="1057"/>
      <c r="AP334" s="1057"/>
      <c r="AQ334" s="1057"/>
      <c r="AR334" s="1057"/>
      <c r="AS334" s="1057"/>
      <c r="AT334" s="1057"/>
      <c r="AU334" s="1057"/>
      <c r="AV334" s="1057"/>
      <c r="AW334" s="1057"/>
      <c r="AX334" s="1057"/>
      <c r="AY334" s="1057"/>
      <c r="AZ334" s="1057"/>
      <c r="BA334" s="1049"/>
      <c r="BB334" s="1255" t="s">
        <v>739</v>
      </c>
      <c r="BC334" s="1255" t="s">
        <v>739</v>
      </c>
      <c r="BD334" s="1255" t="s">
        <v>739</v>
      </c>
      <c r="BE334" s="1255" t="s">
        <v>739</v>
      </c>
      <c r="BF334" s="1367"/>
    </row>
    <row r="335" spans="1:58" customFormat="1" ht="30.65" customHeight="1" x14ac:dyDescent="0.35">
      <c r="B33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5" s="778">
        <v>38.03</v>
      </c>
      <c r="D335" s="23" t="s">
        <v>1802</v>
      </c>
      <c r="E335" s="825" t="s">
        <v>938</v>
      </c>
      <c r="F335" s="1495" t="str">
        <f>VLOOKUP(TBL4_OptApp[[#This Row],[Option type
Defined List]],'Option Typs_Grps'!B$2:C$47, 2, FALSE)</f>
        <v>Resource Options</v>
      </c>
      <c r="G335" s="834" t="s">
        <v>68</v>
      </c>
      <c r="H335" s="778" t="s">
        <v>737</v>
      </c>
      <c r="I335" s="844" t="s">
        <v>738</v>
      </c>
      <c r="J335" s="1052"/>
      <c r="K335" s="1052"/>
      <c r="L335" s="1053" t="s">
        <v>739</v>
      </c>
      <c r="M335" s="1053" t="s">
        <v>739</v>
      </c>
      <c r="N335" s="1053" t="s">
        <v>739</v>
      </c>
      <c r="O335" s="1053" t="s">
        <v>739</v>
      </c>
      <c r="P335" s="1053" t="s">
        <v>739</v>
      </c>
      <c r="Q335" s="1053" t="s">
        <v>739</v>
      </c>
      <c r="R335" s="23" t="s">
        <v>752</v>
      </c>
      <c r="S335" s="1332" t="s">
        <v>71</v>
      </c>
      <c r="T335" s="1332" t="s">
        <v>71</v>
      </c>
      <c r="U335" s="848">
        <v>1.5</v>
      </c>
      <c r="V335" s="1068"/>
      <c r="W335" s="1080"/>
      <c r="X335" s="1070"/>
      <c r="Y335" s="1079"/>
      <c r="Z335" s="1081"/>
      <c r="AA335" s="1070"/>
      <c r="AB335" s="1070"/>
      <c r="AC335" s="1070"/>
      <c r="AD335" s="1070"/>
      <c r="AE335" s="1070"/>
      <c r="AF335" s="1082"/>
      <c r="AG335" s="1070"/>
      <c r="AH335" s="1070"/>
      <c r="AI335" s="1057"/>
      <c r="AJ335" s="1057"/>
      <c r="AK335" s="1497"/>
      <c r="AL335" s="1057"/>
      <c r="AM335" s="1497"/>
      <c r="AN335" s="1057"/>
      <c r="AO335" s="1497"/>
      <c r="AP335" s="1497"/>
      <c r="AQ335" s="1497"/>
      <c r="AR335" s="1497"/>
      <c r="AS335" s="1497"/>
      <c r="AT335" s="1497"/>
      <c r="AU335" s="1497"/>
      <c r="AV335" s="1057"/>
      <c r="AW335" s="1057"/>
      <c r="AX335" s="1057"/>
      <c r="AY335" s="1057"/>
      <c r="AZ335" s="1057"/>
      <c r="BA335" s="1049"/>
      <c r="BB335" s="1248" t="s">
        <v>739</v>
      </c>
      <c r="BC335" s="1248" t="s">
        <v>739</v>
      </c>
      <c r="BD335" s="1248" t="s">
        <v>739</v>
      </c>
      <c r="BE335" s="1248" t="s">
        <v>739</v>
      </c>
    </row>
    <row r="336" spans="1:58" ht="30.65" customHeight="1" x14ac:dyDescent="0.35">
      <c r="A336" s="1367"/>
      <c r="B33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6" s="778">
        <v>38.04</v>
      </c>
      <c r="D336" s="23" t="s">
        <v>1802</v>
      </c>
      <c r="E336" s="825" t="s">
        <v>938</v>
      </c>
      <c r="F336" s="1495" t="str">
        <f>VLOOKUP(TBL4_OptApp[[#This Row],[Option type
Defined List]],'Option Typs_Grps'!B$2:C$47, 2, FALSE)</f>
        <v>Resource Options</v>
      </c>
      <c r="G336" s="834" t="s">
        <v>68</v>
      </c>
      <c r="H336" s="778" t="s">
        <v>882</v>
      </c>
      <c r="I336" s="844" t="s">
        <v>738</v>
      </c>
      <c r="J336" s="1041"/>
      <c r="K336" s="1041" t="s">
        <v>71</v>
      </c>
      <c r="L336" s="1040" t="s">
        <v>738</v>
      </c>
      <c r="M336" s="1040" t="s">
        <v>738</v>
      </c>
      <c r="N336" s="1040" t="s">
        <v>738</v>
      </c>
      <c r="O336" s="1040" t="s">
        <v>738</v>
      </c>
      <c r="P336" s="1040" t="s">
        <v>738</v>
      </c>
      <c r="Q336" s="1040" t="s">
        <v>738</v>
      </c>
      <c r="R336" s="23" t="s">
        <v>71</v>
      </c>
      <c r="S336" s="1332" t="s">
        <v>71</v>
      </c>
      <c r="T336" s="1332" t="s">
        <v>71</v>
      </c>
      <c r="U336" s="848">
        <v>0.96</v>
      </c>
      <c r="V336" s="864">
        <v>12</v>
      </c>
      <c r="W336" s="1043" t="s">
        <v>305</v>
      </c>
      <c r="X336" s="821"/>
      <c r="Y336" s="1044"/>
      <c r="Z336" s="1044"/>
      <c r="AA336" s="1044">
        <v>0.4224</v>
      </c>
      <c r="AB336" s="1044">
        <v>0</v>
      </c>
      <c r="AC336" s="1249">
        <v>63.390999999999998</v>
      </c>
      <c r="AD336" s="1249">
        <v>116.6832</v>
      </c>
      <c r="AE336" s="1047">
        <v>51.340608000000003</v>
      </c>
      <c r="AF336" s="1124"/>
      <c r="AG336" s="1044">
        <v>354.48795763010355</v>
      </c>
      <c r="AH336" s="1044"/>
      <c r="AI336" s="1041">
        <v>-6.6</v>
      </c>
      <c r="AJ336" s="1041">
        <v>-1</v>
      </c>
      <c r="AK336" s="1041" t="s">
        <v>305</v>
      </c>
      <c r="AL336" s="1041">
        <v>-1</v>
      </c>
      <c r="AM336" s="1046" t="s">
        <v>305</v>
      </c>
      <c r="AN336" s="1041">
        <v>-1</v>
      </c>
      <c r="AO336" s="1046" t="s">
        <v>305</v>
      </c>
      <c r="AP336" s="1041">
        <v>-1</v>
      </c>
      <c r="AQ336" s="1041" t="s">
        <v>305</v>
      </c>
      <c r="AR336" s="1041">
        <v>-3</v>
      </c>
      <c r="AS336" s="1041" t="s">
        <v>305</v>
      </c>
      <c r="AT336" s="1041" t="s">
        <v>305</v>
      </c>
      <c r="AU336" s="1041" t="s">
        <v>305</v>
      </c>
      <c r="AV336" s="1041" t="s">
        <v>895</v>
      </c>
      <c r="AW336" s="1041" t="s">
        <v>884</v>
      </c>
      <c r="AX336" s="1041" t="s">
        <v>886</v>
      </c>
      <c r="AY336" s="1041" t="s">
        <v>886</v>
      </c>
      <c r="AZ336" s="1041">
        <v>10</v>
      </c>
      <c r="BA336" s="778">
        <v>12</v>
      </c>
      <c r="BB336" s="1040" t="s">
        <v>738</v>
      </c>
      <c r="BC336" s="1040" t="s">
        <v>738</v>
      </c>
      <c r="BD336" s="1040" t="s">
        <v>738</v>
      </c>
      <c r="BE336" s="1040" t="s">
        <v>738</v>
      </c>
      <c r="BF336" s="1367"/>
    </row>
    <row r="337" spans="1:58" ht="30.65" customHeight="1" x14ac:dyDescent="0.35">
      <c r="A337" s="1367"/>
      <c r="B33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7" s="778">
        <v>38.049999999999997</v>
      </c>
      <c r="D337" s="23" t="s">
        <v>1803</v>
      </c>
      <c r="E337" s="825" t="s">
        <v>938</v>
      </c>
      <c r="F337" s="1495" t="str">
        <f>VLOOKUP(TBL4_OptApp[[#This Row],[Option type
Defined List]],'Option Typs_Grps'!B$2:C$47, 2, FALSE)</f>
        <v>Resource Options</v>
      </c>
      <c r="G337" s="834" t="s">
        <v>68</v>
      </c>
      <c r="H337" s="778" t="s">
        <v>737</v>
      </c>
      <c r="I337" s="844" t="s">
        <v>738</v>
      </c>
      <c r="J337" s="1057"/>
      <c r="K337" s="1057"/>
      <c r="L337" s="1254" t="s">
        <v>739</v>
      </c>
      <c r="M337" s="1254" t="s">
        <v>739</v>
      </c>
      <c r="N337" s="1254" t="s">
        <v>739</v>
      </c>
      <c r="O337" s="1254" t="s">
        <v>739</v>
      </c>
      <c r="P337" s="1254" t="s">
        <v>739</v>
      </c>
      <c r="Q337" s="1254" t="s">
        <v>739</v>
      </c>
      <c r="R337" s="23" t="s">
        <v>752</v>
      </c>
      <c r="S337" s="1332" t="s">
        <v>71</v>
      </c>
      <c r="T337" s="1332" t="s">
        <v>71</v>
      </c>
      <c r="U337" s="848">
        <v>2</v>
      </c>
      <c r="V337" s="1068"/>
      <c r="W337" s="1069"/>
      <c r="X337" s="1070"/>
      <c r="Y337" s="1079"/>
      <c r="Z337" s="1071"/>
      <c r="AA337" s="1070"/>
      <c r="AB337" s="1070"/>
      <c r="AC337" s="1070"/>
      <c r="AD337" s="1070"/>
      <c r="AE337" s="1070"/>
      <c r="AF337" s="1121"/>
      <c r="AG337" s="1070"/>
      <c r="AH337" s="1070"/>
      <c r="AI337" s="1057"/>
      <c r="AJ337" s="1057"/>
      <c r="AK337" s="1057"/>
      <c r="AL337" s="1057"/>
      <c r="AM337" s="1057"/>
      <c r="AN337" s="1057"/>
      <c r="AO337" s="1057"/>
      <c r="AP337" s="1057"/>
      <c r="AQ337" s="1057"/>
      <c r="AR337" s="1057"/>
      <c r="AS337" s="1057"/>
      <c r="AT337" s="1057"/>
      <c r="AU337" s="1057"/>
      <c r="AV337" s="1057"/>
      <c r="AW337" s="1057"/>
      <c r="AX337" s="1057"/>
      <c r="AY337" s="1057"/>
      <c r="AZ337" s="1057"/>
      <c r="BA337" s="1049"/>
      <c r="BB337" s="1255" t="s">
        <v>739</v>
      </c>
      <c r="BC337" s="1255" t="s">
        <v>739</v>
      </c>
      <c r="BD337" s="1255" t="s">
        <v>739</v>
      </c>
      <c r="BE337" s="1255" t="s">
        <v>739</v>
      </c>
      <c r="BF337" s="1367"/>
    </row>
    <row r="338" spans="1:58" customFormat="1" ht="30.65" customHeight="1" x14ac:dyDescent="0.35">
      <c r="B33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38" s="778">
        <v>38.06</v>
      </c>
      <c r="D338" s="23" t="s">
        <v>1804</v>
      </c>
      <c r="E338" s="825" t="s">
        <v>938</v>
      </c>
      <c r="F338" s="1495" t="str">
        <f>VLOOKUP(TBL4_OptApp[[#This Row],[Option type
Defined List]],'Option Typs_Grps'!B$2:C$47, 2, FALSE)</f>
        <v>Resource Options</v>
      </c>
      <c r="G338" s="834" t="s">
        <v>68</v>
      </c>
      <c r="H338" s="778" t="s">
        <v>882</v>
      </c>
      <c r="I338" s="844" t="s">
        <v>738</v>
      </c>
      <c r="J338" s="1038"/>
      <c r="K338" s="1038" t="s">
        <v>71</v>
      </c>
      <c r="L338" s="1040" t="s">
        <v>738</v>
      </c>
      <c r="M338" s="1040" t="s">
        <v>738</v>
      </c>
      <c r="N338" s="1040" t="s">
        <v>738</v>
      </c>
      <c r="O338" s="1040" t="s">
        <v>738</v>
      </c>
      <c r="P338" s="1040" t="s">
        <v>738</v>
      </c>
      <c r="Q338" s="1040" t="s">
        <v>738</v>
      </c>
      <c r="R338" s="23" t="s">
        <v>71</v>
      </c>
      <c r="S338" s="1332" t="s">
        <v>71</v>
      </c>
      <c r="T338" s="1332" t="s">
        <v>71</v>
      </c>
      <c r="U338" s="848">
        <v>0</v>
      </c>
      <c r="V338" s="864">
        <v>12</v>
      </c>
      <c r="W338" s="1043" t="s">
        <v>305</v>
      </c>
      <c r="X338" s="821"/>
      <c r="Y338" s="1044"/>
      <c r="Z338" s="1044"/>
      <c r="AA338" s="1044">
        <v>0</v>
      </c>
      <c r="AB338" s="1044">
        <v>6</v>
      </c>
      <c r="AC338" s="1249">
        <v>138.24199999999999</v>
      </c>
      <c r="AD338" s="1249">
        <v>0</v>
      </c>
      <c r="AE338" s="1047">
        <v>0</v>
      </c>
      <c r="AF338" s="1124"/>
      <c r="AG338" s="1044">
        <v>0</v>
      </c>
      <c r="AH338" s="1044"/>
      <c r="AI338" s="1041">
        <v>-6.6</v>
      </c>
      <c r="AJ338" s="1041">
        <v>-1</v>
      </c>
      <c r="AK338" s="1041" t="s">
        <v>305</v>
      </c>
      <c r="AL338" s="1041">
        <v>-1</v>
      </c>
      <c r="AM338" s="1046" t="s">
        <v>305</v>
      </c>
      <c r="AN338" s="1041">
        <v>-1</v>
      </c>
      <c r="AO338" s="1046" t="s">
        <v>305</v>
      </c>
      <c r="AP338" s="1041">
        <v>-1</v>
      </c>
      <c r="AQ338" s="1041" t="s">
        <v>305</v>
      </c>
      <c r="AR338" s="1041">
        <v>-3</v>
      </c>
      <c r="AS338" s="1041" t="s">
        <v>305</v>
      </c>
      <c r="AT338" s="1041" t="s">
        <v>305</v>
      </c>
      <c r="AU338" s="1041" t="s">
        <v>305</v>
      </c>
      <c r="AV338" s="1041" t="s">
        <v>895</v>
      </c>
      <c r="AW338" s="1041" t="s">
        <v>884</v>
      </c>
      <c r="AX338" s="1041" t="s">
        <v>886</v>
      </c>
      <c r="AY338" s="1041" t="s">
        <v>886</v>
      </c>
      <c r="AZ338" s="1041">
        <v>18</v>
      </c>
      <c r="BA338" s="778">
        <v>12</v>
      </c>
      <c r="BB338" s="1040" t="s">
        <v>738</v>
      </c>
      <c r="BC338" s="1040" t="s">
        <v>738</v>
      </c>
      <c r="BD338" s="1040" t="s">
        <v>738</v>
      </c>
      <c r="BE338" s="1040" t="s">
        <v>738</v>
      </c>
    </row>
    <row r="339" spans="1:58" ht="30.65" customHeight="1" x14ac:dyDescent="0.35">
      <c r="A339" s="1367"/>
      <c r="B33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9" s="778">
        <v>38.07</v>
      </c>
      <c r="D339" s="23" t="s">
        <v>1805</v>
      </c>
      <c r="E339" s="825" t="s">
        <v>938</v>
      </c>
      <c r="F339" s="1495" t="str">
        <f>VLOOKUP(TBL4_OptApp[[#This Row],[Option type
Defined List]],'Option Typs_Grps'!B$2:C$47, 2, FALSE)</f>
        <v>Resource Options</v>
      </c>
      <c r="G339" s="834" t="s">
        <v>68</v>
      </c>
      <c r="H339" s="778" t="s">
        <v>737</v>
      </c>
      <c r="I339" s="844" t="s">
        <v>738</v>
      </c>
      <c r="J339" s="1057"/>
      <c r="K339" s="1057"/>
      <c r="L339" s="1254" t="s">
        <v>739</v>
      </c>
      <c r="M339" s="1254" t="s">
        <v>739</v>
      </c>
      <c r="N339" s="1254" t="s">
        <v>739</v>
      </c>
      <c r="O339" s="1254" t="s">
        <v>739</v>
      </c>
      <c r="P339" s="1254" t="s">
        <v>739</v>
      </c>
      <c r="Q339" s="1254" t="s">
        <v>739</v>
      </c>
      <c r="R339" s="23" t="s">
        <v>752</v>
      </c>
      <c r="S339" s="1332" t="s">
        <v>71</v>
      </c>
      <c r="T339" s="1332" t="s">
        <v>71</v>
      </c>
      <c r="U339" s="848">
        <v>0.3</v>
      </c>
      <c r="V339" s="1068"/>
      <c r="W339" s="1069"/>
      <c r="X339" s="1070"/>
      <c r="Y339" s="1079"/>
      <c r="Z339" s="1071"/>
      <c r="AA339" s="1074"/>
      <c r="AB339" s="1074"/>
      <c r="AC339" s="1074"/>
      <c r="AD339" s="1074"/>
      <c r="AE339" s="1070"/>
      <c r="AF339" s="1121"/>
      <c r="AG339" s="1070"/>
      <c r="AH339" s="1070"/>
      <c r="AI339" s="1057"/>
      <c r="AJ339" s="1057"/>
      <c r="AK339" s="1057"/>
      <c r="AL339" s="1057"/>
      <c r="AM339" s="1057"/>
      <c r="AN339" s="1057"/>
      <c r="AO339" s="1057"/>
      <c r="AP339" s="1057"/>
      <c r="AQ339" s="1057"/>
      <c r="AR339" s="1057"/>
      <c r="AS339" s="1057"/>
      <c r="AT339" s="1057"/>
      <c r="AU339" s="1057"/>
      <c r="AV339" s="1057"/>
      <c r="AW339" s="1057"/>
      <c r="AX339" s="1057"/>
      <c r="AY339" s="1057"/>
      <c r="AZ339" s="1057"/>
      <c r="BA339" s="1049"/>
      <c r="BB339" s="1255" t="s">
        <v>739</v>
      </c>
      <c r="BC339" s="1255" t="s">
        <v>739</v>
      </c>
      <c r="BD339" s="1255" t="s">
        <v>739</v>
      </c>
      <c r="BE339" s="1255" t="s">
        <v>739</v>
      </c>
      <c r="BF339" s="1367"/>
    </row>
    <row r="340" spans="1:58" ht="30.65" customHeight="1" x14ac:dyDescent="0.35">
      <c r="A340" s="1367"/>
      <c r="B34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0" s="778">
        <v>38.08</v>
      </c>
      <c r="D340" s="23" t="s">
        <v>1806</v>
      </c>
      <c r="E340" s="825" t="s">
        <v>938</v>
      </c>
      <c r="F340" s="1495" t="str">
        <f>VLOOKUP(TBL4_OptApp[[#This Row],[Option type
Defined List]],'Option Typs_Grps'!B$2:C$47, 2, FALSE)</f>
        <v>Resource Options</v>
      </c>
      <c r="G340" s="834" t="s">
        <v>68</v>
      </c>
      <c r="H340" s="778" t="s">
        <v>737</v>
      </c>
      <c r="I340" s="844" t="s">
        <v>738</v>
      </c>
      <c r="J340" s="1057"/>
      <c r="K340" s="1057"/>
      <c r="L340" s="1254" t="s">
        <v>739</v>
      </c>
      <c r="M340" s="1254" t="s">
        <v>739</v>
      </c>
      <c r="N340" s="1254" t="s">
        <v>739</v>
      </c>
      <c r="O340" s="1254" t="s">
        <v>739</v>
      </c>
      <c r="P340" s="1254" t="s">
        <v>739</v>
      </c>
      <c r="Q340" s="1254" t="s">
        <v>739</v>
      </c>
      <c r="R340" s="23" t="s">
        <v>752</v>
      </c>
      <c r="S340" s="1332" t="s">
        <v>71</v>
      </c>
      <c r="T340" s="1332" t="s">
        <v>71</v>
      </c>
      <c r="U340" s="848">
        <v>1</v>
      </c>
      <c r="V340" s="1068"/>
      <c r="W340" s="1069"/>
      <c r="X340" s="1070"/>
      <c r="Y340" s="1079"/>
      <c r="Z340" s="1071"/>
      <c r="AA340" s="1074"/>
      <c r="AB340" s="1074"/>
      <c r="AC340" s="1074"/>
      <c r="AD340" s="1074"/>
      <c r="AE340" s="1070"/>
      <c r="AF340" s="1070"/>
      <c r="AG340" s="1070"/>
      <c r="AH340" s="1070"/>
      <c r="AI340" s="1057"/>
      <c r="AJ340" s="1057"/>
      <c r="AK340" s="1057"/>
      <c r="AL340" s="1057"/>
      <c r="AM340" s="1057"/>
      <c r="AN340" s="1057"/>
      <c r="AO340" s="1057"/>
      <c r="AP340" s="1057"/>
      <c r="AQ340" s="1057"/>
      <c r="AR340" s="1057"/>
      <c r="AS340" s="1057"/>
      <c r="AT340" s="1057"/>
      <c r="AU340" s="1057"/>
      <c r="AV340" s="1057"/>
      <c r="AW340" s="1057"/>
      <c r="AX340" s="1057"/>
      <c r="AY340" s="1057"/>
      <c r="AZ340" s="1057"/>
      <c r="BA340" s="1049"/>
      <c r="BB340" s="1255" t="s">
        <v>739</v>
      </c>
      <c r="BC340" s="1255" t="s">
        <v>739</v>
      </c>
      <c r="BD340" s="1255" t="s">
        <v>739</v>
      </c>
      <c r="BE340" s="1255" t="s">
        <v>739</v>
      </c>
      <c r="BF340" s="1367"/>
    </row>
    <row r="341" spans="1:58" ht="30.65" customHeight="1" x14ac:dyDescent="0.35">
      <c r="A341" s="1367"/>
      <c r="B34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1" s="778">
        <v>38.090000000000003</v>
      </c>
      <c r="D341" s="23" t="s">
        <v>1807</v>
      </c>
      <c r="E341" s="825" t="s">
        <v>938</v>
      </c>
      <c r="F341" s="1495" t="str">
        <f>VLOOKUP(TBL4_OptApp[[#This Row],[Option type
Defined List]],'Option Typs_Grps'!B$2:C$47, 2, FALSE)</f>
        <v>Resource Options</v>
      </c>
      <c r="G341" s="834" t="s">
        <v>68</v>
      </c>
      <c r="H341" s="778" t="s">
        <v>737</v>
      </c>
      <c r="I341" s="844" t="s">
        <v>738</v>
      </c>
      <c r="J341" s="1057"/>
      <c r="K341" s="1057"/>
      <c r="L341" s="1254" t="s">
        <v>739</v>
      </c>
      <c r="M341" s="1254" t="s">
        <v>739</v>
      </c>
      <c r="N341" s="1254" t="s">
        <v>739</v>
      </c>
      <c r="O341" s="1254" t="s">
        <v>739</v>
      </c>
      <c r="P341" s="1254" t="s">
        <v>739</v>
      </c>
      <c r="Q341" s="1254" t="s">
        <v>739</v>
      </c>
      <c r="R341" s="23" t="s">
        <v>891</v>
      </c>
      <c r="S341" s="1332" t="s">
        <v>71</v>
      </c>
      <c r="T341" s="1332" t="s">
        <v>71</v>
      </c>
      <c r="U341" s="848">
        <v>3.5</v>
      </c>
      <c r="V341" s="1068"/>
      <c r="W341" s="1069"/>
      <c r="X341" s="1070"/>
      <c r="Y341" s="1079"/>
      <c r="Z341" s="1071"/>
      <c r="AA341" s="1074"/>
      <c r="AB341" s="1074"/>
      <c r="AC341" s="1074"/>
      <c r="AD341" s="1074"/>
      <c r="AE341" s="1070"/>
      <c r="AF341" s="1070"/>
      <c r="AG341" s="1070"/>
      <c r="AH341" s="1070"/>
      <c r="AI341" s="1057"/>
      <c r="AJ341" s="1057"/>
      <c r="AK341" s="1057"/>
      <c r="AL341" s="1057"/>
      <c r="AM341" s="1057"/>
      <c r="AN341" s="1057"/>
      <c r="AO341" s="1057"/>
      <c r="AP341" s="1057"/>
      <c r="AQ341" s="1057"/>
      <c r="AR341" s="1057"/>
      <c r="AS341" s="1057"/>
      <c r="AT341" s="1057"/>
      <c r="AU341" s="1057"/>
      <c r="AV341" s="1057"/>
      <c r="AW341" s="1057"/>
      <c r="AX341" s="1057"/>
      <c r="AY341" s="1057"/>
      <c r="AZ341" s="1057"/>
      <c r="BA341" s="1049"/>
      <c r="BB341" s="1255" t="s">
        <v>739</v>
      </c>
      <c r="BC341" s="1255" t="s">
        <v>739</v>
      </c>
      <c r="BD341" s="1255" t="s">
        <v>739</v>
      </c>
      <c r="BE341" s="1255" t="s">
        <v>739</v>
      </c>
      <c r="BF341" s="1367"/>
    </row>
    <row r="342" spans="1:58" ht="30.65" customHeight="1" x14ac:dyDescent="0.35">
      <c r="A342" s="1367"/>
      <c r="B34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2" s="778">
        <v>38.1</v>
      </c>
      <c r="D342" s="23" t="s">
        <v>1808</v>
      </c>
      <c r="E342" s="825" t="s">
        <v>938</v>
      </c>
      <c r="F342" s="1495" t="str">
        <f>VLOOKUP(TBL4_OptApp[[#This Row],[Option type
Defined List]],'Option Typs_Grps'!B$2:C$47, 2, FALSE)</f>
        <v>Resource Options</v>
      </c>
      <c r="G342" s="834" t="s">
        <v>68</v>
      </c>
      <c r="H342" s="778" t="s">
        <v>737</v>
      </c>
      <c r="I342" s="844" t="s">
        <v>738</v>
      </c>
      <c r="J342" s="1057"/>
      <c r="K342" s="1057"/>
      <c r="L342" s="1254" t="s">
        <v>739</v>
      </c>
      <c r="M342" s="1254" t="s">
        <v>739</v>
      </c>
      <c r="N342" s="1254" t="s">
        <v>739</v>
      </c>
      <c r="O342" s="1254" t="s">
        <v>739</v>
      </c>
      <c r="P342" s="1254" t="s">
        <v>739</v>
      </c>
      <c r="Q342" s="1254" t="s">
        <v>739</v>
      </c>
      <c r="R342" s="23" t="s">
        <v>752</v>
      </c>
      <c r="S342" s="1332" t="s">
        <v>71</v>
      </c>
      <c r="T342" s="1332" t="s">
        <v>71</v>
      </c>
      <c r="U342" s="848">
        <v>0.5</v>
      </c>
      <c r="V342" s="1068"/>
      <c r="W342" s="1069"/>
      <c r="X342" s="1070"/>
      <c r="Y342" s="1079"/>
      <c r="Z342" s="1071"/>
      <c r="AA342" s="1074"/>
      <c r="AB342" s="1074"/>
      <c r="AC342" s="1074"/>
      <c r="AD342" s="1074"/>
      <c r="AE342" s="1070"/>
      <c r="AF342" s="1070"/>
      <c r="AG342" s="1070"/>
      <c r="AH342" s="1070"/>
      <c r="AI342" s="1057"/>
      <c r="AJ342" s="1057"/>
      <c r="AK342" s="1057"/>
      <c r="AL342" s="1057"/>
      <c r="AM342" s="1057"/>
      <c r="AN342" s="1057"/>
      <c r="AO342" s="1057"/>
      <c r="AP342" s="1057"/>
      <c r="AQ342" s="1057"/>
      <c r="AR342" s="1057"/>
      <c r="AS342" s="1057"/>
      <c r="AT342" s="1057"/>
      <c r="AU342" s="1057"/>
      <c r="AV342" s="1057"/>
      <c r="AW342" s="1057"/>
      <c r="AX342" s="1057"/>
      <c r="AY342" s="1057"/>
      <c r="AZ342" s="1057"/>
      <c r="BA342" s="1049"/>
      <c r="BB342" s="1255" t="s">
        <v>739</v>
      </c>
      <c r="BC342" s="1255" t="s">
        <v>739</v>
      </c>
      <c r="BD342" s="1255" t="s">
        <v>739</v>
      </c>
      <c r="BE342" s="1255" t="s">
        <v>739</v>
      </c>
      <c r="BF342" s="1367"/>
    </row>
    <row r="343" spans="1:58" ht="30.65" customHeight="1" x14ac:dyDescent="0.35">
      <c r="A343" s="1367"/>
      <c r="B34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43" s="778">
        <v>38.11</v>
      </c>
      <c r="D343" s="23" t="s">
        <v>1809</v>
      </c>
      <c r="E343" s="825" t="s">
        <v>938</v>
      </c>
      <c r="F343" s="1495" t="str">
        <f>VLOOKUP(TBL4_OptApp[[#This Row],[Option type
Defined List]],'Option Typs_Grps'!B$2:C$47, 2, FALSE)</f>
        <v>Resource Options</v>
      </c>
      <c r="G343" s="834" t="s">
        <v>68</v>
      </c>
      <c r="H343" s="778" t="s">
        <v>882</v>
      </c>
      <c r="I343" s="844" t="s">
        <v>738</v>
      </c>
      <c r="J343" s="1041"/>
      <c r="K343" s="1041" t="s">
        <v>71</v>
      </c>
      <c r="L343" s="1040" t="s">
        <v>738</v>
      </c>
      <c r="M343" s="1040" t="s">
        <v>772</v>
      </c>
      <c r="N343" s="1040" t="s">
        <v>738</v>
      </c>
      <c r="O343" s="1040" t="s">
        <v>738</v>
      </c>
      <c r="P343" s="1040" t="s">
        <v>772</v>
      </c>
      <c r="Q343" s="1040" t="s">
        <v>772</v>
      </c>
      <c r="R343" s="23" t="s">
        <v>71</v>
      </c>
      <c r="S343" s="1332" t="s">
        <v>71</v>
      </c>
      <c r="T343" s="1332" t="s">
        <v>71</v>
      </c>
      <c r="U343" s="848">
        <v>0</v>
      </c>
      <c r="V343" s="864">
        <v>12</v>
      </c>
      <c r="W343" s="1043" t="s">
        <v>305</v>
      </c>
      <c r="X343" s="821"/>
      <c r="Y343" s="1044"/>
      <c r="Z343" s="1044"/>
      <c r="AA343" s="1044">
        <v>0</v>
      </c>
      <c r="AB343" s="1044">
        <v>6</v>
      </c>
      <c r="AC343" s="1249">
        <v>275.15699999999998</v>
      </c>
      <c r="AD343" s="1249">
        <v>0</v>
      </c>
      <c r="AE343" s="1047">
        <v>0</v>
      </c>
      <c r="AF343" s="1124"/>
      <c r="AG343" s="1044">
        <v>0</v>
      </c>
      <c r="AH343" s="1044"/>
      <c r="AI343" s="1041">
        <v>-17.599999999999998</v>
      </c>
      <c r="AJ343" s="1041">
        <v>-2</v>
      </c>
      <c r="AK343" s="1041" t="s">
        <v>305</v>
      </c>
      <c r="AL343" s="1041">
        <v>-3</v>
      </c>
      <c r="AM343" s="1046" t="s">
        <v>305</v>
      </c>
      <c r="AN343" s="1041">
        <v>-3</v>
      </c>
      <c r="AO343" s="1046" t="s">
        <v>305</v>
      </c>
      <c r="AP343" s="1041">
        <v>-1</v>
      </c>
      <c r="AQ343" s="1041" t="s">
        <v>305</v>
      </c>
      <c r="AR343" s="1041">
        <v>-3</v>
      </c>
      <c r="AS343" s="1041" t="s">
        <v>305</v>
      </c>
      <c r="AT343" s="1041" t="s">
        <v>305</v>
      </c>
      <c r="AU343" s="1041" t="s">
        <v>305</v>
      </c>
      <c r="AV343" s="1041" t="s">
        <v>895</v>
      </c>
      <c r="AW343" s="1041" t="s">
        <v>884</v>
      </c>
      <c r="AX343" s="1041" t="s">
        <v>886</v>
      </c>
      <c r="AY343" s="1041" t="s">
        <v>886</v>
      </c>
      <c r="AZ343" s="1041">
        <v>18</v>
      </c>
      <c r="BA343" s="778">
        <v>12</v>
      </c>
      <c r="BB343" s="1040" t="s">
        <v>738</v>
      </c>
      <c r="BC343" s="1040" t="s">
        <v>738</v>
      </c>
      <c r="BD343" s="1040" t="s">
        <v>738</v>
      </c>
      <c r="BE343" s="1040" t="s">
        <v>738</v>
      </c>
      <c r="BF343" s="1367"/>
    </row>
    <row r="344" spans="1:58" customFormat="1" ht="30.65" customHeight="1" x14ac:dyDescent="0.35">
      <c r="B34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44" s="778">
        <v>38.119999999999997</v>
      </c>
      <c r="D344" s="23" t="s">
        <v>1810</v>
      </c>
      <c r="E344" s="825" t="s">
        <v>938</v>
      </c>
      <c r="F344" s="1495" t="str">
        <f>VLOOKUP(TBL4_OptApp[[#This Row],[Option type
Defined List]],'Option Typs_Grps'!B$2:C$47, 2, FALSE)</f>
        <v>Resource Options</v>
      </c>
      <c r="G344" s="834" t="s">
        <v>68</v>
      </c>
      <c r="H344" s="778" t="s">
        <v>882</v>
      </c>
      <c r="I344" s="844" t="s">
        <v>738</v>
      </c>
      <c r="J344" s="788"/>
      <c r="K344" s="788" t="s">
        <v>71</v>
      </c>
      <c r="L344" s="1040" t="s">
        <v>738</v>
      </c>
      <c r="M344" s="1040" t="s">
        <v>738</v>
      </c>
      <c r="N344" s="1040" t="s">
        <v>738</v>
      </c>
      <c r="O344" s="1040" t="s">
        <v>738</v>
      </c>
      <c r="P344" s="1040" t="s">
        <v>772</v>
      </c>
      <c r="Q344" s="1040" t="s">
        <v>772</v>
      </c>
      <c r="R344" s="788" t="s">
        <v>71</v>
      </c>
      <c r="S344" s="1332" t="s">
        <v>71</v>
      </c>
      <c r="T344" s="1332" t="s">
        <v>71</v>
      </c>
      <c r="U344" s="848">
        <v>3</v>
      </c>
      <c r="V344" s="864">
        <v>9</v>
      </c>
      <c r="W344" s="1043" t="s">
        <v>305</v>
      </c>
      <c r="X344" s="821"/>
      <c r="Y344" s="1044"/>
      <c r="Z344" s="1044"/>
      <c r="AA344" s="1044">
        <v>1.32</v>
      </c>
      <c r="AB344" s="1044">
        <v>6</v>
      </c>
      <c r="AC344" s="1249">
        <v>66.356999999999999</v>
      </c>
      <c r="AD344" s="1249">
        <v>512.46</v>
      </c>
      <c r="AE344" s="1047">
        <v>225.48240000000001</v>
      </c>
      <c r="AF344" s="1124"/>
      <c r="AG344" s="1044">
        <v>178.49981968787833</v>
      </c>
      <c r="AH344" s="1044"/>
      <c r="AI344" s="1041">
        <v>-6.6</v>
      </c>
      <c r="AJ344" s="1041">
        <v>-1</v>
      </c>
      <c r="AK344" s="1041" t="s">
        <v>305</v>
      </c>
      <c r="AL344" s="1041">
        <v>-1</v>
      </c>
      <c r="AM344" s="1046" t="s">
        <v>305</v>
      </c>
      <c r="AN344" s="1041">
        <v>-1</v>
      </c>
      <c r="AO344" s="1046" t="s">
        <v>305</v>
      </c>
      <c r="AP344" s="1041">
        <v>-1</v>
      </c>
      <c r="AQ344" s="1041" t="s">
        <v>305</v>
      </c>
      <c r="AR344" s="1041">
        <v>-3</v>
      </c>
      <c r="AS344" s="1041" t="s">
        <v>305</v>
      </c>
      <c r="AT344" s="1041" t="s">
        <v>305</v>
      </c>
      <c r="AU344" s="1041" t="s">
        <v>305</v>
      </c>
      <c r="AV344" s="1046" t="s">
        <v>895</v>
      </c>
      <c r="AW344" s="1046" t="s">
        <v>884</v>
      </c>
      <c r="AX344" s="1046" t="s">
        <v>888</v>
      </c>
      <c r="AY344" s="1046" t="s">
        <v>886</v>
      </c>
      <c r="AZ344" s="1046">
        <v>14</v>
      </c>
      <c r="BA344" s="1046">
        <v>12</v>
      </c>
      <c r="BB344" s="1040" t="s">
        <v>738</v>
      </c>
      <c r="BC344" s="1040" t="s">
        <v>738</v>
      </c>
      <c r="BD344" s="1040" t="s">
        <v>738</v>
      </c>
      <c r="BE344" s="1040" t="s">
        <v>738</v>
      </c>
    </row>
    <row r="345" spans="1:58" customFormat="1" ht="30.65" customHeight="1" x14ac:dyDescent="0.35">
      <c r="B34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5" s="778">
        <v>39.01</v>
      </c>
      <c r="D345" s="23" t="s">
        <v>1811</v>
      </c>
      <c r="E345" s="825" t="s">
        <v>938</v>
      </c>
      <c r="F345" s="1495" t="str">
        <f>VLOOKUP(TBL4_OptApp[[#This Row],[Option type
Defined List]],'Option Typs_Grps'!B$2:C$47, 2, FALSE)</f>
        <v>Resource Options</v>
      </c>
      <c r="G345" s="834" t="s">
        <v>68</v>
      </c>
      <c r="H345" s="778" t="s">
        <v>821</v>
      </c>
      <c r="I345" s="844" t="s">
        <v>738</v>
      </c>
      <c r="J345" s="788"/>
      <c r="K345" s="788" t="s">
        <v>71</v>
      </c>
      <c r="L345" s="1040" t="s">
        <v>772</v>
      </c>
      <c r="M345" s="1040" t="s">
        <v>772</v>
      </c>
      <c r="N345" s="1040" t="s">
        <v>738</v>
      </c>
      <c r="O345" s="1040" t="s">
        <v>772</v>
      </c>
      <c r="P345" s="1040" t="s">
        <v>772</v>
      </c>
      <c r="Q345" s="1040" t="s">
        <v>772</v>
      </c>
      <c r="R345" s="788" t="s">
        <v>71</v>
      </c>
      <c r="S345" s="1332" t="s">
        <v>71</v>
      </c>
      <c r="T345" s="1332" t="s">
        <v>71</v>
      </c>
      <c r="U345" s="848">
        <v>0.41</v>
      </c>
      <c r="V345" s="864">
        <v>7</v>
      </c>
      <c r="W345" s="1043" t="s">
        <v>150</v>
      </c>
      <c r="X345" s="821"/>
      <c r="Y345" s="1044"/>
      <c r="Z345" s="1044"/>
      <c r="AA345" s="1044">
        <v>0.18039999999999998</v>
      </c>
      <c r="AB345" s="1044">
        <v>5</v>
      </c>
      <c r="AC345" s="1249">
        <v>357.80599999999998</v>
      </c>
      <c r="AD345" s="1249">
        <v>0</v>
      </c>
      <c r="AE345" s="1047">
        <v>0</v>
      </c>
      <c r="AF345" s="1124"/>
      <c r="AG345" s="1044">
        <v>1786.7299388059923</v>
      </c>
      <c r="AH345" s="1044"/>
      <c r="AI345" s="1041">
        <v>-6.6</v>
      </c>
      <c r="AJ345" s="1041">
        <v>-1</v>
      </c>
      <c r="AK345" s="1041" t="s">
        <v>305</v>
      </c>
      <c r="AL345" s="1041">
        <v>-1</v>
      </c>
      <c r="AM345" s="1046" t="s">
        <v>305</v>
      </c>
      <c r="AN345" s="1041">
        <v>-1</v>
      </c>
      <c r="AO345" s="1046" t="s">
        <v>305</v>
      </c>
      <c r="AP345" s="1041">
        <v>-1</v>
      </c>
      <c r="AQ345" s="1041" t="s">
        <v>305</v>
      </c>
      <c r="AR345" s="1041">
        <v>-3</v>
      </c>
      <c r="AS345" s="1041" t="s">
        <v>305</v>
      </c>
      <c r="AT345" s="1041" t="s">
        <v>305</v>
      </c>
      <c r="AU345" s="1041" t="s">
        <v>305</v>
      </c>
      <c r="AV345" s="1046" t="s">
        <v>895</v>
      </c>
      <c r="AW345" s="1046" t="s">
        <v>884</v>
      </c>
      <c r="AX345" s="1046" t="s">
        <v>886</v>
      </c>
      <c r="AY345" s="1046" t="s">
        <v>886</v>
      </c>
      <c r="AZ345" s="1046">
        <v>16</v>
      </c>
      <c r="BA345" s="1046">
        <v>12</v>
      </c>
      <c r="BB345" s="1040" t="s">
        <v>772</v>
      </c>
      <c r="BC345" s="1040" t="s">
        <v>772</v>
      </c>
      <c r="BD345" s="1040" t="s">
        <v>772</v>
      </c>
      <c r="BE345" s="1040" t="s">
        <v>772</v>
      </c>
    </row>
    <row r="346" spans="1:58" customFormat="1" ht="30.65" customHeight="1" x14ac:dyDescent="0.35">
      <c r="B34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6" s="778">
        <v>39.020000000000003</v>
      </c>
      <c r="D346" s="23" t="s">
        <v>1812</v>
      </c>
      <c r="E346" s="825" t="s">
        <v>938</v>
      </c>
      <c r="F346" s="1495" t="str">
        <f>VLOOKUP(TBL4_OptApp[[#This Row],[Option type
Defined List]],'Option Typs_Grps'!B$2:C$47, 2, FALSE)</f>
        <v>Resource Options</v>
      </c>
      <c r="G346" s="834" t="s">
        <v>68</v>
      </c>
      <c r="H346" s="778" t="s">
        <v>821</v>
      </c>
      <c r="I346" s="844" t="s">
        <v>738</v>
      </c>
      <c r="J346" s="788"/>
      <c r="K346" s="788" t="s">
        <v>71</v>
      </c>
      <c r="L346" s="1040" t="s">
        <v>772</v>
      </c>
      <c r="M346" s="1040" t="s">
        <v>772</v>
      </c>
      <c r="N346" s="1040" t="s">
        <v>738</v>
      </c>
      <c r="O346" s="1040" t="s">
        <v>772</v>
      </c>
      <c r="P346" s="1040" t="s">
        <v>772</v>
      </c>
      <c r="Q346" s="1040" t="s">
        <v>772</v>
      </c>
      <c r="R346" s="788" t="s">
        <v>71</v>
      </c>
      <c r="S346" s="1332" t="s">
        <v>71</v>
      </c>
      <c r="T346" s="1332" t="s">
        <v>71</v>
      </c>
      <c r="U346" s="848">
        <v>2.5</v>
      </c>
      <c r="V346" s="864">
        <v>7</v>
      </c>
      <c r="W346" s="1043" t="s">
        <v>127</v>
      </c>
      <c r="X346" s="821"/>
      <c r="Y346" s="1044"/>
      <c r="Z346" s="1044"/>
      <c r="AA346" s="1044">
        <v>1.1000000000000001</v>
      </c>
      <c r="AB346" s="1044">
        <v>2.5</v>
      </c>
      <c r="AC346" s="1249">
        <v>111.027</v>
      </c>
      <c r="AD346" s="1249">
        <v>176.11250000000001</v>
      </c>
      <c r="AE346" s="1047">
        <v>77.489500000000007</v>
      </c>
      <c r="AF346" s="1124"/>
      <c r="AG346" s="1044">
        <v>26.644962757915618</v>
      </c>
      <c r="AH346" s="1044"/>
      <c r="AI346" s="1041">
        <v>-6.6</v>
      </c>
      <c r="AJ346" s="1041">
        <v>-1</v>
      </c>
      <c r="AK346" s="1041" t="s">
        <v>305</v>
      </c>
      <c r="AL346" s="1041">
        <v>-1</v>
      </c>
      <c r="AM346" s="1046" t="s">
        <v>305</v>
      </c>
      <c r="AN346" s="1041">
        <v>-1</v>
      </c>
      <c r="AO346" s="1046" t="s">
        <v>305</v>
      </c>
      <c r="AP346" s="1041">
        <v>-1</v>
      </c>
      <c r="AQ346" s="1041" t="s">
        <v>305</v>
      </c>
      <c r="AR346" s="1041">
        <v>-3</v>
      </c>
      <c r="AS346" s="1041" t="s">
        <v>305</v>
      </c>
      <c r="AT346" s="1041" t="s">
        <v>305</v>
      </c>
      <c r="AU346" s="1041" t="s">
        <v>305</v>
      </c>
      <c r="AV346" s="1046" t="s">
        <v>940</v>
      </c>
      <c r="AW346" s="1046" t="s">
        <v>941</v>
      </c>
      <c r="AX346" s="1046" t="s">
        <v>888</v>
      </c>
      <c r="AY346" s="1046" t="s">
        <v>885</v>
      </c>
      <c r="AZ346" s="1046">
        <v>14</v>
      </c>
      <c r="BA346" s="1046">
        <v>9</v>
      </c>
      <c r="BB346" s="1040" t="s">
        <v>772</v>
      </c>
      <c r="BC346" s="1040" t="s">
        <v>772</v>
      </c>
      <c r="BD346" s="1040" t="s">
        <v>772</v>
      </c>
      <c r="BE346" s="1040" t="s">
        <v>772</v>
      </c>
    </row>
    <row r="347" spans="1:58" customFormat="1" ht="30.65" customHeight="1" x14ac:dyDescent="0.35">
      <c r="B34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7" s="778">
        <v>40.01</v>
      </c>
      <c r="D347" s="23" t="s">
        <v>1011</v>
      </c>
      <c r="E347" s="825" t="s">
        <v>1012</v>
      </c>
      <c r="F347" s="1495" t="str">
        <f>VLOOKUP(TBL4_OptApp[[#This Row],[Option type
Defined List]],'Option Typs_Grps'!B$2:C$47, 2, FALSE)</f>
        <v>Resource Options</v>
      </c>
      <c r="G347" s="834" t="s">
        <v>68</v>
      </c>
      <c r="H347" s="778" t="s">
        <v>737</v>
      </c>
      <c r="I347" s="844" t="s">
        <v>772</v>
      </c>
      <c r="J347" s="1055"/>
      <c r="K347" s="1055"/>
      <c r="L347" s="1056" t="s">
        <v>739</v>
      </c>
      <c r="M347" s="1056" t="s">
        <v>739</v>
      </c>
      <c r="N347" s="1056" t="s">
        <v>739</v>
      </c>
      <c r="O347" s="1056" t="s">
        <v>739</v>
      </c>
      <c r="P347" s="1056" t="s">
        <v>739</v>
      </c>
      <c r="Q347" s="1056" t="s">
        <v>739</v>
      </c>
      <c r="R347" s="788" t="s">
        <v>752</v>
      </c>
      <c r="S347" s="1332" t="s">
        <v>71</v>
      </c>
      <c r="T347" s="1332" t="s">
        <v>71</v>
      </c>
      <c r="U347" s="848">
        <v>0.5</v>
      </c>
      <c r="V347" s="1068"/>
      <c r="W347" s="1072"/>
      <c r="X347" s="1075"/>
      <c r="Y347" s="1074"/>
      <c r="Z347" s="1078"/>
      <c r="AA347" s="1074"/>
      <c r="AB347" s="1074"/>
      <c r="AC347" s="1074"/>
      <c r="AD347" s="1074"/>
      <c r="AE347" s="1074"/>
      <c r="AF347" s="1122"/>
      <c r="AG347" s="1074"/>
      <c r="AH347" s="1074"/>
      <c r="AI347" s="1076"/>
      <c r="AJ347" s="1076"/>
      <c r="AK347" s="1076"/>
      <c r="AL347" s="1076"/>
      <c r="AM347" s="1076"/>
      <c r="AN347" s="1076"/>
      <c r="AO347" s="1076"/>
      <c r="AP347" s="1076"/>
      <c r="AQ347" s="1076"/>
      <c r="AR347" s="1076"/>
      <c r="AS347" s="1076"/>
      <c r="AT347" s="1076"/>
      <c r="AU347" s="1076"/>
      <c r="AV347" s="1076"/>
      <c r="AW347" s="1076"/>
      <c r="AX347" s="1076"/>
      <c r="AY347" s="1076"/>
      <c r="AZ347" s="1076"/>
      <c r="BA347" s="1076"/>
      <c r="BB347" s="1056" t="s">
        <v>739</v>
      </c>
      <c r="BC347" s="1056" t="s">
        <v>739</v>
      </c>
      <c r="BD347" s="1056" t="s">
        <v>739</v>
      </c>
      <c r="BE347" s="1056" t="s">
        <v>739</v>
      </c>
    </row>
    <row r="348" spans="1:58" customFormat="1" ht="30.65" customHeight="1" x14ac:dyDescent="0.35">
      <c r="B34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48" s="778">
        <v>41.01</v>
      </c>
      <c r="D348" s="23" t="s">
        <v>1013</v>
      </c>
      <c r="E348" s="825" t="s">
        <v>1014</v>
      </c>
      <c r="F348" s="1495" t="str">
        <f>VLOOKUP(TBL4_OptApp[[#This Row],[Option type
Defined List]],'Option Typs_Grps'!B$2:C$47, 2, FALSE)</f>
        <v>Resource Options</v>
      </c>
      <c r="G348" s="834" t="s">
        <v>68</v>
      </c>
      <c r="H348" s="778" t="s">
        <v>821</v>
      </c>
      <c r="I348" s="844" t="s">
        <v>738</v>
      </c>
      <c r="J348" s="788"/>
      <c r="K348" s="788" t="s">
        <v>71</v>
      </c>
      <c r="L348" s="1040" t="s">
        <v>772</v>
      </c>
      <c r="M348" s="1040" t="s">
        <v>772</v>
      </c>
      <c r="N348" s="1040" t="s">
        <v>772</v>
      </c>
      <c r="O348" s="1040" t="s">
        <v>772</v>
      </c>
      <c r="P348" s="1040" t="s">
        <v>772</v>
      </c>
      <c r="Q348" s="1040" t="s">
        <v>772</v>
      </c>
      <c r="R348" s="788" t="s">
        <v>71</v>
      </c>
      <c r="S348" s="1332" t="s">
        <v>71</v>
      </c>
      <c r="T348" s="1332" t="s">
        <v>71</v>
      </c>
      <c r="U348" s="848">
        <v>2.08</v>
      </c>
      <c r="V348" s="864">
        <v>0</v>
      </c>
      <c r="W348" s="1043" t="s">
        <v>89</v>
      </c>
      <c r="X348" s="821"/>
      <c r="Y348" s="1044"/>
      <c r="Z348" s="1044"/>
      <c r="AA348" s="1044">
        <v>0.34736000000000006</v>
      </c>
      <c r="AB348" s="1044">
        <v>0</v>
      </c>
      <c r="AC348" s="1249">
        <v>0</v>
      </c>
      <c r="AD348" s="1249">
        <v>0</v>
      </c>
      <c r="AE348" s="1047">
        <v>0</v>
      </c>
      <c r="AF348" s="1124"/>
      <c r="AG348" s="1044">
        <v>0.45549021576670662</v>
      </c>
      <c r="AH348" s="1044"/>
      <c r="AI348" s="1041">
        <v>0</v>
      </c>
      <c r="AJ348" s="1041">
        <v>0</v>
      </c>
      <c r="AK348" s="1041" t="s">
        <v>305</v>
      </c>
      <c r="AL348" s="1041">
        <v>0</v>
      </c>
      <c r="AM348" s="1046" t="s">
        <v>305</v>
      </c>
      <c r="AN348" s="1041">
        <v>0</v>
      </c>
      <c r="AO348" s="1046" t="s">
        <v>305</v>
      </c>
      <c r="AP348" s="1041">
        <v>0</v>
      </c>
      <c r="AQ348" s="1041" t="s">
        <v>305</v>
      </c>
      <c r="AR348" s="1041">
        <v>0</v>
      </c>
      <c r="AS348" s="1041" t="s">
        <v>305</v>
      </c>
      <c r="AT348" s="1041" t="s">
        <v>305</v>
      </c>
      <c r="AU348" s="1041" t="s">
        <v>305</v>
      </c>
      <c r="AV348" s="1046" t="s">
        <v>883</v>
      </c>
      <c r="AW348" s="1046" t="s">
        <v>305</v>
      </c>
      <c r="AX348" s="1046" t="s">
        <v>305</v>
      </c>
      <c r="AY348" s="1046" t="s">
        <v>305</v>
      </c>
      <c r="AZ348" s="1046">
        <v>24</v>
      </c>
      <c r="BA348" s="1046">
        <v>12</v>
      </c>
      <c r="BB348" s="1040" t="s">
        <v>772</v>
      </c>
      <c r="BC348" s="1040" t="s">
        <v>772</v>
      </c>
      <c r="BD348" s="1040" t="s">
        <v>772</v>
      </c>
      <c r="BE348" s="1040" t="s">
        <v>772</v>
      </c>
    </row>
    <row r="349" spans="1:58" customFormat="1" ht="30.65" customHeight="1" x14ac:dyDescent="0.35">
      <c r="B34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9" s="778">
        <v>41.02</v>
      </c>
      <c r="D349" s="23" t="s">
        <v>1015</v>
      </c>
      <c r="E349" s="825" t="s">
        <v>1014</v>
      </c>
      <c r="F349" s="1495" t="str">
        <f>VLOOKUP(TBL4_OptApp[[#This Row],[Option type
Defined List]],'Option Typs_Grps'!B$2:C$47, 2, FALSE)</f>
        <v>Resource Options</v>
      </c>
      <c r="G349" s="834" t="s">
        <v>68</v>
      </c>
      <c r="H349" s="778" t="s">
        <v>737</v>
      </c>
      <c r="I349" s="844" t="s">
        <v>738</v>
      </c>
      <c r="J349" s="1055"/>
      <c r="K349" s="1055"/>
      <c r="L349" s="1056" t="s">
        <v>739</v>
      </c>
      <c r="M349" s="1056" t="s">
        <v>739</v>
      </c>
      <c r="N349" s="1056" t="s">
        <v>739</v>
      </c>
      <c r="O349" s="1056" t="s">
        <v>739</v>
      </c>
      <c r="P349" s="1056" t="s">
        <v>739</v>
      </c>
      <c r="Q349" s="1056" t="s">
        <v>739</v>
      </c>
      <c r="R349" s="788" t="s">
        <v>891</v>
      </c>
      <c r="S349" s="1332" t="s">
        <v>71</v>
      </c>
      <c r="T349" s="1332" t="s">
        <v>71</v>
      </c>
      <c r="U349" s="848">
        <v>5</v>
      </c>
      <c r="V349" s="1068"/>
      <c r="W349" s="1072"/>
      <c r="X349" s="1075"/>
      <c r="Y349" s="1074"/>
      <c r="Z349" s="1078"/>
      <c r="AA349" s="1074"/>
      <c r="AB349" s="1074"/>
      <c r="AC349" s="1074"/>
      <c r="AD349" s="1074"/>
      <c r="AE349" s="1074"/>
      <c r="AF349" s="1122"/>
      <c r="AG349" s="1074"/>
      <c r="AH349" s="1074"/>
      <c r="AI349" s="1076"/>
      <c r="AJ349" s="1076"/>
      <c r="AK349" s="1076"/>
      <c r="AL349" s="1076"/>
      <c r="AM349" s="1076"/>
      <c r="AN349" s="1076"/>
      <c r="AO349" s="1076"/>
      <c r="AP349" s="1076"/>
      <c r="AQ349" s="1076"/>
      <c r="AR349" s="1076"/>
      <c r="AS349" s="1076"/>
      <c r="AT349" s="1076"/>
      <c r="AU349" s="1076"/>
      <c r="AV349" s="1076"/>
      <c r="AW349" s="1076"/>
      <c r="AX349" s="1076"/>
      <c r="AY349" s="1076"/>
      <c r="AZ349" s="1076"/>
      <c r="BA349" s="1076"/>
      <c r="BB349" s="1056" t="s">
        <v>739</v>
      </c>
      <c r="BC349" s="1056" t="s">
        <v>739</v>
      </c>
      <c r="BD349" s="1056" t="s">
        <v>739</v>
      </c>
      <c r="BE349" s="1056" t="s">
        <v>739</v>
      </c>
    </row>
    <row r="350" spans="1:58" ht="30.65" customHeight="1" x14ac:dyDescent="0.35">
      <c r="A350" s="1367"/>
      <c r="B35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0" s="778">
        <v>41.03</v>
      </c>
      <c r="D350" s="23" t="s">
        <v>1016</v>
      </c>
      <c r="E350" s="825" t="s">
        <v>1014</v>
      </c>
      <c r="F350" s="1495" t="str">
        <f>VLOOKUP(TBL4_OptApp[[#This Row],[Option type
Defined List]],'Option Typs_Grps'!B$2:C$47, 2, FALSE)</f>
        <v>Resource Options</v>
      </c>
      <c r="G350" s="834" t="s">
        <v>68</v>
      </c>
      <c r="H350" s="778" t="s">
        <v>737</v>
      </c>
      <c r="I350" s="844" t="s">
        <v>738</v>
      </c>
      <c r="J350" s="1057"/>
      <c r="K350" s="1057"/>
      <c r="L350" s="1254" t="s">
        <v>739</v>
      </c>
      <c r="M350" s="1254" t="s">
        <v>739</v>
      </c>
      <c r="N350" s="1254" t="s">
        <v>739</v>
      </c>
      <c r="O350" s="1254" t="s">
        <v>739</v>
      </c>
      <c r="P350" s="1254" t="s">
        <v>739</v>
      </c>
      <c r="Q350" s="1254" t="s">
        <v>739</v>
      </c>
      <c r="R350" s="23" t="s">
        <v>891</v>
      </c>
      <c r="S350" s="1332" t="s">
        <v>71</v>
      </c>
      <c r="T350" s="1332" t="s">
        <v>71</v>
      </c>
      <c r="U350" s="848">
        <v>8</v>
      </c>
      <c r="V350" s="1068"/>
      <c r="W350" s="1069"/>
      <c r="X350" s="1070"/>
      <c r="Y350" s="1079"/>
      <c r="Z350" s="1071"/>
      <c r="AA350" s="1074"/>
      <c r="AB350" s="1074"/>
      <c r="AC350" s="1074"/>
      <c r="AD350" s="1070"/>
      <c r="AE350" s="1070"/>
      <c r="AF350" s="1070"/>
      <c r="AG350" s="1070"/>
      <c r="AH350" s="1070"/>
      <c r="AI350" s="1057"/>
      <c r="AJ350" s="1057"/>
      <c r="AK350" s="1057"/>
      <c r="AL350" s="1057"/>
      <c r="AM350" s="1057"/>
      <c r="AN350" s="1057"/>
      <c r="AO350" s="1057"/>
      <c r="AP350" s="1057"/>
      <c r="AQ350" s="1057"/>
      <c r="AR350" s="1057"/>
      <c r="AS350" s="1057"/>
      <c r="AT350" s="1057"/>
      <c r="AU350" s="1057"/>
      <c r="AV350" s="1057"/>
      <c r="AW350" s="1057"/>
      <c r="AX350" s="1057"/>
      <c r="AY350" s="1057"/>
      <c r="AZ350" s="1057"/>
      <c r="BA350" s="1049"/>
      <c r="BB350" s="1255" t="s">
        <v>739</v>
      </c>
      <c r="BC350" s="1255" t="s">
        <v>739</v>
      </c>
      <c r="BD350" s="1255" t="s">
        <v>739</v>
      </c>
      <c r="BE350" s="1255" t="s">
        <v>739</v>
      </c>
      <c r="BF350" s="1367"/>
    </row>
    <row r="351" spans="1:58" customFormat="1" ht="30.65" customHeight="1" x14ac:dyDescent="0.35">
      <c r="B35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1" s="778">
        <v>41.04</v>
      </c>
      <c r="D351" s="23" t="s">
        <v>1017</v>
      </c>
      <c r="E351" s="825" t="s">
        <v>1014</v>
      </c>
      <c r="F351" s="1495" t="str">
        <f>VLOOKUP(TBL4_OptApp[[#This Row],[Option type
Defined List]],'Option Typs_Grps'!B$2:C$47, 2, FALSE)</f>
        <v>Resource Options</v>
      </c>
      <c r="G351" s="834" t="s">
        <v>68</v>
      </c>
      <c r="H351" s="778" t="s">
        <v>737</v>
      </c>
      <c r="I351" s="844" t="s">
        <v>738</v>
      </c>
      <c r="J351" s="1055"/>
      <c r="K351" s="1055"/>
      <c r="L351" s="1056" t="s">
        <v>739</v>
      </c>
      <c r="M351" s="1056" t="s">
        <v>739</v>
      </c>
      <c r="N351" s="1056" t="s">
        <v>739</v>
      </c>
      <c r="O351" s="1056" t="s">
        <v>739</v>
      </c>
      <c r="P351" s="1056" t="s">
        <v>739</v>
      </c>
      <c r="Q351" s="1056" t="s">
        <v>739</v>
      </c>
      <c r="R351" s="788" t="s">
        <v>891</v>
      </c>
      <c r="S351" s="1332" t="s">
        <v>71</v>
      </c>
      <c r="T351" s="1332" t="s">
        <v>71</v>
      </c>
      <c r="U351" s="848">
        <v>6</v>
      </c>
      <c r="V351" s="1068"/>
      <c r="W351" s="1072"/>
      <c r="X351" s="1075"/>
      <c r="Y351" s="1074"/>
      <c r="Z351" s="1078"/>
      <c r="AA351" s="1074"/>
      <c r="AB351" s="1074"/>
      <c r="AC351" s="1074"/>
      <c r="AD351" s="1074"/>
      <c r="AE351" s="1074"/>
      <c r="AF351" s="1075"/>
      <c r="AG351" s="1074"/>
      <c r="AH351" s="1074"/>
      <c r="AI351" s="1076"/>
      <c r="AJ351" s="1076"/>
      <c r="AK351" s="1076"/>
      <c r="AL351" s="1076"/>
      <c r="AM351" s="1076"/>
      <c r="AN351" s="1076"/>
      <c r="AO351" s="1076"/>
      <c r="AP351" s="1076"/>
      <c r="AQ351" s="1076"/>
      <c r="AR351" s="1076"/>
      <c r="AS351" s="1076"/>
      <c r="AT351" s="1076"/>
      <c r="AU351" s="1076"/>
      <c r="AV351" s="1076"/>
      <c r="AW351" s="1076"/>
      <c r="AX351" s="1076"/>
      <c r="AY351" s="1076"/>
      <c r="AZ351" s="1076"/>
      <c r="BA351" s="1076"/>
      <c r="BB351" s="1056" t="s">
        <v>739</v>
      </c>
      <c r="BC351" s="1056" t="s">
        <v>739</v>
      </c>
      <c r="BD351" s="1056" t="s">
        <v>739</v>
      </c>
      <c r="BE351" s="1056" t="s">
        <v>739</v>
      </c>
    </row>
    <row r="352" spans="1:58" customFormat="1" ht="30.65" customHeight="1" x14ac:dyDescent="0.35">
      <c r="B35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2" s="778">
        <v>41.05</v>
      </c>
      <c r="D352" s="23" t="s">
        <v>1018</v>
      </c>
      <c r="E352" s="825" t="s">
        <v>1014</v>
      </c>
      <c r="F352" s="1495" t="str">
        <f>VLOOKUP(TBL4_OptApp[[#This Row],[Option type
Defined List]],'Option Typs_Grps'!B$2:C$47, 2, FALSE)</f>
        <v>Resource Options</v>
      </c>
      <c r="G352" s="834" t="s">
        <v>68</v>
      </c>
      <c r="H352" s="778" t="s">
        <v>737</v>
      </c>
      <c r="I352" s="844" t="s">
        <v>738</v>
      </c>
      <c r="J352" s="1055"/>
      <c r="K352" s="1055"/>
      <c r="L352" s="1056" t="s">
        <v>739</v>
      </c>
      <c r="M352" s="1056" t="s">
        <v>739</v>
      </c>
      <c r="N352" s="1056" t="s">
        <v>739</v>
      </c>
      <c r="O352" s="1056" t="s">
        <v>739</v>
      </c>
      <c r="P352" s="1056" t="s">
        <v>739</v>
      </c>
      <c r="Q352" s="1056" t="s">
        <v>739</v>
      </c>
      <c r="R352" s="788" t="s">
        <v>891</v>
      </c>
      <c r="S352" s="1332" t="s">
        <v>71</v>
      </c>
      <c r="T352" s="1332" t="s">
        <v>71</v>
      </c>
      <c r="U352" s="848">
        <v>9</v>
      </c>
      <c r="V352" s="1068"/>
      <c r="W352" s="1072"/>
      <c r="X352" s="1075"/>
      <c r="Y352" s="1075"/>
      <c r="Z352" s="1075"/>
      <c r="AA352" s="1074"/>
      <c r="AB352" s="1074"/>
      <c r="AC352" s="1074"/>
      <c r="AD352" s="1074"/>
      <c r="AE352" s="1074"/>
      <c r="AF352" s="1075"/>
      <c r="AG352" s="1075"/>
      <c r="AH352" s="1074"/>
      <c r="AI352" s="1073"/>
      <c r="AJ352" s="1076"/>
      <c r="AK352" s="1076"/>
      <c r="AL352" s="1076"/>
      <c r="AM352" s="1076"/>
      <c r="AN352" s="1076"/>
      <c r="AO352" s="1076"/>
      <c r="AP352" s="1076"/>
      <c r="AQ352" s="1076"/>
      <c r="AR352" s="1076"/>
      <c r="AS352" s="1076"/>
      <c r="AT352" s="1076"/>
      <c r="AU352" s="1076"/>
      <c r="AV352" s="1076"/>
      <c r="AW352" s="1076"/>
      <c r="AX352" s="1076"/>
      <c r="AY352" s="1076"/>
      <c r="AZ352" s="1076"/>
      <c r="BA352" s="1076"/>
      <c r="BB352" s="1056" t="s">
        <v>739</v>
      </c>
      <c r="BC352" s="1056" t="s">
        <v>739</v>
      </c>
      <c r="BD352" s="1056" t="s">
        <v>739</v>
      </c>
      <c r="BE352" s="1056" t="s">
        <v>739</v>
      </c>
    </row>
    <row r="353" spans="1:58" customFormat="1" ht="30.65" customHeight="1" x14ac:dyDescent="0.35">
      <c r="B35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53" s="778">
        <v>41.06</v>
      </c>
      <c r="D353" s="23" t="s">
        <v>1019</v>
      </c>
      <c r="E353" s="825" t="s">
        <v>1014</v>
      </c>
      <c r="F353" s="1495" t="str">
        <f>VLOOKUP(TBL4_OptApp[[#This Row],[Option type
Defined List]],'Option Typs_Grps'!B$2:C$47, 2, FALSE)</f>
        <v>Resource Options</v>
      </c>
      <c r="G353" s="834" t="s">
        <v>68</v>
      </c>
      <c r="H353" s="778" t="s">
        <v>821</v>
      </c>
      <c r="I353" s="844" t="s">
        <v>738</v>
      </c>
      <c r="J353" s="788"/>
      <c r="K353" s="788" t="s">
        <v>71</v>
      </c>
      <c r="L353" s="1040" t="s">
        <v>772</v>
      </c>
      <c r="M353" s="1040" t="s">
        <v>772</v>
      </c>
      <c r="N353" s="1040" t="s">
        <v>772</v>
      </c>
      <c r="O353" s="1040" t="s">
        <v>772</v>
      </c>
      <c r="P353" s="1040" t="s">
        <v>772</v>
      </c>
      <c r="Q353" s="1040" t="s">
        <v>772</v>
      </c>
      <c r="R353" s="788" t="s">
        <v>71</v>
      </c>
      <c r="S353" s="1332" t="s">
        <v>71</v>
      </c>
      <c r="T353" s="1332" t="s">
        <v>71</v>
      </c>
      <c r="U353" s="848">
        <v>0.1</v>
      </c>
      <c r="V353" s="864">
        <v>0</v>
      </c>
      <c r="W353" s="1043" t="s">
        <v>89</v>
      </c>
      <c r="X353" s="821"/>
      <c r="Y353" s="1044"/>
      <c r="Z353" s="1044"/>
      <c r="AA353" s="1044">
        <v>1.6700000000000003E-2</v>
      </c>
      <c r="AB353" s="1044">
        <v>1.1000000000000001</v>
      </c>
      <c r="AC353" s="1249">
        <v>0</v>
      </c>
      <c r="AD353" s="1249">
        <v>0</v>
      </c>
      <c r="AE353" s="1047">
        <v>0</v>
      </c>
      <c r="AF353" s="1124"/>
      <c r="AG353" s="1044">
        <v>9.8963141532520886</v>
      </c>
      <c r="AH353" s="1044"/>
      <c r="AI353" s="1041">
        <v>0</v>
      </c>
      <c r="AJ353" s="1041">
        <v>0</v>
      </c>
      <c r="AK353" s="1041" t="s">
        <v>305</v>
      </c>
      <c r="AL353" s="1041">
        <v>0</v>
      </c>
      <c r="AM353" s="1046" t="s">
        <v>305</v>
      </c>
      <c r="AN353" s="1041">
        <v>0</v>
      </c>
      <c r="AO353" s="1046" t="s">
        <v>305</v>
      </c>
      <c r="AP353" s="1041">
        <v>0</v>
      </c>
      <c r="AQ353" s="1041" t="s">
        <v>305</v>
      </c>
      <c r="AR353" s="1041">
        <v>0</v>
      </c>
      <c r="AS353" s="1041" t="s">
        <v>305</v>
      </c>
      <c r="AT353" s="1041" t="s">
        <v>305</v>
      </c>
      <c r="AU353" s="1041" t="s">
        <v>305</v>
      </c>
      <c r="AV353" s="1046" t="s">
        <v>883</v>
      </c>
      <c r="AW353" s="1046" t="s">
        <v>305</v>
      </c>
      <c r="AX353" s="1046" t="s">
        <v>305</v>
      </c>
      <c r="AY353" s="1046" t="s">
        <v>305</v>
      </c>
      <c r="AZ353" s="1046">
        <v>24</v>
      </c>
      <c r="BA353" s="1046">
        <v>10</v>
      </c>
      <c r="BB353" s="1040" t="s">
        <v>772</v>
      </c>
      <c r="BC353" s="1040" t="s">
        <v>772</v>
      </c>
      <c r="BD353" s="1040" t="s">
        <v>772</v>
      </c>
      <c r="BE353" s="1040" t="s">
        <v>772</v>
      </c>
    </row>
    <row r="354" spans="1:58" customFormat="1" ht="30.65" customHeight="1" x14ac:dyDescent="0.35">
      <c r="B35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4" s="778">
        <v>42.01</v>
      </c>
      <c r="D354" s="23" t="s">
        <v>1020</v>
      </c>
      <c r="E354" s="825" t="s">
        <v>945</v>
      </c>
      <c r="F354" s="1495" t="str">
        <f>VLOOKUP(TBL4_OptApp[[#This Row],[Option type
Defined List]],'Option Typs_Grps'!B$2:C$47, 2, FALSE)</f>
        <v>Resource Options</v>
      </c>
      <c r="G354" s="834" t="s">
        <v>68</v>
      </c>
      <c r="H354" s="778" t="s">
        <v>737</v>
      </c>
      <c r="I354" s="844" t="s">
        <v>738</v>
      </c>
      <c r="J354" s="1055"/>
      <c r="K354" s="1055"/>
      <c r="L354" s="1056" t="s">
        <v>739</v>
      </c>
      <c r="M354" s="1056" t="s">
        <v>739</v>
      </c>
      <c r="N354" s="1056" t="s">
        <v>739</v>
      </c>
      <c r="O354" s="1056" t="s">
        <v>739</v>
      </c>
      <c r="P354" s="1056" t="s">
        <v>739</v>
      </c>
      <c r="Q354" s="1056" t="s">
        <v>739</v>
      </c>
      <c r="R354" s="788" t="s">
        <v>752</v>
      </c>
      <c r="S354" s="1332" t="s">
        <v>71</v>
      </c>
      <c r="T354" s="1332" t="s">
        <v>71</v>
      </c>
      <c r="U354" s="848">
        <v>4</v>
      </c>
      <c r="V354" s="1068"/>
      <c r="W354" s="1073"/>
      <c r="X354" s="1075"/>
      <c r="Y354" s="1073"/>
      <c r="Z354" s="1078"/>
      <c r="AA354" s="1075"/>
      <c r="AB354" s="1075"/>
      <c r="AC354" s="1075"/>
      <c r="AD354" s="1075"/>
      <c r="AE354" s="1075"/>
      <c r="AF354" s="1123"/>
      <c r="AG354" s="1075"/>
      <c r="AH354" s="1075"/>
      <c r="AI354" s="1073"/>
      <c r="AJ354" s="1076"/>
      <c r="AK354" s="1076"/>
      <c r="AL354" s="1076"/>
      <c r="AM354" s="1076"/>
      <c r="AN354" s="1076"/>
      <c r="AO354" s="1076"/>
      <c r="AP354" s="1076"/>
      <c r="AQ354" s="1076"/>
      <c r="AR354" s="1076"/>
      <c r="AS354" s="1076"/>
      <c r="AT354" s="1076"/>
      <c r="AU354" s="1076"/>
      <c r="AV354" s="1076"/>
      <c r="AW354" s="1076"/>
      <c r="AX354" s="1076"/>
      <c r="AY354" s="1076"/>
      <c r="AZ354" s="1076"/>
      <c r="BA354" s="1076"/>
      <c r="BB354" s="1056" t="s">
        <v>739</v>
      </c>
      <c r="BC354" s="1056" t="s">
        <v>739</v>
      </c>
      <c r="BD354" s="1056" t="s">
        <v>739</v>
      </c>
      <c r="BE354" s="1056" t="s">
        <v>739</v>
      </c>
    </row>
    <row r="355" spans="1:58" customFormat="1" ht="30.65" customHeight="1" x14ac:dyDescent="0.35">
      <c r="B35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5" s="778">
        <v>42.02</v>
      </c>
      <c r="D355" s="23" t="s">
        <v>1021</v>
      </c>
      <c r="E355" s="825" t="s">
        <v>945</v>
      </c>
      <c r="F355" s="1495" t="str">
        <f>VLOOKUP(TBL4_OptApp[[#This Row],[Option type
Defined List]],'Option Typs_Grps'!B$2:C$47, 2, FALSE)</f>
        <v>Resource Options</v>
      </c>
      <c r="G355" s="834" t="s">
        <v>68</v>
      </c>
      <c r="H355" s="778" t="s">
        <v>737</v>
      </c>
      <c r="I355" s="844" t="s">
        <v>738</v>
      </c>
      <c r="J355" s="1055"/>
      <c r="K355" s="1055"/>
      <c r="L355" s="1056" t="s">
        <v>739</v>
      </c>
      <c r="M355" s="1056" t="s">
        <v>739</v>
      </c>
      <c r="N355" s="1056" t="s">
        <v>739</v>
      </c>
      <c r="O355" s="1056" t="s">
        <v>739</v>
      </c>
      <c r="P355" s="1056" t="s">
        <v>739</v>
      </c>
      <c r="Q355" s="1056" t="s">
        <v>739</v>
      </c>
      <c r="R355" s="788" t="s">
        <v>752</v>
      </c>
      <c r="S355" s="1332" t="s">
        <v>71</v>
      </c>
      <c r="T355" s="1332" t="s">
        <v>71</v>
      </c>
      <c r="U355" s="848">
        <v>2</v>
      </c>
      <c r="V355" s="1068"/>
      <c r="W355" s="1073"/>
      <c r="X355" s="1075"/>
      <c r="Y355" s="1073"/>
      <c r="Z355" s="1078"/>
      <c r="AA355" s="1075"/>
      <c r="AB355" s="1075"/>
      <c r="AC355" s="1075"/>
      <c r="AD355" s="1075"/>
      <c r="AE355" s="1075"/>
      <c r="AF355" s="1074"/>
      <c r="AG355" s="1075"/>
      <c r="AH355" s="1075"/>
      <c r="AI355" s="1073"/>
      <c r="AJ355" s="1076"/>
      <c r="AK355" s="1076"/>
      <c r="AL355" s="1076"/>
      <c r="AM355" s="1076"/>
      <c r="AN355" s="1076"/>
      <c r="AO355" s="1076"/>
      <c r="AP355" s="1076"/>
      <c r="AQ355" s="1076"/>
      <c r="AR355" s="1076"/>
      <c r="AS355" s="1076"/>
      <c r="AT355" s="1076"/>
      <c r="AU355" s="1076"/>
      <c r="AV355" s="1076"/>
      <c r="AW355" s="1076"/>
      <c r="AX355" s="1076"/>
      <c r="AY355" s="1076"/>
      <c r="AZ355" s="1076"/>
      <c r="BA355" s="1076"/>
      <c r="BB355" s="1056" t="s">
        <v>739</v>
      </c>
      <c r="BC355" s="1056" t="s">
        <v>739</v>
      </c>
      <c r="BD355" s="1056" t="s">
        <v>739</v>
      </c>
      <c r="BE355" s="1056" t="s">
        <v>739</v>
      </c>
    </row>
    <row r="356" spans="1:58" customFormat="1" ht="30.65" customHeight="1" x14ac:dyDescent="0.35">
      <c r="B35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6" s="778">
        <v>52.02</v>
      </c>
      <c r="D356" s="23" t="s">
        <v>1813</v>
      </c>
      <c r="E356" s="825" t="s">
        <v>1010</v>
      </c>
      <c r="F356" s="1495" t="str">
        <f>VLOOKUP(TBL4_OptApp[[#This Row],[Option type
Defined List]],'Option Typs_Grps'!B$2:C$47, 2, FALSE)</f>
        <v>Resource Options</v>
      </c>
      <c r="G356" s="834" t="s">
        <v>68</v>
      </c>
      <c r="H356" s="778" t="s">
        <v>882</v>
      </c>
      <c r="I356" s="844" t="s">
        <v>738</v>
      </c>
      <c r="J356" s="788"/>
      <c r="K356" s="788" t="s">
        <v>71</v>
      </c>
      <c r="L356" s="1040" t="s">
        <v>738</v>
      </c>
      <c r="M356" s="1040" t="s">
        <v>772</v>
      </c>
      <c r="N356" s="1040" t="s">
        <v>772</v>
      </c>
      <c r="O356" s="1040" t="s">
        <v>738</v>
      </c>
      <c r="P356" s="1040" t="s">
        <v>772</v>
      </c>
      <c r="Q356" s="1040" t="s">
        <v>772</v>
      </c>
      <c r="R356" s="788" t="s">
        <v>71</v>
      </c>
      <c r="S356" s="1332" t="s">
        <v>71</v>
      </c>
      <c r="T356" s="1332" t="s">
        <v>71</v>
      </c>
      <c r="U356" s="848">
        <v>5.25</v>
      </c>
      <c r="V356" s="864">
        <v>10</v>
      </c>
      <c r="W356" s="1043" t="s">
        <v>305</v>
      </c>
      <c r="X356" s="821"/>
      <c r="Y356" s="1044"/>
      <c r="Z356" s="1044"/>
      <c r="AA356" s="1044">
        <v>2.31</v>
      </c>
      <c r="AB356" s="1044">
        <v>12.5</v>
      </c>
      <c r="AC356" s="1249">
        <v>9401.6679999999997</v>
      </c>
      <c r="AD356" s="1249">
        <v>647.6925</v>
      </c>
      <c r="AE356" s="1047">
        <v>284.98469999999998</v>
      </c>
      <c r="AF356" s="1124"/>
      <c r="AG356" s="1044">
        <v>255.32188055938391</v>
      </c>
      <c r="AH356" s="1044"/>
      <c r="AI356" s="1041">
        <v>-4.2</v>
      </c>
      <c r="AJ356" s="1041">
        <v>-1</v>
      </c>
      <c r="AK356" s="1041" t="s">
        <v>305</v>
      </c>
      <c r="AL356" s="1041">
        <v>-1</v>
      </c>
      <c r="AM356" s="1046" t="s">
        <v>305</v>
      </c>
      <c r="AN356" s="1041">
        <v>-1</v>
      </c>
      <c r="AO356" s="1046" t="s">
        <v>305</v>
      </c>
      <c r="AP356" s="1041">
        <v>-2</v>
      </c>
      <c r="AQ356" s="1041" t="s">
        <v>305</v>
      </c>
      <c r="AR356" s="1041">
        <v>-1</v>
      </c>
      <c r="AS356" s="1041" t="s">
        <v>305</v>
      </c>
      <c r="AT356" s="1041" t="s">
        <v>305</v>
      </c>
      <c r="AU356" s="1041" t="s">
        <v>305</v>
      </c>
      <c r="AV356" s="1041" t="s">
        <v>940</v>
      </c>
      <c r="AW356" s="1041" t="s">
        <v>905</v>
      </c>
      <c r="AX356" s="1046" t="s">
        <v>888</v>
      </c>
      <c r="AY356" s="1046" t="s">
        <v>885</v>
      </c>
      <c r="AZ356" s="1046">
        <v>5</v>
      </c>
      <c r="BA356" s="1046">
        <v>10</v>
      </c>
      <c r="BB356" s="1040" t="s">
        <v>772</v>
      </c>
      <c r="BC356" s="1040" t="s">
        <v>772</v>
      </c>
      <c r="BD356" s="1040" t="s">
        <v>738</v>
      </c>
      <c r="BE356" s="1040" t="s">
        <v>738</v>
      </c>
    </row>
    <row r="357" spans="1:58" ht="30.65" customHeight="1" x14ac:dyDescent="0.35">
      <c r="A357" s="1367"/>
      <c r="B35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7" s="778">
        <v>52.03</v>
      </c>
      <c r="D357" s="23" t="s">
        <v>1022</v>
      </c>
      <c r="E357" s="825" t="s">
        <v>1010</v>
      </c>
      <c r="F357" s="1495" t="str">
        <f>VLOOKUP(TBL4_OptApp[[#This Row],[Option type
Defined List]],'Option Typs_Grps'!B$2:C$47, 2, FALSE)</f>
        <v>Resource Options</v>
      </c>
      <c r="G357" s="834" t="s">
        <v>68</v>
      </c>
      <c r="H357" s="778" t="s">
        <v>882</v>
      </c>
      <c r="I357" s="844" t="s">
        <v>738</v>
      </c>
      <c r="J357" s="1041"/>
      <c r="K357" s="1041" t="s">
        <v>71</v>
      </c>
      <c r="L357" s="1040" t="s">
        <v>738</v>
      </c>
      <c r="M357" s="1040" t="s">
        <v>738</v>
      </c>
      <c r="N357" s="1040" t="s">
        <v>738</v>
      </c>
      <c r="O357" s="1040" t="s">
        <v>738</v>
      </c>
      <c r="P357" s="1040" t="s">
        <v>738</v>
      </c>
      <c r="Q357" s="1040" t="s">
        <v>738</v>
      </c>
      <c r="R357" s="23" t="s">
        <v>71</v>
      </c>
      <c r="S357" s="1332" t="s">
        <v>71</v>
      </c>
      <c r="T357" s="1332" t="s">
        <v>71</v>
      </c>
      <c r="U357" s="848">
        <v>10.5</v>
      </c>
      <c r="V357" s="864">
        <v>10</v>
      </c>
      <c r="W357" s="1043" t="s">
        <v>305</v>
      </c>
      <c r="X357" s="821"/>
      <c r="Y357" s="1044"/>
      <c r="Z357" s="1044"/>
      <c r="AA357" s="1044">
        <v>15.12</v>
      </c>
      <c r="AB357" s="1044">
        <v>25</v>
      </c>
      <c r="AC357" s="1249">
        <v>9401.6679999999997</v>
      </c>
      <c r="AD357" s="1249">
        <v>1295.385</v>
      </c>
      <c r="AE357" s="1047">
        <v>1865.3543999999999</v>
      </c>
      <c r="AF357" s="1124"/>
      <c r="AG357" s="1044">
        <v>311.74034146008336</v>
      </c>
      <c r="AH357" s="1044"/>
      <c r="AI357" s="1041">
        <v>-4.2</v>
      </c>
      <c r="AJ357" s="1041">
        <v>-1</v>
      </c>
      <c r="AK357" s="1041" t="s">
        <v>305</v>
      </c>
      <c r="AL357" s="1041">
        <v>-1</v>
      </c>
      <c r="AM357" s="1041" t="s">
        <v>305</v>
      </c>
      <c r="AN357" s="1041">
        <v>-1</v>
      </c>
      <c r="AO357" s="1041" t="s">
        <v>305</v>
      </c>
      <c r="AP357" s="1041">
        <v>-2</v>
      </c>
      <c r="AQ357" s="1041" t="s">
        <v>305</v>
      </c>
      <c r="AR357" s="1041">
        <v>-1</v>
      </c>
      <c r="AS357" s="1041" t="s">
        <v>305</v>
      </c>
      <c r="AT357" s="1041" t="s">
        <v>305</v>
      </c>
      <c r="AU357" s="1041" t="s">
        <v>305</v>
      </c>
      <c r="AV357" s="1041" t="s">
        <v>940</v>
      </c>
      <c r="AW357" s="1041" t="s">
        <v>905</v>
      </c>
      <c r="AX357" s="1041" t="s">
        <v>888</v>
      </c>
      <c r="AY357" s="1041" t="s">
        <v>885</v>
      </c>
      <c r="AZ357" s="1041">
        <v>5</v>
      </c>
      <c r="BA357" s="778">
        <v>10</v>
      </c>
      <c r="BB357" s="1040" t="s">
        <v>738</v>
      </c>
      <c r="BC357" s="1040" t="s">
        <v>738</v>
      </c>
      <c r="BD357" s="1040" t="s">
        <v>738</v>
      </c>
      <c r="BE357" s="1040" t="s">
        <v>738</v>
      </c>
      <c r="BF357" s="1367"/>
    </row>
    <row r="358" spans="1:58" ht="30.65" customHeight="1" x14ac:dyDescent="0.35">
      <c r="A358" s="1367"/>
      <c r="B35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8" s="778">
        <v>53.01</v>
      </c>
      <c r="D358" s="23" t="s">
        <v>1814</v>
      </c>
      <c r="E358" s="825" t="s">
        <v>928</v>
      </c>
      <c r="F358" s="1495" t="str">
        <f>VLOOKUP(TBL4_OptApp[[#This Row],[Option type
Defined List]],'Option Typs_Grps'!B$2:C$47, 2, FALSE)</f>
        <v>Resource Options</v>
      </c>
      <c r="G358" s="834" t="s">
        <v>68</v>
      </c>
      <c r="H358" s="778" t="s">
        <v>737</v>
      </c>
      <c r="I358" s="844" t="s">
        <v>738</v>
      </c>
      <c r="J358" s="1055"/>
      <c r="K358" s="1055"/>
      <c r="L358" s="1056" t="s">
        <v>739</v>
      </c>
      <c r="M358" s="1056" t="s">
        <v>739</v>
      </c>
      <c r="N358" s="1056" t="s">
        <v>739</v>
      </c>
      <c r="O358" s="1056" t="s">
        <v>739</v>
      </c>
      <c r="P358" s="1056" t="s">
        <v>739</v>
      </c>
      <c r="Q358" s="1056" t="s">
        <v>739</v>
      </c>
      <c r="R358" s="788" t="s">
        <v>755</v>
      </c>
      <c r="S358" s="1332" t="s">
        <v>71</v>
      </c>
      <c r="T358" s="1332" t="s">
        <v>71</v>
      </c>
      <c r="U358" s="848">
        <v>6.5</v>
      </c>
      <c r="V358" s="1068"/>
      <c r="W358" s="1073"/>
      <c r="X358" s="1075"/>
      <c r="Y358" s="1073"/>
      <c r="Z358" s="1078"/>
      <c r="AA358" s="1075"/>
      <c r="AB358" s="1075"/>
      <c r="AC358" s="1075"/>
      <c r="AD358" s="1075"/>
      <c r="AE358" s="1075"/>
      <c r="AF358" s="1123"/>
      <c r="AG358" s="1075"/>
      <c r="AH358" s="1075"/>
      <c r="AI358" s="1073"/>
      <c r="AJ358" s="1076"/>
      <c r="AK358" s="1076"/>
      <c r="AL358" s="1076"/>
      <c r="AM358" s="1076"/>
      <c r="AN358" s="1076"/>
      <c r="AO358" s="1076"/>
      <c r="AP358" s="1076"/>
      <c r="AQ358" s="1076"/>
      <c r="AR358" s="1076"/>
      <c r="AS358" s="1076"/>
      <c r="AT358" s="1076"/>
      <c r="AU358" s="1076"/>
      <c r="AV358" s="1076"/>
      <c r="AW358" s="1076"/>
      <c r="AX358" s="1076"/>
      <c r="AY358" s="1076"/>
      <c r="AZ358" s="1076"/>
      <c r="BA358" s="1076"/>
      <c r="BB358" s="1056" t="s">
        <v>739</v>
      </c>
      <c r="BC358" s="1056" t="s">
        <v>739</v>
      </c>
      <c r="BD358" s="1056" t="s">
        <v>739</v>
      </c>
      <c r="BE358" s="1056" t="s">
        <v>739</v>
      </c>
      <c r="BF358" s="1367"/>
    </row>
    <row r="359" spans="1:58" customFormat="1" ht="30.65" customHeight="1" x14ac:dyDescent="0.35">
      <c r="B35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59" s="778">
        <v>54.01</v>
      </c>
      <c r="D359" s="23" t="s">
        <v>1815</v>
      </c>
      <c r="E359" s="825" t="s">
        <v>928</v>
      </c>
      <c r="F359" s="1495" t="str">
        <f>VLOOKUP(TBL4_OptApp[[#This Row],[Option type
Defined List]],'Option Typs_Grps'!B$2:C$47, 2, FALSE)</f>
        <v>Resource Options</v>
      </c>
      <c r="G359" s="834" t="s">
        <v>68</v>
      </c>
      <c r="H359" s="778" t="s">
        <v>882</v>
      </c>
      <c r="I359" s="844" t="s">
        <v>738</v>
      </c>
      <c r="J359" s="1041"/>
      <c r="K359" s="1041" t="s">
        <v>71</v>
      </c>
      <c r="L359" s="1040" t="s">
        <v>738</v>
      </c>
      <c r="M359" s="1040" t="s">
        <v>738</v>
      </c>
      <c r="N359" s="1040" t="s">
        <v>738</v>
      </c>
      <c r="O359" s="1040" t="s">
        <v>738</v>
      </c>
      <c r="P359" s="1040" t="s">
        <v>738</v>
      </c>
      <c r="Q359" s="1040" t="s">
        <v>738</v>
      </c>
      <c r="R359" s="788" t="s">
        <v>71</v>
      </c>
      <c r="S359" s="1332" t="s">
        <v>71</v>
      </c>
      <c r="T359" s="1332" t="s">
        <v>71</v>
      </c>
      <c r="U359" s="848">
        <v>23.7</v>
      </c>
      <c r="V359" s="864">
        <v>17</v>
      </c>
      <c r="W359" s="1043" t="s">
        <v>305</v>
      </c>
      <c r="X359" s="821"/>
      <c r="Y359" s="1044"/>
      <c r="Z359" s="1044"/>
      <c r="AA359" s="1044">
        <v>10.427999999999999</v>
      </c>
      <c r="AB359" s="1044">
        <v>35</v>
      </c>
      <c r="AC359" s="1249">
        <v>16818.245999999999</v>
      </c>
      <c r="AD359" s="1249">
        <v>1629.176138988</v>
      </c>
      <c r="AE359" s="1047">
        <v>716.83750115472003</v>
      </c>
      <c r="AF359" s="1124"/>
      <c r="AG359" s="1044">
        <v>507.44603093859075</v>
      </c>
      <c r="AH359" s="1044"/>
      <c r="AI359" s="1041">
        <v>-15</v>
      </c>
      <c r="AJ359" s="1041">
        <v>-3</v>
      </c>
      <c r="AK359" s="1041" t="s">
        <v>305</v>
      </c>
      <c r="AL359" s="1041">
        <v>-1</v>
      </c>
      <c r="AM359" s="1046" t="s">
        <v>305</v>
      </c>
      <c r="AN359" s="1041">
        <v>-1</v>
      </c>
      <c r="AO359" s="1046" t="s">
        <v>305</v>
      </c>
      <c r="AP359" s="1041">
        <v>-3</v>
      </c>
      <c r="AQ359" s="1041" t="s">
        <v>305</v>
      </c>
      <c r="AR359" s="1041">
        <v>-3</v>
      </c>
      <c r="AS359" s="1041" t="s">
        <v>305</v>
      </c>
      <c r="AT359" s="1041" t="s">
        <v>305</v>
      </c>
      <c r="AU359" s="1041" t="s">
        <v>305</v>
      </c>
      <c r="AV359" s="1041" t="s">
        <v>904</v>
      </c>
      <c r="AW359" s="1041" t="s">
        <v>905</v>
      </c>
      <c r="AX359" s="1041" t="s">
        <v>904</v>
      </c>
      <c r="AY359" s="1041" t="s">
        <v>904</v>
      </c>
      <c r="AZ359" s="1041">
        <v>3</v>
      </c>
      <c r="BA359" s="778">
        <v>6</v>
      </c>
      <c r="BB359" s="1040" t="s">
        <v>738</v>
      </c>
      <c r="BC359" s="1040" t="s">
        <v>738</v>
      </c>
      <c r="BD359" s="1040" t="s">
        <v>738</v>
      </c>
      <c r="BE359" s="1040" t="s">
        <v>738</v>
      </c>
    </row>
    <row r="360" spans="1:58" ht="30.65" customHeight="1" x14ac:dyDescent="0.35">
      <c r="A360" s="1367"/>
      <c r="B36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0" s="778">
        <v>54.03</v>
      </c>
      <c r="D360" s="23" t="s">
        <v>1816</v>
      </c>
      <c r="E360" s="825" t="s">
        <v>928</v>
      </c>
      <c r="F360" s="1495" t="str">
        <f>VLOOKUP(TBL4_OptApp[[#This Row],[Option type
Defined List]],'Option Typs_Grps'!B$2:C$47, 2, FALSE)</f>
        <v>Resource Options</v>
      </c>
      <c r="G360" s="834" t="s">
        <v>68</v>
      </c>
      <c r="H360" s="778" t="s">
        <v>882</v>
      </c>
      <c r="I360" s="844" t="s">
        <v>738</v>
      </c>
      <c r="J360" s="1041"/>
      <c r="K360" s="1041" t="s">
        <v>71</v>
      </c>
      <c r="L360" s="1040" t="s">
        <v>738</v>
      </c>
      <c r="M360" s="1040" t="s">
        <v>738</v>
      </c>
      <c r="N360" s="1040" t="s">
        <v>738</v>
      </c>
      <c r="O360" s="1040" t="s">
        <v>738</v>
      </c>
      <c r="P360" s="1040" t="s">
        <v>738</v>
      </c>
      <c r="Q360" s="1040" t="s">
        <v>738</v>
      </c>
      <c r="R360" s="23" t="s">
        <v>71</v>
      </c>
      <c r="S360" s="1332" t="s">
        <v>71</v>
      </c>
      <c r="T360" s="1332" t="s">
        <v>71</v>
      </c>
      <c r="U360" s="848">
        <v>23.7</v>
      </c>
      <c r="V360" s="864">
        <v>17</v>
      </c>
      <c r="W360" s="1043" t="s">
        <v>305</v>
      </c>
      <c r="X360" s="821"/>
      <c r="Y360" s="1044"/>
      <c r="Z360" s="1044"/>
      <c r="AA360" s="1044">
        <v>10.427999999999999</v>
      </c>
      <c r="AB360" s="1044">
        <v>35</v>
      </c>
      <c r="AC360" s="1249">
        <v>26471.370999999999</v>
      </c>
      <c r="AD360" s="1249">
        <v>3287.19</v>
      </c>
      <c r="AE360" s="1047">
        <v>1446.3635999999999</v>
      </c>
      <c r="AF360" s="1124"/>
      <c r="AG360" s="1044">
        <v>515.25646636502779</v>
      </c>
      <c r="AH360" s="1044"/>
      <c r="AI360" s="1041">
        <v>-15</v>
      </c>
      <c r="AJ360" s="1041">
        <v>-3</v>
      </c>
      <c r="AK360" s="1041" t="s">
        <v>305</v>
      </c>
      <c r="AL360" s="1041">
        <v>-1</v>
      </c>
      <c r="AM360" s="1046" t="s">
        <v>305</v>
      </c>
      <c r="AN360" s="1041">
        <v>-1</v>
      </c>
      <c r="AO360" s="1046" t="s">
        <v>305</v>
      </c>
      <c r="AP360" s="1041">
        <v>-3</v>
      </c>
      <c r="AQ360" s="1041" t="s">
        <v>305</v>
      </c>
      <c r="AR360" s="1041">
        <v>-3</v>
      </c>
      <c r="AS360" s="1041" t="s">
        <v>305</v>
      </c>
      <c r="AT360" s="1041" t="s">
        <v>305</v>
      </c>
      <c r="AU360" s="1041" t="s">
        <v>305</v>
      </c>
      <c r="AV360" s="1041" t="s">
        <v>904</v>
      </c>
      <c r="AW360" s="1041" t="s">
        <v>905</v>
      </c>
      <c r="AX360" s="1041" t="s">
        <v>904</v>
      </c>
      <c r="AY360" s="1041" t="s">
        <v>904</v>
      </c>
      <c r="AZ360" s="1041">
        <v>7</v>
      </c>
      <c r="BA360" s="778">
        <v>5</v>
      </c>
      <c r="BB360" s="1040" t="s">
        <v>738</v>
      </c>
      <c r="BC360" s="1040" t="s">
        <v>738</v>
      </c>
      <c r="BD360" s="1040" t="s">
        <v>738</v>
      </c>
      <c r="BE360" s="1040" t="s">
        <v>738</v>
      </c>
      <c r="BF360" s="1367"/>
    </row>
    <row r="361" spans="1:58" ht="30.65" customHeight="1" x14ac:dyDescent="0.35">
      <c r="A361" s="1367"/>
      <c r="B36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1" s="778">
        <v>54.04</v>
      </c>
      <c r="D361" s="23" t="s">
        <v>1817</v>
      </c>
      <c r="E361" s="825" t="s">
        <v>928</v>
      </c>
      <c r="F361" s="1495" t="str">
        <f>VLOOKUP(TBL4_OptApp[[#This Row],[Option type
Defined List]],'Option Typs_Grps'!B$2:C$47, 2, FALSE)</f>
        <v>Resource Options</v>
      </c>
      <c r="G361" s="834" t="s">
        <v>68</v>
      </c>
      <c r="H361" s="778" t="s">
        <v>882</v>
      </c>
      <c r="I361" s="844" t="s">
        <v>738</v>
      </c>
      <c r="J361" s="1041"/>
      <c r="K361" s="1041" t="s">
        <v>71</v>
      </c>
      <c r="L361" s="1040" t="s">
        <v>738</v>
      </c>
      <c r="M361" s="1040" t="s">
        <v>738</v>
      </c>
      <c r="N361" s="1040" t="s">
        <v>738</v>
      </c>
      <c r="O361" s="1040" t="s">
        <v>738</v>
      </c>
      <c r="P361" s="1040" t="s">
        <v>738</v>
      </c>
      <c r="Q361" s="1040" t="s">
        <v>738</v>
      </c>
      <c r="R361" s="778" t="s">
        <v>71</v>
      </c>
      <c r="S361" s="1332" t="s">
        <v>71</v>
      </c>
      <c r="T361" s="1332" t="s">
        <v>71</v>
      </c>
      <c r="U361" s="848">
        <v>30</v>
      </c>
      <c r="V361" s="864">
        <v>17</v>
      </c>
      <c r="W361" s="1043" t="s">
        <v>305</v>
      </c>
      <c r="X361" s="821"/>
      <c r="Y361" s="1044"/>
      <c r="Z361" s="1044"/>
      <c r="AA361" s="1044">
        <v>13.2</v>
      </c>
      <c r="AB361" s="1044">
        <v>70</v>
      </c>
      <c r="AC361" s="1249">
        <v>43407.930999999997</v>
      </c>
      <c r="AD361" s="1249">
        <v>4500.45</v>
      </c>
      <c r="AE361" s="1047">
        <v>1980.1979999999999</v>
      </c>
      <c r="AF361" s="1124"/>
      <c r="AG361" s="1044">
        <v>726.0076756800529</v>
      </c>
      <c r="AH361" s="1044"/>
      <c r="AI361" s="1041">
        <v>-15</v>
      </c>
      <c r="AJ361" s="1041">
        <v>-3</v>
      </c>
      <c r="AK361" s="1041" t="s">
        <v>305</v>
      </c>
      <c r="AL361" s="1041">
        <v>-1</v>
      </c>
      <c r="AM361" s="1046" t="s">
        <v>305</v>
      </c>
      <c r="AN361" s="1041">
        <v>-1</v>
      </c>
      <c r="AO361" s="1046" t="s">
        <v>305</v>
      </c>
      <c r="AP361" s="1041">
        <v>-3</v>
      </c>
      <c r="AQ361" s="1041" t="s">
        <v>305</v>
      </c>
      <c r="AR361" s="1041">
        <v>-3</v>
      </c>
      <c r="AS361" s="1041" t="s">
        <v>305</v>
      </c>
      <c r="AT361" s="1041" t="s">
        <v>305</v>
      </c>
      <c r="AU361" s="1041" t="s">
        <v>305</v>
      </c>
      <c r="AV361" s="1041" t="s">
        <v>904</v>
      </c>
      <c r="AW361" s="1041" t="s">
        <v>905</v>
      </c>
      <c r="AX361" s="1041" t="s">
        <v>904</v>
      </c>
      <c r="AY361" s="1041" t="s">
        <v>904</v>
      </c>
      <c r="AZ361" s="1041">
        <v>5.1115999999999993</v>
      </c>
      <c r="BA361" s="778">
        <v>5.5560999999999998</v>
      </c>
      <c r="BB361" s="1040" t="s">
        <v>738</v>
      </c>
      <c r="BC361" s="1040" t="s">
        <v>738</v>
      </c>
      <c r="BD361" s="1040" t="s">
        <v>738</v>
      </c>
      <c r="BE361" s="1040" t="s">
        <v>738</v>
      </c>
      <c r="BF361" s="1367"/>
    </row>
    <row r="362" spans="1:58" customFormat="1" ht="30.65" customHeight="1" x14ac:dyDescent="0.35">
      <c r="B36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2" s="778">
        <v>54.05</v>
      </c>
      <c r="D362" s="23" t="s">
        <v>1818</v>
      </c>
      <c r="E362" s="825" t="s">
        <v>928</v>
      </c>
      <c r="F362" s="1495" t="str">
        <f>VLOOKUP(TBL4_OptApp[[#This Row],[Option type
Defined List]],'Option Typs_Grps'!B$2:C$47, 2, FALSE)</f>
        <v>Resource Options</v>
      </c>
      <c r="G362" s="834" t="s">
        <v>68</v>
      </c>
      <c r="H362" s="778" t="s">
        <v>882</v>
      </c>
      <c r="I362" s="844" t="s">
        <v>738</v>
      </c>
      <c r="J362" s="1041"/>
      <c r="K362" s="1041" t="s">
        <v>71</v>
      </c>
      <c r="L362" s="1040" t="s">
        <v>738</v>
      </c>
      <c r="M362" s="1040" t="s">
        <v>738</v>
      </c>
      <c r="N362" s="1040" t="s">
        <v>738</v>
      </c>
      <c r="O362" s="1040" t="s">
        <v>738</v>
      </c>
      <c r="P362" s="1040" t="s">
        <v>738</v>
      </c>
      <c r="Q362" s="1040" t="s">
        <v>738</v>
      </c>
      <c r="R362" s="788" t="s">
        <v>71</v>
      </c>
      <c r="S362" s="1332" t="s">
        <v>71</v>
      </c>
      <c r="T362" s="1332" t="s">
        <v>71</v>
      </c>
      <c r="U362" s="848">
        <v>8.75</v>
      </c>
      <c r="V362" s="864">
        <v>17</v>
      </c>
      <c r="W362" s="1043" t="s">
        <v>305</v>
      </c>
      <c r="X362" s="821"/>
      <c r="Y362" s="1044"/>
      <c r="Z362" s="1044"/>
      <c r="AA362" s="1044">
        <v>3.85</v>
      </c>
      <c r="AB362" s="1044">
        <v>17.5</v>
      </c>
      <c r="AC362" s="1249">
        <v>16130.27</v>
      </c>
      <c r="AD362" s="1249">
        <v>434.66936637687502</v>
      </c>
      <c r="AE362" s="1047">
        <v>191.254521205825</v>
      </c>
      <c r="AF362" s="1124"/>
      <c r="AG362" s="1044">
        <v>624.94401760196001</v>
      </c>
      <c r="AH362" s="1044"/>
      <c r="AI362" s="1041">
        <v>-15</v>
      </c>
      <c r="AJ362" s="1041">
        <v>-3</v>
      </c>
      <c r="AK362" s="1041" t="s">
        <v>305</v>
      </c>
      <c r="AL362" s="1041">
        <v>-1</v>
      </c>
      <c r="AM362" s="1046" t="s">
        <v>305</v>
      </c>
      <c r="AN362" s="1041">
        <v>-1</v>
      </c>
      <c r="AO362" s="1046" t="s">
        <v>305</v>
      </c>
      <c r="AP362" s="1041">
        <v>-3</v>
      </c>
      <c r="AQ362" s="1041" t="s">
        <v>305</v>
      </c>
      <c r="AR362" s="1041">
        <v>-3</v>
      </c>
      <c r="AS362" s="1041" t="s">
        <v>305</v>
      </c>
      <c r="AT362" s="1041" t="s">
        <v>305</v>
      </c>
      <c r="AU362" s="1041" t="s">
        <v>305</v>
      </c>
      <c r="AV362" s="1041" t="s">
        <v>904</v>
      </c>
      <c r="AW362" s="1041" t="s">
        <v>929</v>
      </c>
      <c r="AX362" s="1041" t="s">
        <v>904</v>
      </c>
      <c r="AY362" s="1041" t="s">
        <v>904</v>
      </c>
      <c r="AZ362" s="1041">
        <v>9</v>
      </c>
      <c r="BA362" s="778">
        <v>2</v>
      </c>
      <c r="BB362" s="1040" t="s">
        <v>738</v>
      </c>
      <c r="BC362" s="1040" t="s">
        <v>738</v>
      </c>
      <c r="BD362" s="1040" t="s">
        <v>738</v>
      </c>
      <c r="BE362" s="1040" t="s">
        <v>738</v>
      </c>
    </row>
    <row r="363" spans="1:58" customFormat="1" ht="30.65" customHeight="1" x14ac:dyDescent="0.35">
      <c r="B36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3" s="778">
        <v>54.06</v>
      </c>
      <c r="D363" s="23" t="s">
        <v>1819</v>
      </c>
      <c r="E363" s="825" t="s">
        <v>928</v>
      </c>
      <c r="F363" s="1495" t="str">
        <f>VLOOKUP(TBL4_OptApp[[#This Row],[Option type
Defined List]],'Option Typs_Grps'!B$2:C$47, 2, FALSE)</f>
        <v>Resource Options</v>
      </c>
      <c r="G363" s="834" t="s">
        <v>68</v>
      </c>
      <c r="H363" s="778" t="s">
        <v>882</v>
      </c>
      <c r="I363" s="844" t="s">
        <v>738</v>
      </c>
      <c r="J363" s="1041"/>
      <c r="K363" s="1041" t="s">
        <v>71</v>
      </c>
      <c r="L363" s="1040" t="s">
        <v>738</v>
      </c>
      <c r="M363" s="1040" t="s">
        <v>738</v>
      </c>
      <c r="N363" s="1040" t="s">
        <v>738</v>
      </c>
      <c r="O363" s="1040" t="s">
        <v>738</v>
      </c>
      <c r="P363" s="1040" t="s">
        <v>738</v>
      </c>
      <c r="Q363" s="1040" t="s">
        <v>772</v>
      </c>
      <c r="R363" s="788" t="s">
        <v>71</v>
      </c>
      <c r="S363" s="1332" t="s">
        <v>71</v>
      </c>
      <c r="T363" s="1332" t="s">
        <v>71</v>
      </c>
      <c r="U363" s="848">
        <v>8.75</v>
      </c>
      <c r="V363" s="864">
        <v>17</v>
      </c>
      <c r="W363" s="1043" t="s">
        <v>305</v>
      </c>
      <c r="X363" s="821"/>
      <c r="Y363" s="1044"/>
      <c r="Z363" s="1044"/>
      <c r="AA363" s="1044">
        <v>3.85</v>
      </c>
      <c r="AB363" s="1044">
        <v>17.5</v>
      </c>
      <c r="AC363" s="1249">
        <v>14017.343000000001</v>
      </c>
      <c r="AD363" s="1249">
        <v>434.66936637687502</v>
      </c>
      <c r="AE363" s="1047">
        <v>191.254521205825</v>
      </c>
      <c r="AF363" s="1124"/>
      <c r="AG363" s="1044">
        <v>670.16100763974919</v>
      </c>
      <c r="AH363" s="1044"/>
      <c r="AI363" s="1041">
        <v>-15</v>
      </c>
      <c r="AJ363" s="1041">
        <v>-3</v>
      </c>
      <c r="AK363" s="1041" t="s">
        <v>305</v>
      </c>
      <c r="AL363" s="1041">
        <v>-1</v>
      </c>
      <c r="AM363" s="1046" t="s">
        <v>305</v>
      </c>
      <c r="AN363" s="1041">
        <v>-1</v>
      </c>
      <c r="AO363" s="1046" t="s">
        <v>305</v>
      </c>
      <c r="AP363" s="1041">
        <v>-3</v>
      </c>
      <c r="AQ363" s="1041" t="s">
        <v>305</v>
      </c>
      <c r="AR363" s="1041">
        <v>-3</v>
      </c>
      <c r="AS363" s="1041" t="s">
        <v>305</v>
      </c>
      <c r="AT363" s="1041" t="s">
        <v>305</v>
      </c>
      <c r="AU363" s="1041" t="s">
        <v>305</v>
      </c>
      <c r="AV363" s="1041" t="s">
        <v>904</v>
      </c>
      <c r="AW363" s="1041" t="s">
        <v>905</v>
      </c>
      <c r="AX363" s="1041" t="s">
        <v>904</v>
      </c>
      <c r="AY363" s="1041" t="s">
        <v>904</v>
      </c>
      <c r="AZ363" s="1041">
        <v>2</v>
      </c>
      <c r="BA363" s="778">
        <v>2</v>
      </c>
      <c r="BB363" s="1040" t="s">
        <v>738</v>
      </c>
      <c r="BC363" s="1040" t="s">
        <v>738</v>
      </c>
      <c r="BD363" s="1040" t="s">
        <v>738</v>
      </c>
      <c r="BE363" s="1040" t="s">
        <v>738</v>
      </c>
    </row>
    <row r="364" spans="1:58" customFormat="1" ht="30.65" customHeight="1" x14ac:dyDescent="0.35">
      <c r="B36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4" s="778">
        <v>54.07</v>
      </c>
      <c r="D364" s="23" t="s">
        <v>1820</v>
      </c>
      <c r="E364" s="825" t="s">
        <v>928</v>
      </c>
      <c r="F364" s="1495" t="str">
        <f>VLOOKUP(TBL4_OptApp[[#This Row],[Option type
Defined List]],'Option Typs_Grps'!B$2:C$47, 2, FALSE)</f>
        <v>Resource Options</v>
      </c>
      <c r="G364" s="834" t="s">
        <v>68</v>
      </c>
      <c r="H364" s="778" t="s">
        <v>882</v>
      </c>
      <c r="I364" s="844" t="s">
        <v>738</v>
      </c>
      <c r="J364" s="1041"/>
      <c r="K364" s="1041" t="s">
        <v>71</v>
      </c>
      <c r="L364" s="1040" t="s">
        <v>738</v>
      </c>
      <c r="M364" s="1040" t="s">
        <v>738</v>
      </c>
      <c r="N364" s="1040" t="s">
        <v>738</v>
      </c>
      <c r="O364" s="1040" t="s">
        <v>738</v>
      </c>
      <c r="P364" s="1040" t="s">
        <v>738</v>
      </c>
      <c r="Q364" s="1040" t="s">
        <v>738</v>
      </c>
      <c r="R364" s="788" t="s">
        <v>71</v>
      </c>
      <c r="S364" s="1332" t="s">
        <v>71</v>
      </c>
      <c r="T364" s="1332" t="s">
        <v>71</v>
      </c>
      <c r="U364" s="848">
        <v>8.75</v>
      </c>
      <c r="V364" s="864">
        <v>17</v>
      </c>
      <c r="W364" s="1043" t="s">
        <v>305</v>
      </c>
      <c r="X364" s="821"/>
      <c r="Y364" s="1044"/>
      <c r="Z364" s="1044"/>
      <c r="AA364" s="1044">
        <v>3.85</v>
      </c>
      <c r="AB364" s="1044">
        <v>17.5</v>
      </c>
      <c r="AC364" s="1249">
        <v>15064.794</v>
      </c>
      <c r="AD364" s="1249">
        <v>1214.9024913768749</v>
      </c>
      <c r="AE364" s="1047">
        <v>534.55709620582491</v>
      </c>
      <c r="AF364" s="1124"/>
      <c r="AG364" s="1044">
        <v>657.93813158576472</v>
      </c>
      <c r="AH364" s="1044"/>
      <c r="AI364" s="1041">
        <v>-15</v>
      </c>
      <c r="AJ364" s="1041">
        <v>-3</v>
      </c>
      <c r="AK364" s="1041" t="s">
        <v>305</v>
      </c>
      <c r="AL364" s="1041">
        <v>-1</v>
      </c>
      <c r="AM364" s="1046" t="s">
        <v>305</v>
      </c>
      <c r="AN364" s="1041">
        <v>-1</v>
      </c>
      <c r="AO364" s="1046" t="s">
        <v>305</v>
      </c>
      <c r="AP364" s="1041">
        <v>-3</v>
      </c>
      <c r="AQ364" s="1041" t="s">
        <v>305</v>
      </c>
      <c r="AR364" s="1041">
        <v>-3</v>
      </c>
      <c r="AS364" s="1041" t="s">
        <v>305</v>
      </c>
      <c r="AT364" s="1041" t="s">
        <v>305</v>
      </c>
      <c r="AU364" s="1041" t="s">
        <v>305</v>
      </c>
      <c r="AV364" s="1041" t="s">
        <v>904</v>
      </c>
      <c r="AW364" s="1041" t="s">
        <v>905</v>
      </c>
      <c r="AX364" s="1041" t="s">
        <v>904</v>
      </c>
      <c r="AY364" s="1041" t="s">
        <v>904</v>
      </c>
      <c r="AZ364" s="1041">
        <v>7</v>
      </c>
      <c r="BA364" s="778">
        <v>5</v>
      </c>
      <c r="BB364" s="1040" t="s">
        <v>738</v>
      </c>
      <c r="BC364" s="1040" t="s">
        <v>738</v>
      </c>
      <c r="BD364" s="1040" t="s">
        <v>738</v>
      </c>
      <c r="BE364" s="1040" t="s">
        <v>738</v>
      </c>
    </row>
    <row r="365" spans="1:58" customFormat="1" ht="30.65" customHeight="1" x14ac:dyDescent="0.35">
      <c r="B36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65" s="778">
        <v>54.08</v>
      </c>
      <c r="D365" s="23" t="s">
        <v>1821</v>
      </c>
      <c r="E365" s="825" t="s">
        <v>928</v>
      </c>
      <c r="F365" s="1495" t="str">
        <f>VLOOKUP(TBL4_OptApp[[#This Row],[Option type
Defined List]],'Option Typs_Grps'!B$2:C$47, 2, FALSE)</f>
        <v>Resource Options</v>
      </c>
      <c r="G365" s="834" t="s">
        <v>68</v>
      </c>
      <c r="H365" s="778" t="s">
        <v>882</v>
      </c>
      <c r="I365" s="844" t="s">
        <v>738</v>
      </c>
      <c r="J365" s="1041"/>
      <c r="K365" s="1041" t="s">
        <v>71</v>
      </c>
      <c r="L365" s="1040" t="s">
        <v>738</v>
      </c>
      <c r="M365" s="1040" t="s">
        <v>738</v>
      </c>
      <c r="N365" s="1040" t="s">
        <v>738</v>
      </c>
      <c r="O365" s="1040" t="s">
        <v>738</v>
      </c>
      <c r="P365" s="1040" t="s">
        <v>738</v>
      </c>
      <c r="Q365" s="1040" t="s">
        <v>738</v>
      </c>
      <c r="R365" s="788" t="s">
        <v>71</v>
      </c>
      <c r="S365" s="1332" t="s">
        <v>71</v>
      </c>
      <c r="T365" s="1332" t="s">
        <v>71</v>
      </c>
      <c r="U365" s="848">
        <v>23.7</v>
      </c>
      <c r="V365" s="864">
        <v>17</v>
      </c>
      <c r="W365" s="1043" t="s">
        <v>305</v>
      </c>
      <c r="X365" s="821"/>
      <c r="Y365" s="1044"/>
      <c r="Z365" s="1044"/>
      <c r="AA365" s="1044">
        <v>10.427999999999999</v>
      </c>
      <c r="AB365" s="1044">
        <v>35</v>
      </c>
      <c r="AC365" s="1249">
        <v>29082.136999999999</v>
      </c>
      <c r="AD365" s="1249">
        <v>3503.4524999999999</v>
      </c>
      <c r="AE365" s="1047">
        <v>1541.5191</v>
      </c>
      <c r="AF365" s="1124"/>
      <c r="AG365" s="1044">
        <v>584.89847506945728</v>
      </c>
      <c r="AH365" s="1044"/>
      <c r="AI365" s="1041">
        <v>-15</v>
      </c>
      <c r="AJ365" s="1041">
        <v>-3</v>
      </c>
      <c r="AK365" s="1041" t="s">
        <v>305</v>
      </c>
      <c r="AL365" s="1041">
        <v>-1</v>
      </c>
      <c r="AM365" s="1046" t="s">
        <v>305</v>
      </c>
      <c r="AN365" s="1041">
        <v>-1</v>
      </c>
      <c r="AO365" s="1046" t="s">
        <v>305</v>
      </c>
      <c r="AP365" s="1041">
        <v>-3</v>
      </c>
      <c r="AQ365" s="1041" t="s">
        <v>305</v>
      </c>
      <c r="AR365" s="1041">
        <v>-3</v>
      </c>
      <c r="AS365" s="1041" t="s">
        <v>305</v>
      </c>
      <c r="AT365" s="1041" t="s">
        <v>305</v>
      </c>
      <c r="AU365" s="1041" t="s">
        <v>305</v>
      </c>
      <c r="AV365" s="1041" t="s">
        <v>904</v>
      </c>
      <c r="AW365" s="1041" t="s">
        <v>905</v>
      </c>
      <c r="AX365" s="1041" t="s">
        <v>885</v>
      </c>
      <c r="AY365" s="1041" t="s">
        <v>885</v>
      </c>
      <c r="AZ365" s="1041">
        <v>3</v>
      </c>
      <c r="BA365" s="778">
        <v>8</v>
      </c>
      <c r="BB365" s="1040" t="s">
        <v>738</v>
      </c>
      <c r="BC365" s="1040" t="s">
        <v>738</v>
      </c>
      <c r="BD365" s="1040" t="s">
        <v>738</v>
      </c>
      <c r="BE365" s="1040" t="s">
        <v>738</v>
      </c>
    </row>
    <row r="366" spans="1:58" customFormat="1" ht="30.65" customHeight="1" x14ac:dyDescent="0.35">
      <c r="B36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6" s="778">
        <v>55.01</v>
      </c>
      <c r="D366" s="23" t="s">
        <v>1023</v>
      </c>
      <c r="E366" s="825" t="s">
        <v>881</v>
      </c>
      <c r="F366" s="1495" t="str">
        <f>VLOOKUP(TBL4_OptApp[[#This Row],[Option type
Defined List]],'Option Typs_Grps'!B$2:C$47, 2, FALSE)</f>
        <v>Distribution Options</v>
      </c>
      <c r="G366" s="834" t="s">
        <v>68</v>
      </c>
      <c r="H366" s="778" t="s">
        <v>882</v>
      </c>
      <c r="I366" s="844" t="s">
        <v>738</v>
      </c>
      <c r="J366" s="1041"/>
      <c r="K366" s="1041">
        <v>18.010000000000002</v>
      </c>
      <c r="L366" s="1040" t="s">
        <v>738</v>
      </c>
      <c r="M366" s="1040" t="s">
        <v>738</v>
      </c>
      <c r="N366" s="1040" t="s">
        <v>738</v>
      </c>
      <c r="O366" s="1040" t="s">
        <v>738</v>
      </c>
      <c r="P366" s="1040" t="s">
        <v>738</v>
      </c>
      <c r="Q366" s="1040" t="s">
        <v>738</v>
      </c>
      <c r="R366" s="788" t="s">
        <v>71</v>
      </c>
      <c r="S366" s="788" t="s">
        <v>68</v>
      </c>
      <c r="T366" s="788" t="s">
        <v>68</v>
      </c>
      <c r="U366" s="848">
        <v>5</v>
      </c>
      <c r="V366" s="864">
        <v>9</v>
      </c>
      <c r="W366" s="1043" t="s">
        <v>305</v>
      </c>
      <c r="X366" s="821"/>
      <c r="Y366" s="1044"/>
      <c r="Z366" s="1044"/>
      <c r="AA366" s="1044">
        <v>2.2000000000000002</v>
      </c>
      <c r="AB366" s="1044">
        <v>10</v>
      </c>
      <c r="AC366" s="1249">
        <v>13772.487999999999</v>
      </c>
      <c r="AD366" s="1249">
        <v>2034.875</v>
      </c>
      <c r="AE366" s="1047">
        <v>895.34500000000003</v>
      </c>
      <c r="AF366" s="1124"/>
      <c r="AG366" s="1044">
        <v>79.000535578936265</v>
      </c>
      <c r="AH366" s="1044"/>
      <c r="AI366" s="1041">
        <v>-9.0000000000000018</v>
      </c>
      <c r="AJ366" s="1041">
        <v>-3</v>
      </c>
      <c r="AK366" s="1041" t="s">
        <v>305</v>
      </c>
      <c r="AL366" s="1041">
        <v>-1</v>
      </c>
      <c r="AM366" s="1046" t="s">
        <v>305</v>
      </c>
      <c r="AN366" s="1041">
        <v>-1</v>
      </c>
      <c r="AO366" s="1046" t="s">
        <v>305</v>
      </c>
      <c r="AP366" s="1041">
        <v>-3</v>
      </c>
      <c r="AQ366" s="1041" t="s">
        <v>305</v>
      </c>
      <c r="AR366" s="1041">
        <v>-1</v>
      </c>
      <c r="AS366" s="1041" t="s">
        <v>305</v>
      </c>
      <c r="AT366" s="1041" t="s">
        <v>305</v>
      </c>
      <c r="AU366" s="1041" t="s">
        <v>305</v>
      </c>
      <c r="AV366" s="1041" t="s">
        <v>883</v>
      </c>
      <c r="AW366" s="1041" t="s">
        <v>884</v>
      </c>
      <c r="AX366" s="1041" t="s">
        <v>1024</v>
      </c>
      <c r="AY366" s="1041" t="s">
        <v>1025</v>
      </c>
      <c r="AZ366" s="1041">
        <v>2</v>
      </c>
      <c r="BA366" s="778">
        <v>12</v>
      </c>
      <c r="BB366" s="1040" t="s">
        <v>738</v>
      </c>
      <c r="BC366" s="1040" t="s">
        <v>738</v>
      </c>
      <c r="BD366" s="1040" t="s">
        <v>738</v>
      </c>
      <c r="BE366" s="1040" t="s">
        <v>738</v>
      </c>
    </row>
    <row r="367" spans="1:58" customFormat="1" ht="30.65" customHeight="1" x14ac:dyDescent="0.35">
      <c r="B36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7" s="778">
        <v>55.03</v>
      </c>
      <c r="D367" s="23" t="s">
        <v>1026</v>
      </c>
      <c r="E367" s="825" t="s">
        <v>881</v>
      </c>
      <c r="F367" s="1495" t="str">
        <f>VLOOKUP(TBL4_OptApp[[#This Row],[Option type
Defined List]],'Option Typs_Grps'!B$2:C$47, 2, FALSE)</f>
        <v>Distribution Options</v>
      </c>
      <c r="G367" s="834" t="s">
        <v>68</v>
      </c>
      <c r="H367" s="778" t="s">
        <v>882</v>
      </c>
      <c r="I367" s="844" t="s">
        <v>738</v>
      </c>
      <c r="J367" s="1041"/>
      <c r="K367" s="1041" t="s">
        <v>930</v>
      </c>
      <c r="L367" s="1040" t="s">
        <v>738</v>
      </c>
      <c r="M367" s="1040" t="s">
        <v>738</v>
      </c>
      <c r="N367" s="1040" t="s">
        <v>738</v>
      </c>
      <c r="O367" s="1040" t="s">
        <v>738</v>
      </c>
      <c r="P367" s="1040" t="s">
        <v>738</v>
      </c>
      <c r="Q367" s="1040" t="s">
        <v>738</v>
      </c>
      <c r="R367" s="788" t="s">
        <v>71</v>
      </c>
      <c r="S367" s="788" t="s">
        <v>68</v>
      </c>
      <c r="T367" s="788" t="s">
        <v>68</v>
      </c>
      <c r="U367" s="848">
        <v>3</v>
      </c>
      <c r="V367" s="864">
        <v>9</v>
      </c>
      <c r="W367" s="1043" t="s">
        <v>305</v>
      </c>
      <c r="X367" s="821"/>
      <c r="Y367" s="1044"/>
      <c r="Z367" s="1044"/>
      <c r="AA367" s="1044">
        <v>1.32</v>
      </c>
      <c r="AB367" s="1044">
        <v>8</v>
      </c>
      <c r="AC367" s="1249">
        <v>11920.069</v>
      </c>
      <c r="AD367" s="1249">
        <v>784.02</v>
      </c>
      <c r="AE367" s="1047">
        <v>344.96879999999999</v>
      </c>
      <c r="AF367" s="1124"/>
      <c r="AG367" s="1044">
        <v>119.8295804730577</v>
      </c>
      <c r="AH367" s="1044"/>
      <c r="AI367" s="1041">
        <v>-9.7999999999999989</v>
      </c>
      <c r="AJ367" s="1041">
        <v>-3</v>
      </c>
      <c r="AK367" s="1041" t="s">
        <v>305</v>
      </c>
      <c r="AL367" s="1041">
        <v>-2</v>
      </c>
      <c r="AM367" s="1046" t="s">
        <v>305</v>
      </c>
      <c r="AN367" s="1041">
        <v>-2</v>
      </c>
      <c r="AO367" s="1046" t="s">
        <v>305</v>
      </c>
      <c r="AP367" s="1041">
        <v>-2</v>
      </c>
      <c r="AQ367" s="1041" t="s">
        <v>305</v>
      </c>
      <c r="AR367" s="1041">
        <v>-1</v>
      </c>
      <c r="AS367" s="1041" t="s">
        <v>305</v>
      </c>
      <c r="AT367" s="1041" t="s">
        <v>305</v>
      </c>
      <c r="AU367" s="1041" t="s">
        <v>305</v>
      </c>
      <c r="AV367" s="1041" t="s">
        <v>883</v>
      </c>
      <c r="AW367" s="1041" t="s">
        <v>884</v>
      </c>
      <c r="AX367" s="1041" t="s">
        <v>904</v>
      </c>
      <c r="AY367" s="1041" t="s">
        <v>885</v>
      </c>
      <c r="AZ367" s="1041">
        <v>4</v>
      </c>
      <c r="BA367" s="778">
        <v>6</v>
      </c>
      <c r="BB367" s="1040" t="s">
        <v>738</v>
      </c>
      <c r="BC367" s="1040" t="s">
        <v>738</v>
      </c>
      <c r="BD367" s="1040" t="s">
        <v>738</v>
      </c>
      <c r="BE367" s="1040" t="s">
        <v>738</v>
      </c>
    </row>
    <row r="368" spans="1:58" customFormat="1" ht="30.65" customHeight="1" x14ac:dyDescent="0.35">
      <c r="B36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68" s="778">
        <v>55.05</v>
      </c>
      <c r="D368" s="23" t="s">
        <v>1822</v>
      </c>
      <c r="E368" s="825" t="s">
        <v>881</v>
      </c>
      <c r="F368" s="1495" t="str">
        <f>VLOOKUP(TBL4_OptApp[[#This Row],[Option type
Defined List]],'Option Typs_Grps'!B$2:C$47, 2, FALSE)</f>
        <v>Distribution Options</v>
      </c>
      <c r="G368" s="834" t="s">
        <v>68</v>
      </c>
      <c r="H368" s="778" t="s">
        <v>882</v>
      </c>
      <c r="I368" s="844" t="s">
        <v>738</v>
      </c>
      <c r="J368" s="1041"/>
      <c r="K368" s="1041" t="s">
        <v>932</v>
      </c>
      <c r="L368" s="1040" t="s">
        <v>738</v>
      </c>
      <c r="M368" s="1040" t="s">
        <v>738</v>
      </c>
      <c r="N368" s="1040" t="s">
        <v>772</v>
      </c>
      <c r="O368" s="1040" t="s">
        <v>738</v>
      </c>
      <c r="P368" s="1040" t="s">
        <v>738</v>
      </c>
      <c r="Q368" s="1040" t="s">
        <v>772</v>
      </c>
      <c r="R368" s="788" t="s">
        <v>71</v>
      </c>
      <c r="S368" s="788" t="s">
        <v>68</v>
      </c>
      <c r="T368" s="788" t="s">
        <v>68</v>
      </c>
      <c r="U368" s="848">
        <v>1.5</v>
      </c>
      <c r="V368" s="864">
        <v>9</v>
      </c>
      <c r="W368" s="1043" t="s">
        <v>305</v>
      </c>
      <c r="X368" s="821"/>
      <c r="Y368" s="1044"/>
      <c r="Z368" s="1044"/>
      <c r="AA368" s="1044">
        <v>0.66</v>
      </c>
      <c r="AB368" s="1044">
        <v>5.5</v>
      </c>
      <c r="AC368" s="1249">
        <v>10525.848</v>
      </c>
      <c r="AD368" s="1249">
        <v>657</v>
      </c>
      <c r="AE368" s="1047">
        <v>289.08</v>
      </c>
      <c r="AF368" s="1124"/>
      <c r="AG368" s="1044">
        <v>179.85322538647608</v>
      </c>
      <c r="AH368" s="1044"/>
      <c r="AI368" s="1041">
        <v>-10.8</v>
      </c>
      <c r="AJ368" s="1041">
        <v>-3</v>
      </c>
      <c r="AK368" s="1041" t="s">
        <v>305</v>
      </c>
      <c r="AL368" s="1041">
        <v>-2</v>
      </c>
      <c r="AM368" s="1046" t="s">
        <v>305</v>
      </c>
      <c r="AN368" s="1041">
        <v>-1</v>
      </c>
      <c r="AO368" s="1046" t="s">
        <v>305</v>
      </c>
      <c r="AP368" s="1041">
        <v>-3</v>
      </c>
      <c r="AQ368" s="1041" t="s">
        <v>305</v>
      </c>
      <c r="AR368" s="1041">
        <v>-1</v>
      </c>
      <c r="AS368" s="1041" t="s">
        <v>305</v>
      </c>
      <c r="AT368" s="1041" t="s">
        <v>305</v>
      </c>
      <c r="AU368" s="1041" t="s">
        <v>305</v>
      </c>
      <c r="AV368" s="1041" t="s">
        <v>883</v>
      </c>
      <c r="AW368" s="1041" t="s">
        <v>884</v>
      </c>
      <c r="AX368" s="1041" t="s">
        <v>904</v>
      </c>
      <c r="AY368" s="1041" t="s">
        <v>885</v>
      </c>
      <c r="AZ368" s="1041">
        <v>2</v>
      </c>
      <c r="BA368" s="778">
        <v>6</v>
      </c>
      <c r="BB368" s="1040" t="s">
        <v>738</v>
      </c>
      <c r="BC368" s="1040" t="s">
        <v>738</v>
      </c>
      <c r="BD368" s="1040" t="s">
        <v>738</v>
      </c>
      <c r="BE368" s="1040" t="s">
        <v>738</v>
      </c>
    </row>
    <row r="369" spans="1:78" customFormat="1" ht="30.65" customHeight="1" x14ac:dyDescent="0.35">
      <c r="B36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69" s="778">
        <v>55.07</v>
      </c>
      <c r="D369" s="23" t="s">
        <v>1027</v>
      </c>
      <c r="E369" s="825" t="s">
        <v>881</v>
      </c>
      <c r="F369" s="1495" t="str">
        <f>VLOOKUP(TBL4_OptApp[[#This Row],[Option type
Defined List]],'Option Typs_Grps'!B$2:C$47, 2, FALSE)</f>
        <v>Distribution Options</v>
      </c>
      <c r="G369" s="834" t="s">
        <v>68</v>
      </c>
      <c r="H369" s="778" t="s">
        <v>737</v>
      </c>
      <c r="I369" s="844" t="s">
        <v>738</v>
      </c>
      <c r="J369" s="1055"/>
      <c r="K369" s="1055"/>
      <c r="L369" s="1056" t="s">
        <v>739</v>
      </c>
      <c r="M369" s="1056" t="s">
        <v>739</v>
      </c>
      <c r="N369" s="1056" t="s">
        <v>739</v>
      </c>
      <c r="O369" s="1056" t="s">
        <v>739</v>
      </c>
      <c r="P369" s="1056" t="s">
        <v>739</v>
      </c>
      <c r="Q369" s="1056" t="s">
        <v>739</v>
      </c>
      <c r="R369" s="788" t="s">
        <v>894</v>
      </c>
      <c r="S369" s="788" t="s">
        <v>68</v>
      </c>
      <c r="T369" s="788" t="s">
        <v>68</v>
      </c>
      <c r="U369" s="848">
        <v>0</v>
      </c>
      <c r="V369" s="1068"/>
      <c r="W369" s="1073"/>
      <c r="X369" s="1075"/>
      <c r="Y369" s="1073"/>
      <c r="Z369" s="1078"/>
      <c r="AA369" s="1075"/>
      <c r="AB369" s="1075"/>
      <c r="AC369" s="1075"/>
      <c r="AD369" s="1075"/>
      <c r="AE369" s="1075"/>
      <c r="AF369" s="1123"/>
      <c r="AG369" s="1075"/>
      <c r="AH369" s="1075"/>
      <c r="AI369" s="1073"/>
      <c r="AJ369" s="1076"/>
      <c r="AK369" s="1076"/>
      <c r="AL369" s="1076"/>
      <c r="AM369" s="1076"/>
      <c r="AN369" s="1076"/>
      <c r="AO369" s="1076"/>
      <c r="AP369" s="1076"/>
      <c r="AQ369" s="1076"/>
      <c r="AR369" s="1076"/>
      <c r="AS369" s="1076"/>
      <c r="AT369" s="1076"/>
      <c r="AU369" s="1076"/>
      <c r="AV369" s="1076"/>
      <c r="AW369" s="1076"/>
      <c r="AX369" s="1076"/>
      <c r="AY369" s="1076"/>
      <c r="AZ369" s="1076"/>
      <c r="BA369" s="1076"/>
      <c r="BB369" s="1056" t="s">
        <v>739</v>
      </c>
      <c r="BC369" s="1056" t="s">
        <v>739</v>
      </c>
      <c r="BD369" s="1056" t="s">
        <v>739</v>
      </c>
      <c r="BE369" s="1056" t="s">
        <v>739</v>
      </c>
    </row>
    <row r="370" spans="1:78" customFormat="1" ht="30.65" customHeight="1" x14ac:dyDescent="0.35">
      <c r="B37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0" s="778">
        <v>55.09</v>
      </c>
      <c r="D370" s="23" t="s">
        <v>1823</v>
      </c>
      <c r="E370" s="825" t="s">
        <v>881</v>
      </c>
      <c r="F370" s="1495" t="str">
        <f>VLOOKUP(TBL4_OptApp[[#This Row],[Option type
Defined List]],'Option Typs_Grps'!B$2:C$47, 2, FALSE)</f>
        <v>Distribution Options</v>
      </c>
      <c r="G370" s="834" t="s">
        <v>68</v>
      </c>
      <c r="H370" s="778" t="s">
        <v>882</v>
      </c>
      <c r="I370" s="844" t="s">
        <v>738</v>
      </c>
      <c r="J370" s="1041"/>
      <c r="K370" s="1041" t="s">
        <v>71</v>
      </c>
      <c r="L370" s="1040" t="s">
        <v>738</v>
      </c>
      <c r="M370" s="1040" t="s">
        <v>738</v>
      </c>
      <c r="N370" s="1040" t="s">
        <v>738</v>
      </c>
      <c r="O370" s="1040" t="s">
        <v>738</v>
      </c>
      <c r="P370" s="1040" t="s">
        <v>738</v>
      </c>
      <c r="Q370" s="1040" t="s">
        <v>738</v>
      </c>
      <c r="R370" s="788" t="s">
        <v>71</v>
      </c>
      <c r="S370" s="788" t="s">
        <v>68</v>
      </c>
      <c r="T370" s="788" t="s">
        <v>68</v>
      </c>
      <c r="U370" s="848">
        <v>6</v>
      </c>
      <c r="V370" s="864">
        <v>9</v>
      </c>
      <c r="W370" s="1043" t="s">
        <v>305</v>
      </c>
      <c r="X370" s="821"/>
      <c r="Y370" s="1044"/>
      <c r="Z370" s="1044"/>
      <c r="AA370" s="1044">
        <v>2.64</v>
      </c>
      <c r="AB370" s="1044">
        <v>12</v>
      </c>
      <c r="AC370" s="1249">
        <v>6192.57</v>
      </c>
      <c r="AD370" s="1249">
        <v>630.72</v>
      </c>
      <c r="AE370" s="1047">
        <v>277.51679999999999</v>
      </c>
      <c r="AF370" s="1124"/>
      <c r="AG370" s="1044">
        <v>24.296220889463452</v>
      </c>
      <c r="AH370" s="1044"/>
      <c r="AI370" s="1041">
        <v>-8.3999999999999986</v>
      </c>
      <c r="AJ370" s="1041">
        <v>-3</v>
      </c>
      <c r="AK370" s="1041" t="s">
        <v>305</v>
      </c>
      <c r="AL370" s="1041">
        <v>-2</v>
      </c>
      <c r="AM370" s="1046" t="s">
        <v>305</v>
      </c>
      <c r="AN370" s="1041">
        <v>-1</v>
      </c>
      <c r="AO370" s="1046" t="s">
        <v>305</v>
      </c>
      <c r="AP370" s="1041">
        <v>-2</v>
      </c>
      <c r="AQ370" s="1041" t="s">
        <v>305</v>
      </c>
      <c r="AR370" s="1041">
        <v>-1</v>
      </c>
      <c r="AS370" s="1041" t="s">
        <v>305</v>
      </c>
      <c r="AT370" s="1041" t="s">
        <v>305</v>
      </c>
      <c r="AU370" s="1041" t="s">
        <v>305</v>
      </c>
      <c r="AV370" s="1041" t="s">
        <v>883</v>
      </c>
      <c r="AW370" s="1041" t="s">
        <v>884</v>
      </c>
      <c r="AX370" s="1041" t="s">
        <v>888</v>
      </c>
      <c r="AY370" s="1041" t="s">
        <v>885</v>
      </c>
      <c r="AZ370" s="1041">
        <v>8</v>
      </c>
      <c r="BA370" s="778">
        <v>6</v>
      </c>
      <c r="BB370" s="1040" t="s">
        <v>738</v>
      </c>
      <c r="BC370" s="1040" t="s">
        <v>738</v>
      </c>
      <c r="BD370" s="1040" t="s">
        <v>738</v>
      </c>
      <c r="BE370" s="1040" t="s">
        <v>738</v>
      </c>
    </row>
    <row r="371" spans="1:78" s="801" customFormat="1" ht="30.65" customHeight="1" x14ac:dyDescent="0.35">
      <c r="A371" s="1367"/>
      <c r="B37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1" s="778">
        <v>55.1</v>
      </c>
      <c r="D371" s="23" t="s">
        <v>1824</v>
      </c>
      <c r="E371" s="825" t="s">
        <v>881</v>
      </c>
      <c r="F371" s="1495" t="str">
        <f>VLOOKUP(TBL4_OptApp[[#This Row],[Option type
Defined List]],'Option Typs_Grps'!B$2:C$47, 2, FALSE)</f>
        <v>Distribution Options</v>
      </c>
      <c r="G371" s="834" t="s">
        <v>68</v>
      </c>
      <c r="H371" s="778" t="s">
        <v>882</v>
      </c>
      <c r="I371" s="844" t="s">
        <v>738</v>
      </c>
      <c r="J371" s="1041"/>
      <c r="K371" s="1041" t="s">
        <v>71</v>
      </c>
      <c r="L371" s="1040" t="s">
        <v>738</v>
      </c>
      <c r="M371" s="1040" t="s">
        <v>738</v>
      </c>
      <c r="N371" s="1040" t="s">
        <v>738</v>
      </c>
      <c r="O371" s="1040" t="s">
        <v>738</v>
      </c>
      <c r="P371" s="1040" t="s">
        <v>738</v>
      </c>
      <c r="Q371" s="1040" t="s">
        <v>738</v>
      </c>
      <c r="R371" s="788" t="s">
        <v>71</v>
      </c>
      <c r="S371" s="837" t="s">
        <v>68</v>
      </c>
      <c r="T371" s="837" t="s">
        <v>68</v>
      </c>
      <c r="U371" s="848">
        <v>5</v>
      </c>
      <c r="V371" s="864">
        <v>9</v>
      </c>
      <c r="W371" s="1043" t="s">
        <v>305</v>
      </c>
      <c r="X371" s="821"/>
      <c r="Y371" s="1044"/>
      <c r="Z371" s="1044"/>
      <c r="AA371" s="1044">
        <v>0</v>
      </c>
      <c r="AB371" s="1044">
        <v>0</v>
      </c>
      <c r="AC371" s="1249">
        <v>4446.0230000000001</v>
      </c>
      <c r="AD371" s="1249">
        <v>487.27499999999998</v>
      </c>
      <c r="AE371" s="1047">
        <v>214.40099999999998</v>
      </c>
      <c r="AF371" s="1124"/>
      <c r="AG371" s="1044">
        <v>37.679011402906973</v>
      </c>
      <c r="AH371" s="1044"/>
      <c r="AI371" s="1041">
        <v>-4.1999999999999993</v>
      </c>
      <c r="AJ371" s="1041">
        <v>-1</v>
      </c>
      <c r="AK371" s="1041" t="s">
        <v>305</v>
      </c>
      <c r="AL371" s="1041">
        <v>-1</v>
      </c>
      <c r="AM371" s="1046" t="s">
        <v>305</v>
      </c>
      <c r="AN371" s="1041">
        <v>-1</v>
      </c>
      <c r="AO371" s="1046" t="s">
        <v>305</v>
      </c>
      <c r="AP371" s="1041">
        <v>-2</v>
      </c>
      <c r="AQ371" s="1041" t="s">
        <v>305</v>
      </c>
      <c r="AR371" s="1041">
        <v>-1</v>
      </c>
      <c r="AS371" s="1041" t="s">
        <v>305</v>
      </c>
      <c r="AT371" s="1041" t="s">
        <v>305</v>
      </c>
      <c r="AU371" s="1041" t="s">
        <v>305</v>
      </c>
      <c r="AV371" s="1041" t="s">
        <v>883</v>
      </c>
      <c r="AW371" s="1041" t="s">
        <v>884</v>
      </c>
      <c r="AX371" s="1041" t="s">
        <v>888</v>
      </c>
      <c r="AY371" s="1041" t="s">
        <v>886</v>
      </c>
      <c r="AZ371" s="1041">
        <v>13</v>
      </c>
      <c r="BA371" s="778">
        <v>11</v>
      </c>
      <c r="BB371" s="1040" t="s">
        <v>738</v>
      </c>
      <c r="BC371" s="1040" t="s">
        <v>738</v>
      </c>
      <c r="BD371" s="1040" t="s">
        <v>738</v>
      </c>
      <c r="BE371" s="1040" t="s">
        <v>738</v>
      </c>
    </row>
    <row r="372" spans="1:78" s="801" customFormat="1" ht="30.65" customHeight="1" x14ac:dyDescent="0.35">
      <c r="A372" s="1367"/>
      <c r="B37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2" s="778">
        <v>55.11</v>
      </c>
      <c r="D372" s="23" t="s">
        <v>1825</v>
      </c>
      <c r="E372" s="825" t="s">
        <v>881</v>
      </c>
      <c r="F372" s="1495" t="str">
        <f>VLOOKUP(TBL4_OptApp[[#This Row],[Option type
Defined List]],'Option Typs_Grps'!B$2:C$47, 2, FALSE)</f>
        <v>Distribution Options</v>
      </c>
      <c r="G372" s="834" t="s">
        <v>68</v>
      </c>
      <c r="H372" s="778" t="s">
        <v>882</v>
      </c>
      <c r="I372" s="844" t="s">
        <v>738</v>
      </c>
      <c r="J372" s="1041"/>
      <c r="K372" s="1041" t="s">
        <v>71</v>
      </c>
      <c r="L372" s="1040" t="s">
        <v>738</v>
      </c>
      <c r="M372" s="1040" t="s">
        <v>738</v>
      </c>
      <c r="N372" s="1040" t="s">
        <v>738</v>
      </c>
      <c r="O372" s="1040" t="s">
        <v>738</v>
      </c>
      <c r="P372" s="1040" t="s">
        <v>738</v>
      </c>
      <c r="Q372" s="1040" t="s">
        <v>738</v>
      </c>
      <c r="R372" s="788" t="s">
        <v>71</v>
      </c>
      <c r="S372" s="837" t="s">
        <v>68</v>
      </c>
      <c r="T372" s="837" t="s">
        <v>68</v>
      </c>
      <c r="U372" s="848">
        <v>2.5</v>
      </c>
      <c r="V372" s="864">
        <v>9</v>
      </c>
      <c r="W372" s="1043" t="s">
        <v>305</v>
      </c>
      <c r="X372" s="821"/>
      <c r="Y372" s="1044"/>
      <c r="Z372" s="1044"/>
      <c r="AA372" s="1044">
        <v>0</v>
      </c>
      <c r="AB372" s="1044">
        <v>0</v>
      </c>
      <c r="AC372" s="1249">
        <v>2239.6280000000002</v>
      </c>
      <c r="AD372" s="1249">
        <v>275.57499999999999</v>
      </c>
      <c r="AE372" s="1047">
        <v>121.253</v>
      </c>
      <c r="AF372" s="1124"/>
      <c r="AG372" s="1044">
        <v>25.01169943037559</v>
      </c>
      <c r="AH372" s="1044"/>
      <c r="AI372" s="1041">
        <v>-4.1999999999999993</v>
      </c>
      <c r="AJ372" s="1041">
        <v>-1</v>
      </c>
      <c r="AK372" s="1041" t="s">
        <v>305</v>
      </c>
      <c r="AL372" s="1041">
        <v>-1</v>
      </c>
      <c r="AM372" s="1046" t="s">
        <v>305</v>
      </c>
      <c r="AN372" s="1041">
        <v>-1</v>
      </c>
      <c r="AO372" s="1046" t="s">
        <v>305</v>
      </c>
      <c r="AP372" s="1041">
        <v>-2</v>
      </c>
      <c r="AQ372" s="1041" t="s">
        <v>305</v>
      </c>
      <c r="AR372" s="1041">
        <v>-1</v>
      </c>
      <c r="AS372" s="1041" t="s">
        <v>305</v>
      </c>
      <c r="AT372" s="1041" t="s">
        <v>305</v>
      </c>
      <c r="AU372" s="1041" t="s">
        <v>305</v>
      </c>
      <c r="AV372" s="1041" t="s">
        <v>883</v>
      </c>
      <c r="AW372" s="1041" t="s">
        <v>884</v>
      </c>
      <c r="AX372" s="1041" t="s">
        <v>888</v>
      </c>
      <c r="AY372" s="1041" t="s">
        <v>886</v>
      </c>
      <c r="AZ372" s="1041">
        <v>12</v>
      </c>
      <c r="BA372" s="778">
        <v>11</v>
      </c>
      <c r="BB372" s="1040" t="s">
        <v>738</v>
      </c>
      <c r="BC372" s="1040" t="s">
        <v>738</v>
      </c>
      <c r="BD372" s="1040" t="s">
        <v>738</v>
      </c>
      <c r="BE372" s="1040" t="s">
        <v>738</v>
      </c>
    </row>
    <row r="373" spans="1:78" s="801" customFormat="1" ht="30.65" customHeight="1" x14ac:dyDescent="0.35">
      <c r="A373" s="1367"/>
      <c r="B37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3" s="778">
        <v>55.12</v>
      </c>
      <c r="D373" s="23" t="s">
        <v>1028</v>
      </c>
      <c r="E373" s="825" t="s">
        <v>881</v>
      </c>
      <c r="F373" s="1495" t="str">
        <f>VLOOKUP(TBL4_OptApp[[#This Row],[Option type
Defined List]],'Option Typs_Grps'!B$2:C$47, 2, FALSE)</f>
        <v>Distribution Options</v>
      </c>
      <c r="G373" s="834" t="s">
        <v>68</v>
      </c>
      <c r="H373" s="778" t="s">
        <v>882</v>
      </c>
      <c r="I373" s="844" t="s">
        <v>738</v>
      </c>
      <c r="J373" s="1041"/>
      <c r="K373" s="1041" t="s">
        <v>71</v>
      </c>
      <c r="L373" s="1040" t="s">
        <v>738</v>
      </c>
      <c r="M373" s="1040" t="s">
        <v>738</v>
      </c>
      <c r="N373" s="1040" t="s">
        <v>738</v>
      </c>
      <c r="O373" s="1040" t="s">
        <v>738</v>
      </c>
      <c r="P373" s="1040" t="s">
        <v>738</v>
      </c>
      <c r="Q373" s="1040" t="s">
        <v>738</v>
      </c>
      <c r="R373" s="788" t="s">
        <v>71</v>
      </c>
      <c r="S373" s="837" t="s">
        <v>68</v>
      </c>
      <c r="T373" s="837" t="s">
        <v>68</v>
      </c>
      <c r="U373" s="848">
        <v>2.5</v>
      </c>
      <c r="V373" s="864">
        <v>9</v>
      </c>
      <c r="W373" s="1043" t="s">
        <v>305</v>
      </c>
      <c r="X373" s="821"/>
      <c r="Y373" s="1044"/>
      <c r="Z373" s="1044"/>
      <c r="AA373" s="1044">
        <v>1.1000000000000001</v>
      </c>
      <c r="AB373" s="1044">
        <v>7</v>
      </c>
      <c r="AC373" s="1249">
        <v>10295.325999999999</v>
      </c>
      <c r="AD373" s="1249">
        <v>740.95</v>
      </c>
      <c r="AE373" s="1047">
        <v>326.01800000000003</v>
      </c>
      <c r="AF373" s="1124"/>
      <c r="AG373" s="1044">
        <v>100.61867712119795</v>
      </c>
      <c r="AH373" s="1044"/>
      <c r="AI373" s="1041">
        <v>-10.8</v>
      </c>
      <c r="AJ373" s="1041">
        <v>-3</v>
      </c>
      <c r="AK373" s="1041" t="s">
        <v>305</v>
      </c>
      <c r="AL373" s="1041">
        <v>-2</v>
      </c>
      <c r="AM373" s="1046" t="s">
        <v>305</v>
      </c>
      <c r="AN373" s="1041">
        <v>-1</v>
      </c>
      <c r="AO373" s="1046" t="s">
        <v>305</v>
      </c>
      <c r="AP373" s="1041">
        <v>-3</v>
      </c>
      <c r="AQ373" s="1041" t="s">
        <v>305</v>
      </c>
      <c r="AR373" s="1041">
        <v>-1</v>
      </c>
      <c r="AS373" s="1041" t="s">
        <v>305</v>
      </c>
      <c r="AT373" s="1041" t="s">
        <v>305</v>
      </c>
      <c r="AU373" s="1041" t="s">
        <v>305</v>
      </c>
      <c r="AV373" s="1041" t="s">
        <v>883</v>
      </c>
      <c r="AW373" s="1041" t="s">
        <v>884</v>
      </c>
      <c r="AX373" s="1041" t="s">
        <v>885</v>
      </c>
      <c r="AY373" s="1041" t="s">
        <v>885</v>
      </c>
      <c r="AZ373" s="1041">
        <v>3</v>
      </c>
      <c r="BA373" s="778">
        <v>8</v>
      </c>
      <c r="BB373" s="1040" t="s">
        <v>738</v>
      </c>
      <c r="BC373" s="1040" t="s">
        <v>738</v>
      </c>
      <c r="BD373" s="1040" t="s">
        <v>738</v>
      </c>
      <c r="BE373" s="1040" t="s">
        <v>738</v>
      </c>
    </row>
    <row r="374" spans="1:78" ht="30.65" customHeight="1" x14ac:dyDescent="0.35">
      <c r="A374" s="1367"/>
      <c r="B37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74" s="778">
        <v>56.01</v>
      </c>
      <c r="D374" s="23" t="s">
        <v>1826</v>
      </c>
      <c r="E374" s="825" t="s">
        <v>938</v>
      </c>
      <c r="F374" s="1495" t="str">
        <f>VLOOKUP(TBL4_OptApp[[#This Row],[Option type
Defined List]],'Option Typs_Grps'!B$2:C$47, 2, FALSE)</f>
        <v>Resource Options</v>
      </c>
      <c r="G374" s="834" t="s">
        <v>68</v>
      </c>
      <c r="H374" s="778" t="s">
        <v>882</v>
      </c>
      <c r="I374" s="844" t="s">
        <v>738</v>
      </c>
      <c r="J374" s="1041"/>
      <c r="K374" s="1041" t="s">
        <v>71</v>
      </c>
      <c r="L374" s="1040" t="s">
        <v>738</v>
      </c>
      <c r="M374" s="1040" t="s">
        <v>738</v>
      </c>
      <c r="N374" s="1040" t="s">
        <v>738</v>
      </c>
      <c r="O374" s="1040" t="s">
        <v>738</v>
      </c>
      <c r="P374" s="1040" t="s">
        <v>738</v>
      </c>
      <c r="Q374" s="1040" t="s">
        <v>738</v>
      </c>
      <c r="R374" s="788" t="s">
        <v>71</v>
      </c>
      <c r="S374" s="1332" t="s">
        <v>71</v>
      </c>
      <c r="T374" s="1332" t="s">
        <v>71</v>
      </c>
      <c r="U374" s="848">
        <v>7</v>
      </c>
      <c r="V374" s="864">
        <v>10</v>
      </c>
      <c r="W374" s="1043" t="s">
        <v>305</v>
      </c>
      <c r="X374" s="821"/>
      <c r="Y374" s="1044"/>
      <c r="Z374" s="1044"/>
      <c r="AA374" s="1044">
        <v>3.08</v>
      </c>
      <c r="AB374" s="1044">
        <v>7</v>
      </c>
      <c r="AC374" s="1249">
        <v>2909.3319999999999</v>
      </c>
      <c r="AD374" s="1249">
        <v>3288.2849999999999</v>
      </c>
      <c r="AE374" s="1047">
        <v>1446.8453999999999</v>
      </c>
      <c r="AF374" s="1124"/>
      <c r="AG374" s="1044">
        <v>212.6779112217171</v>
      </c>
      <c r="AH374" s="1044"/>
      <c r="AI374" s="1041">
        <v>-7</v>
      </c>
      <c r="AJ374" s="1041">
        <v>-1</v>
      </c>
      <c r="AK374" s="1041" t="s">
        <v>305</v>
      </c>
      <c r="AL374" s="1041">
        <v>-2</v>
      </c>
      <c r="AM374" s="1046" t="s">
        <v>305</v>
      </c>
      <c r="AN374" s="1041">
        <v>-2</v>
      </c>
      <c r="AO374" s="1046" t="s">
        <v>305</v>
      </c>
      <c r="AP374" s="1041">
        <v>-2</v>
      </c>
      <c r="AQ374" s="1041" t="s">
        <v>305</v>
      </c>
      <c r="AR374" s="1041">
        <v>-1</v>
      </c>
      <c r="AS374" s="1041" t="s">
        <v>305</v>
      </c>
      <c r="AT374" s="1041" t="s">
        <v>305</v>
      </c>
      <c r="AU374" s="1041" t="s">
        <v>305</v>
      </c>
      <c r="AV374" s="1041" t="s">
        <v>940</v>
      </c>
      <c r="AW374" s="1041" t="s">
        <v>941</v>
      </c>
      <c r="AX374" s="1041" t="s">
        <v>888</v>
      </c>
      <c r="AY374" s="1041" t="s">
        <v>885</v>
      </c>
      <c r="AZ374" s="1041">
        <v>10</v>
      </c>
      <c r="BA374" s="778">
        <v>6</v>
      </c>
      <c r="BB374" s="1040" t="s">
        <v>738</v>
      </c>
      <c r="BC374" s="1040" t="s">
        <v>738</v>
      </c>
      <c r="BD374" s="1040" t="s">
        <v>738</v>
      </c>
      <c r="BE374" s="1040" t="s">
        <v>738</v>
      </c>
      <c r="BF374" s="1367"/>
      <c r="BG374" s="1367"/>
      <c r="BH374" s="1367"/>
      <c r="BI374" s="1367"/>
      <c r="BJ374" s="1367"/>
      <c r="BK374" s="1367"/>
      <c r="BL374" s="1367"/>
      <c r="BM374" s="1367"/>
      <c r="BN374" s="1367"/>
      <c r="BO374" s="1367"/>
      <c r="BP374" s="1367"/>
      <c r="BQ374" s="1367"/>
      <c r="BR374" s="1367"/>
      <c r="BS374" s="1367"/>
      <c r="BT374" s="1367"/>
      <c r="BU374" s="1367"/>
      <c r="BV374" s="1367"/>
      <c r="BW374" s="1367"/>
      <c r="BX374" s="1367"/>
      <c r="BY374" s="1367"/>
      <c r="BZ374" s="1367"/>
    </row>
    <row r="375" spans="1:78" s="801" customFormat="1" ht="30.65" customHeight="1" x14ac:dyDescent="0.35">
      <c r="A375" s="1367"/>
      <c r="B37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5" s="778">
        <v>57.01</v>
      </c>
      <c r="D375" s="23" t="s">
        <v>1029</v>
      </c>
      <c r="E375" s="825" t="s">
        <v>842</v>
      </c>
      <c r="F375" s="1495" t="str">
        <f>VLOOKUP(TBL4_OptApp[[#This Row],[Option type
Defined List]],'Option Typs_Grps'!B$2:C$47, 2, FALSE)</f>
        <v>Distribution Options</v>
      </c>
      <c r="G375" s="834" t="s">
        <v>68</v>
      </c>
      <c r="H375" s="778" t="s">
        <v>882</v>
      </c>
      <c r="I375" s="844" t="s">
        <v>738</v>
      </c>
      <c r="J375" s="1041"/>
      <c r="K375" s="1041" t="s">
        <v>71</v>
      </c>
      <c r="L375" s="1040" t="s">
        <v>738</v>
      </c>
      <c r="M375" s="1040" t="s">
        <v>738</v>
      </c>
      <c r="N375" s="1040" t="s">
        <v>738</v>
      </c>
      <c r="O375" s="1040" t="s">
        <v>738</v>
      </c>
      <c r="P375" s="1040" t="s">
        <v>738</v>
      </c>
      <c r="Q375" s="1040" t="s">
        <v>738</v>
      </c>
      <c r="R375" s="788" t="s">
        <v>71</v>
      </c>
      <c r="S375" s="1332" t="s">
        <v>71</v>
      </c>
      <c r="T375" s="1332" t="s">
        <v>71</v>
      </c>
      <c r="U375" s="848">
        <v>66.83</v>
      </c>
      <c r="V375" s="864">
        <v>0</v>
      </c>
      <c r="W375" s="1043" t="s">
        <v>305</v>
      </c>
      <c r="X375" s="821"/>
      <c r="Y375" s="1044"/>
      <c r="Z375" s="1044"/>
      <c r="AA375" s="1044">
        <v>29.405200000000001</v>
      </c>
      <c r="AB375" s="1044">
        <v>66.83</v>
      </c>
      <c r="AC375" s="1249">
        <v>223570.76107693929</v>
      </c>
      <c r="AD375" s="1249">
        <v>-401.82700172917782</v>
      </c>
      <c r="AE375" s="1047">
        <v>-176.80388076083824</v>
      </c>
      <c r="AF375" s="1124"/>
      <c r="AG375" s="1044">
        <v>18.385848282353759</v>
      </c>
      <c r="AH375" s="1044"/>
      <c r="AI375" s="1041" t="s">
        <v>305</v>
      </c>
      <c r="AJ375" s="1041" t="s">
        <v>305</v>
      </c>
      <c r="AK375" s="1041" t="s">
        <v>305</v>
      </c>
      <c r="AL375" s="1041" t="s">
        <v>305</v>
      </c>
      <c r="AM375" s="1041" t="s">
        <v>305</v>
      </c>
      <c r="AN375" s="1041" t="s">
        <v>305</v>
      </c>
      <c r="AO375" s="1041" t="s">
        <v>305</v>
      </c>
      <c r="AP375" s="1041" t="s">
        <v>305</v>
      </c>
      <c r="AQ375" s="1041" t="s">
        <v>305</v>
      </c>
      <c r="AR375" s="1041" t="s">
        <v>305</v>
      </c>
      <c r="AS375" s="1041" t="s">
        <v>305</v>
      </c>
      <c r="AT375" s="1041" t="s">
        <v>305</v>
      </c>
      <c r="AU375" s="1041" t="s">
        <v>305</v>
      </c>
      <c r="AV375" s="1041" t="s">
        <v>305</v>
      </c>
      <c r="AW375" s="1041" t="s">
        <v>305</v>
      </c>
      <c r="AX375" s="1041" t="s">
        <v>305</v>
      </c>
      <c r="AY375" s="1041" t="s">
        <v>305</v>
      </c>
      <c r="AZ375" s="1041" t="s">
        <v>305</v>
      </c>
      <c r="BA375" s="1041" t="s">
        <v>305</v>
      </c>
      <c r="BB375" s="1040" t="s">
        <v>738</v>
      </c>
      <c r="BC375" s="1040" t="s">
        <v>738</v>
      </c>
      <c r="BD375" s="1040" t="s">
        <v>738</v>
      </c>
      <c r="BE375" s="1040" t="s">
        <v>738</v>
      </c>
    </row>
    <row r="376" spans="1:78" s="801" customFormat="1" ht="30.65" customHeight="1" x14ac:dyDescent="0.35">
      <c r="A376" s="1367"/>
      <c r="B37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6" s="778">
        <v>57.02</v>
      </c>
      <c r="D376" s="23" t="s">
        <v>1030</v>
      </c>
      <c r="E376" s="825" t="s">
        <v>842</v>
      </c>
      <c r="F376" s="1495" t="str">
        <f>VLOOKUP(TBL4_OptApp[[#This Row],[Option type
Defined List]],'Option Typs_Grps'!B$2:C$47, 2, FALSE)</f>
        <v>Distribution Options</v>
      </c>
      <c r="G376" s="834" t="s">
        <v>68</v>
      </c>
      <c r="H376" s="778" t="s">
        <v>882</v>
      </c>
      <c r="I376" s="844" t="s">
        <v>738</v>
      </c>
      <c r="J376" s="1041"/>
      <c r="K376" s="1041" t="s">
        <v>71</v>
      </c>
      <c r="L376" s="1040" t="s">
        <v>738</v>
      </c>
      <c r="M376" s="1040" t="s">
        <v>738</v>
      </c>
      <c r="N376" s="1040" t="s">
        <v>738</v>
      </c>
      <c r="O376" s="1040" t="s">
        <v>738</v>
      </c>
      <c r="P376" s="1040" t="s">
        <v>738</v>
      </c>
      <c r="Q376" s="1040" t="s">
        <v>738</v>
      </c>
      <c r="R376" s="788" t="s">
        <v>71</v>
      </c>
      <c r="S376" s="1332" t="s">
        <v>71</v>
      </c>
      <c r="T376" s="1332" t="s">
        <v>71</v>
      </c>
      <c r="U376" s="848">
        <v>65.25</v>
      </c>
      <c r="V376" s="864">
        <v>0</v>
      </c>
      <c r="W376" s="1043" t="s">
        <v>305</v>
      </c>
      <c r="X376" s="821"/>
      <c r="Y376" s="1044"/>
      <c r="Z376" s="1044"/>
      <c r="AA376" s="1044">
        <v>28.71</v>
      </c>
      <c r="AB376" s="1044">
        <v>65.25</v>
      </c>
      <c r="AC376" s="1249">
        <v>127774.94483477669</v>
      </c>
      <c r="AD376" s="1249">
        <v>-5599.3449417554166</v>
      </c>
      <c r="AE376" s="1047">
        <v>-2463.7117743723834</v>
      </c>
      <c r="AF376" s="1124"/>
      <c r="AG376" s="1044">
        <v>15.016430721411883</v>
      </c>
      <c r="AH376" s="1044"/>
      <c r="AI376" s="1041" t="s">
        <v>305</v>
      </c>
      <c r="AJ376" s="1041" t="s">
        <v>305</v>
      </c>
      <c r="AK376" s="1041" t="s">
        <v>305</v>
      </c>
      <c r="AL376" s="1041" t="s">
        <v>305</v>
      </c>
      <c r="AM376" s="1041" t="s">
        <v>305</v>
      </c>
      <c r="AN376" s="1041" t="s">
        <v>305</v>
      </c>
      <c r="AO376" s="1041" t="s">
        <v>305</v>
      </c>
      <c r="AP376" s="1041" t="s">
        <v>305</v>
      </c>
      <c r="AQ376" s="1041" t="s">
        <v>305</v>
      </c>
      <c r="AR376" s="1041" t="s">
        <v>305</v>
      </c>
      <c r="AS376" s="1041" t="s">
        <v>305</v>
      </c>
      <c r="AT376" s="1041" t="s">
        <v>305</v>
      </c>
      <c r="AU376" s="1041" t="s">
        <v>305</v>
      </c>
      <c r="AV376" s="1041" t="s">
        <v>305</v>
      </c>
      <c r="AW376" s="1041" t="s">
        <v>305</v>
      </c>
      <c r="AX376" s="1041" t="s">
        <v>305</v>
      </c>
      <c r="AY376" s="1041" t="s">
        <v>305</v>
      </c>
      <c r="AZ376" s="1041" t="s">
        <v>305</v>
      </c>
      <c r="BA376" s="1041" t="s">
        <v>305</v>
      </c>
      <c r="BB376" s="1040" t="s">
        <v>738</v>
      </c>
      <c r="BC376" s="1040" t="s">
        <v>738</v>
      </c>
      <c r="BD376" s="1040" t="s">
        <v>738</v>
      </c>
      <c r="BE376" s="1040" t="s">
        <v>738</v>
      </c>
    </row>
    <row r="377" spans="1:78" s="801" customFormat="1" ht="30.65" customHeight="1" x14ac:dyDescent="0.35">
      <c r="A377" s="1367"/>
      <c r="B37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7" s="778">
        <v>57.03</v>
      </c>
      <c r="D377" s="23" t="s">
        <v>1031</v>
      </c>
      <c r="E377" s="825" t="s">
        <v>842</v>
      </c>
      <c r="F377" s="1495" t="str">
        <f>VLOOKUP(TBL4_OptApp[[#This Row],[Option type
Defined List]],'Option Typs_Grps'!B$2:C$47, 2, FALSE)</f>
        <v>Distribution Options</v>
      </c>
      <c r="G377" s="834" t="s">
        <v>68</v>
      </c>
      <c r="H377" s="778" t="s">
        <v>882</v>
      </c>
      <c r="I377" s="844" t="s">
        <v>738</v>
      </c>
      <c r="J377" s="1041"/>
      <c r="K377" s="1041" t="s">
        <v>71</v>
      </c>
      <c r="L377" s="1040" t="s">
        <v>738</v>
      </c>
      <c r="M377" s="1040" t="s">
        <v>738</v>
      </c>
      <c r="N377" s="1040" t="s">
        <v>738</v>
      </c>
      <c r="O377" s="1040" t="s">
        <v>738</v>
      </c>
      <c r="P377" s="1040" t="s">
        <v>738</v>
      </c>
      <c r="Q377" s="1040" t="s">
        <v>738</v>
      </c>
      <c r="R377" s="788" t="s">
        <v>71</v>
      </c>
      <c r="S377" s="1332" t="s">
        <v>71</v>
      </c>
      <c r="T377" s="1332" t="s">
        <v>71</v>
      </c>
      <c r="U377" s="848">
        <v>64.45</v>
      </c>
      <c r="V377" s="864">
        <v>0</v>
      </c>
      <c r="W377" s="1043" t="s">
        <v>305</v>
      </c>
      <c r="X377" s="821"/>
      <c r="Y377" s="1044"/>
      <c r="Z377" s="1044"/>
      <c r="AA377" s="1044">
        <v>28.358000000000001</v>
      </c>
      <c r="AB377" s="1044">
        <v>64.45</v>
      </c>
      <c r="AC377" s="1249">
        <v>127664.48656795427</v>
      </c>
      <c r="AD377" s="1249">
        <v>-5501.4945871550453</v>
      </c>
      <c r="AE377" s="1047">
        <v>-2420.6576183482198</v>
      </c>
      <c r="AF377" s="1124"/>
      <c r="AG377" s="1044">
        <v>12.871534631807073</v>
      </c>
      <c r="AH377" s="1044"/>
      <c r="AI377" s="1041" t="s">
        <v>305</v>
      </c>
      <c r="AJ377" s="1041" t="s">
        <v>305</v>
      </c>
      <c r="AK377" s="1041" t="s">
        <v>305</v>
      </c>
      <c r="AL377" s="1041" t="s">
        <v>305</v>
      </c>
      <c r="AM377" s="1041" t="s">
        <v>305</v>
      </c>
      <c r="AN377" s="1041" t="s">
        <v>305</v>
      </c>
      <c r="AO377" s="1041" t="s">
        <v>305</v>
      </c>
      <c r="AP377" s="1041" t="s">
        <v>305</v>
      </c>
      <c r="AQ377" s="1041" t="s">
        <v>305</v>
      </c>
      <c r="AR377" s="1041" t="s">
        <v>305</v>
      </c>
      <c r="AS377" s="1041" t="s">
        <v>305</v>
      </c>
      <c r="AT377" s="1041" t="s">
        <v>305</v>
      </c>
      <c r="AU377" s="1041" t="s">
        <v>305</v>
      </c>
      <c r="AV377" s="1041" t="s">
        <v>305</v>
      </c>
      <c r="AW377" s="1041" t="s">
        <v>305</v>
      </c>
      <c r="AX377" s="1041" t="s">
        <v>305</v>
      </c>
      <c r="AY377" s="1041" t="s">
        <v>305</v>
      </c>
      <c r="AZ377" s="1041" t="s">
        <v>305</v>
      </c>
      <c r="BA377" s="1041" t="s">
        <v>305</v>
      </c>
      <c r="BB377" s="1040" t="s">
        <v>738</v>
      </c>
      <c r="BC377" s="1040" t="s">
        <v>738</v>
      </c>
      <c r="BD377" s="1040" t="s">
        <v>738</v>
      </c>
      <c r="BE377" s="1040" t="s">
        <v>738</v>
      </c>
    </row>
    <row r="378" spans="1:78" s="801" customFormat="1" ht="30.65" customHeight="1" x14ac:dyDescent="0.35">
      <c r="A378" s="1367"/>
      <c r="B37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8" s="778">
        <v>57.04</v>
      </c>
      <c r="D378" s="23" t="s">
        <v>1032</v>
      </c>
      <c r="E378" s="825" t="s">
        <v>842</v>
      </c>
      <c r="F378" s="1495" t="str">
        <f>VLOOKUP(TBL4_OptApp[[#This Row],[Option type
Defined List]],'Option Typs_Grps'!B$2:C$47, 2, FALSE)</f>
        <v>Distribution Options</v>
      </c>
      <c r="G378" s="834" t="s">
        <v>68</v>
      </c>
      <c r="H378" s="778" t="s">
        <v>882</v>
      </c>
      <c r="I378" s="844" t="s">
        <v>738</v>
      </c>
      <c r="J378" s="1041"/>
      <c r="K378" s="1041" t="s">
        <v>71</v>
      </c>
      <c r="L378" s="1040" t="s">
        <v>738</v>
      </c>
      <c r="M378" s="1040" t="s">
        <v>738</v>
      </c>
      <c r="N378" s="1040" t="s">
        <v>738</v>
      </c>
      <c r="O378" s="1040" t="s">
        <v>738</v>
      </c>
      <c r="P378" s="1040" t="s">
        <v>738</v>
      </c>
      <c r="Q378" s="1040" t="s">
        <v>738</v>
      </c>
      <c r="R378" s="788" t="s">
        <v>71</v>
      </c>
      <c r="S378" s="1332" t="s">
        <v>71</v>
      </c>
      <c r="T378" s="1332" t="s">
        <v>71</v>
      </c>
      <c r="U378" s="848">
        <v>65.81</v>
      </c>
      <c r="V378" s="864">
        <v>0</v>
      </c>
      <c r="W378" s="1043" t="s">
        <v>305</v>
      </c>
      <c r="X378" s="821"/>
      <c r="Y378" s="1044"/>
      <c r="Z378" s="1044"/>
      <c r="AA378" s="1044">
        <v>28.956400000000002</v>
      </c>
      <c r="AB378" s="1044">
        <v>65.81</v>
      </c>
      <c r="AC378" s="1249">
        <v>126179.88050379262</v>
      </c>
      <c r="AD378" s="1249">
        <v>-4043.0158485689358</v>
      </c>
      <c r="AE378" s="1047">
        <v>-1778.9269733703318</v>
      </c>
      <c r="AF378" s="1124"/>
      <c r="AG378" s="1044">
        <v>16.502945723263291</v>
      </c>
      <c r="AH378" s="1044"/>
      <c r="AI378" s="1041" t="s">
        <v>305</v>
      </c>
      <c r="AJ378" s="1041" t="s">
        <v>305</v>
      </c>
      <c r="AK378" s="1041" t="s">
        <v>305</v>
      </c>
      <c r="AL378" s="1041" t="s">
        <v>305</v>
      </c>
      <c r="AM378" s="1041" t="s">
        <v>305</v>
      </c>
      <c r="AN378" s="1041" t="s">
        <v>305</v>
      </c>
      <c r="AO378" s="1041" t="s">
        <v>305</v>
      </c>
      <c r="AP378" s="1041" t="s">
        <v>305</v>
      </c>
      <c r="AQ378" s="1041" t="s">
        <v>305</v>
      </c>
      <c r="AR378" s="1041" t="s">
        <v>305</v>
      </c>
      <c r="AS378" s="1041" t="s">
        <v>305</v>
      </c>
      <c r="AT378" s="1041" t="s">
        <v>305</v>
      </c>
      <c r="AU378" s="1041" t="s">
        <v>305</v>
      </c>
      <c r="AV378" s="1041" t="s">
        <v>305</v>
      </c>
      <c r="AW378" s="1041" t="s">
        <v>305</v>
      </c>
      <c r="AX378" s="1041" t="s">
        <v>305</v>
      </c>
      <c r="AY378" s="1041" t="s">
        <v>305</v>
      </c>
      <c r="AZ378" s="1041" t="s">
        <v>305</v>
      </c>
      <c r="BA378" s="1041" t="s">
        <v>305</v>
      </c>
      <c r="BB378" s="1040" t="s">
        <v>738</v>
      </c>
      <c r="BC378" s="1040" t="s">
        <v>738</v>
      </c>
      <c r="BD378" s="1040" t="s">
        <v>738</v>
      </c>
      <c r="BE378" s="1040" t="s">
        <v>738</v>
      </c>
    </row>
    <row r="379" spans="1:78" s="801" customFormat="1" ht="30.65" customHeight="1" x14ac:dyDescent="0.35">
      <c r="A379" s="1367"/>
      <c r="B37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79" s="778">
        <v>57.05</v>
      </c>
      <c r="D379" s="23" t="s">
        <v>1033</v>
      </c>
      <c r="E379" s="825" t="s">
        <v>842</v>
      </c>
      <c r="F379" s="1495" t="str">
        <f>VLOOKUP(TBL4_OptApp[[#This Row],[Option type
Defined List]],'Option Typs_Grps'!B$2:C$47, 2, FALSE)</f>
        <v>Distribution Options</v>
      </c>
      <c r="G379" s="834" t="s">
        <v>68</v>
      </c>
      <c r="H379" s="778" t="s">
        <v>882</v>
      </c>
      <c r="I379" s="844" t="s">
        <v>738</v>
      </c>
      <c r="J379" s="1041"/>
      <c r="K379" s="1041" t="s">
        <v>71</v>
      </c>
      <c r="L379" s="1040" t="s">
        <v>738</v>
      </c>
      <c r="M379" s="1040" t="s">
        <v>738</v>
      </c>
      <c r="N379" s="1040" t="s">
        <v>738</v>
      </c>
      <c r="O379" s="1040" t="s">
        <v>738</v>
      </c>
      <c r="P379" s="1040" t="s">
        <v>738</v>
      </c>
      <c r="Q379" s="1040" t="s">
        <v>738</v>
      </c>
      <c r="R379" s="788" t="s">
        <v>71</v>
      </c>
      <c r="S379" s="1332" t="s">
        <v>71</v>
      </c>
      <c r="T379" s="1332" t="s">
        <v>71</v>
      </c>
      <c r="U379" s="848">
        <v>66.83</v>
      </c>
      <c r="V379" s="864">
        <v>0</v>
      </c>
      <c r="W379" s="1043" t="s">
        <v>305</v>
      </c>
      <c r="X379" s="821"/>
      <c r="Y379" s="1044"/>
      <c r="Z379" s="1044"/>
      <c r="AA379" s="1044">
        <v>29.405200000000001</v>
      </c>
      <c r="AB379" s="1044">
        <v>66.83</v>
      </c>
      <c r="AC379" s="1249">
        <v>223550.58206452045</v>
      </c>
      <c r="AD379" s="1249">
        <v>-131.90059374324574</v>
      </c>
      <c r="AE379" s="1047">
        <v>-58.036261247028122</v>
      </c>
      <c r="AF379" s="1124"/>
      <c r="AG379" s="1044">
        <v>20.361013911992885</v>
      </c>
      <c r="AH379" s="1044"/>
      <c r="AI379" s="1041" t="s">
        <v>305</v>
      </c>
      <c r="AJ379" s="1041" t="s">
        <v>305</v>
      </c>
      <c r="AK379" s="1041" t="s">
        <v>305</v>
      </c>
      <c r="AL379" s="1041" t="s">
        <v>305</v>
      </c>
      <c r="AM379" s="1041" t="s">
        <v>305</v>
      </c>
      <c r="AN379" s="1041" t="s">
        <v>305</v>
      </c>
      <c r="AO379" s="1041" t="s">
        <v>305</v>
      </c>
      <c r="AP379" s="1041" t="s">
        <v>305</v>
      </c>
      <c r="AQ379" s="1041" t="s">
        <v>305</v>
      </c>
      <c r="AR379" s="1041" t="s">
        <v>305</v>
      </c>
      <c r="AS379" s="1041" t="s">
        <v>305</v>
      </c>
      <c r="AT379" s="1041" t="s">
        <v>305</v>
      </c>
      <c r="AU379" s="1041" t="s">
        <v>305</v>
      </c>
      <c r="AV379" s="1041" t="s">
        <v>305</v>
      </c>
      <c r="AW379" s="1041" t="s">
        <v>305</v>
      </c>
      <c r="AX379" s="1041" t="s">
        <v>305</v>
      </c>
      <c r="AY379" s="1041" t="s">
        <v>305</v>
      </c>
      <c r="AZ379" s="1041" t="s">
        <v>305</v>
      </c>
      <c r="BA379" s="1041" t="s">
        <v>305</v>
      </c>
      <c r="BB379" s="1040" t="s">
        <v>738</v>
      </c>
      <c r="BC379" s="1040" t="s">
        <v>738</v>
      </c>
      <c r="BD379" s="1040" t="s">
        <v>738</v>
      </c>
      <c r="BE379" s="1040" t="s">
        <v>738</v>
      </c>
    </row>
    <row r="380" spans="1:78" s="801" customFormat="1" ht="30.65" customHeight="1" x14ac:dyDescent="0.35">
      <c r="A380" s="1367"/>
      <c r="B38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0" s="778">
        <v>57.06</v>
      </c>
      <c r="D380" s="23" t="s">
        <v>1034</v>
      </c>
      <c r="E380" s="825" t="s">
        <v>842</v>
      </c>
      <c r="F380" s="1495" t="str">
        <f>VLOOKUP(TBL4_OptApp[[#This Row],[Option type
Defined List]],'Option Typs_Grps'!B$2:C$47, 2, FALSE)</f>
        <v>Distribution Options</v>
      </c>
      <c r="G380" s="834" t="s">
        <v>68</v>
      </c>
      <c r="H380" s="778" t="s">
        <v>882</v>
      </c>
      <c r="I380" s="844" t="s">
        <v>738</v>
      </c>
      <c r="J380" s="1041"/>
      <c r="K380" s="1041" t="s">
        <v>71</v>
      </c>
      <c r="L380" s="1040" t="s">
        <v>738</v>
      </c>
      <c r="M380" s="1040" t="s">
        <v>772</v>
      </c>
      <c r="N380" s="1040" t="s">
        <v>738</v>
      </c>
      <c r="O380" s="1040" t="s">
        <v>738</v>
      </c>
      <c r="P380" s="1040" t="s">
        <v>738</v>
      </c>
      <c r="Q380" s="1040" t="s">
        <v>738</v>
      </c>
      <c r="R380" s="788" t="s">
        <v>71</v>
      </c>
      <c r="S380" s="1332" t="s">
        <v>71</v>
      </c>
      <c r="T380" s="1332" t="s">
        <v>71</v>
      </c>
      <c r="U380" s="848">
        <v>62.18</v>
      </c>
      <c r="V380" s="864">
        <v>0</v>
      </c>
      <c r="W380" s="1043" t="s">
        <v>305</v>
      </c>
      <c r="X380" s="821"/>
      <c r="Y380" s="1044"/>
      <c r="Z380" s="1044"/>
      <c r="AA380" s="1044">
        <v>27.359200000000001</v>
      </c>
      <c r="AB380" s="1044">
        <v>62.18</v>
      </c>
      <c r="AC380" s="1249">
        <v>94818.942462522347</v>
      </c>
      <c r="AD380" s="1249">
        <v>-4313.0093701547839</v>
      </c>
      <c r="AE380" s="1047">
        <v>-1897.724122868105</v>
      </c>
      <c r="AF380" s="1124"/>
      <c r="AG380" s="1044">
        <v>8.4648318634428339</v>
      </c>
      <c r="AH380" s="1044"/>
      <c r="AI380" s="1041" t="s">
        <v>305</v>
      </c>
      <c r="AJ380" s="1041" t="s">
        <v>305</v>
      </c>
      <c r="AK380" s="1041" t="s">
        <v>305</v>
      </c>
      <c r="AL380" s="1041" t="s">
        <v>305</v>
      </c>
      <c r="AM380" s="1041" t="s">
        <v>305</v>
      </c>
      <c r="AN380" s="1041" t="s">
        <v>305</v>
      </c>
      <c r="AO380" s="1041" t="s">
        <v>305</v>
      </c>
      <c r="AP380" s="1041" t="s">
        <v>305</v>
      </c>
      <c r="AQ380" s="1041" t="s">
        <v>305</v>
      </c>
      <c r="AR380" s="1041" t="s">
        <v>305</v>
      </c>
      <c r="AS380" s="1041" t="s">
        <v>305</v>
      </c>
      <c r="AT380" s="1041" t="s">
        <v>305</v>
      </c>
      <c r="AU380" s="1041" t="s">
        <v>305</v>
      </c>
      <c r="AV380" s="1041" t="s">
        <v>305</v>
      </c>
      <c r="AW380" s="1041" t="s">
        <v>305</v>
      </c>
      <c r="AX380" s="1041" t="s">
        <v>305</v>
      </c>
      <c r="AY380" s="1041" t="s">
        <v>305</v>
      </c>
      <c r="AZ380" s="1041" t="s">
        <v>305</v>
      </c>
      <c r="BA380" s="1041" t="s">
        <v>305</v>
      </c>
      <c r="BB380" s="1040" t="s">
        <v>738</v>
      </c>
      <c r="BC380" s="1040" t="s">
        <v>738</v>
      </c>
      <c r="BD380" s="1040" t="s">
        <v>738</v>
      </c>
      <c r="BE380" s="1040" t="s">
        <v>738</v>
      </c>
    </row>
    <row r="381" spans="1:78" s="801" customFormat="1" ht="30.65" customHeight="1" x14ac:dyDescent="0.35">
      <c r="A381" s="1367"/>
      <c r="B38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81" s="778">
        <v>57.07</v>
      </c>
      <c r="D381" s="23" t="s">
        <v>1035</v>
      </c>
      <c r="E381" s="825" t="s">
        <v>842</v>
      </c>
      <c r="F381" s="1495" t="str">
        <f>VLOOKUP(TBL4_OptApp[[#This Row],[Option type
Defined List]],'Option Typs_Grps'!B$2:C$47, 2, FALSE)</f>
        <v>Distribution Options</v>
      </c>
      <c r="G381" s="834" t="s">
        <v>68</v>
      </c>
      <c r="H381" s="778" t="s">
        <v>821</v>
      </c>
      <c r="I381" s="844" t="s">
        <v>738</v>
      </c>
      <c r="J381" s="1041"/>
      <c r="K381" s="1041" t="s">
        <v>71</v>
      </c>
      <c r="L381" s="1040" t="s">
        <v>772</v>
      </c>
      <c r="M381" s="1040" t="s">
        <v>738</v>
      </c>
      <c r="N381" s="1040" t="s">
        <v>772</v>
      </c>
      <c r="O381" s="1040" t="s">
        <v>772</v>
      </c>
      <c r="P381" s="1040" t="s">
        <v>772</v>
      </c>
      <c r="Q381" s="1040" t="s">
        <v>772</v>
      </c>
      <c r="R381" s="788" t="s">
        <v>71</v>
      </c>
      <c r="S381" s="1332" t="s">
        <v>71</v>
      </c>
      <c r="T381" s="1332" t="s">
        <v>71</v>
      </c>
      <c r="U381" s="848">
        <v>105.68195401539862</v>
      </c>
      <c r="V381" s="864">
        <v>0</v>
      </c>
      <c r="W381" s="1043" t="s">
        <v>89</v>
      </c>
      <c r="X381" s="821"/>
      <c r="Y381" s="1044"/>
      <c r="Z381" s="1044"/>
      <c r="AA381" s="1044">
        <v>74.989881900930342</v>
      </c>
      <c r="AB381" s="1044">
        <v>105.68195401539862</v>
      </c>
      <c r="AC381" s="1249">
        <v>223051.74413951533</v>
      </c>
      <c r="AD381" s="1249">
        <v>7012.9379794691704</v>
      </c>
      <c r="AE381" s="1047">
        <v>3085.6927109664348</v>
      </c>
      <c r="AF381" s="1124"/>
      <c r="AG381" s="1044">
        <v>18.170032900121623</v>
      </c>
      <c r="AH381" s="1044"/>
      <c r="AI381" s="1041" t="s">
        <v>305</v>
      </c>
      <c r="AJ381" s="1041" t="s">
        <v>305</v>
      </c>
      <c r="AK381" s="1041" t="s">
        <v>305</v>
      </c>
      <c r="AL381" s="1041" t="s">
        <v>305</v>
      </c>
      <c r="AM381" s="1041" t="s">
        <v>305</v>
      </c>
      <c r="AN381" s="1041" t="s">
        <v>305</v>
      </c>
      <c r="AO381" s="1041" t="s">
        <v>305</v>
      </c>
      <c r="AP381" s="1041" t="s">
        <v>305</v>
      </c>
      <c r="AQ381" s="1041" t="s">
        <v>305</v>
      </c>
      <c r="AR381" s="1041" t="s">
        <v>305</v>
      </c>
      <c r="AS381" s="1041" t="s">
        <v>305</v>
      </c>
      <c r="AT381" s="1041" t="s">
        <v>305</v>
      </c>
      <c r="AU381" s="1041" t="s">
        <v>305</v>
      </c>
      <c r="AV381" s="1041" t="s">
        <v>305</v>
      </c>
      <c r="AW381" s="1041" t="s">
        <v>305</v>
      </c>
      <c r="AX381" s="1041" t="s">
        <v>305</v>
      </c>
      <c r="AY381" s="1041" t="s">
        <v>305</v>
      </c>
      <c r="AZ381" s="1041" t="s">
        <v>305</v>
      </c>
      <c r="BA381" s="1041" t="s">
        <v>305</v>
      </c>
      <c r="BB381" s="1040" t="s">
        <v>772</v>
      </c>
      <c r="BC381" s="1040" t="s">
        <v>772</v>
      </c>
      <c r="BD381" s="1040" t="s">
        <v>772</v>
      </c>
      <c r="BE381" s="1040" t="s">
        <v>772</v>
      </c>
    </row>
    <row r="382" spans="1:78" s="801" customFormat="1" ht="30.65" customHeight="1" x14ac:dyDescent="0.35">
      <c r="A382" s="1367"/>
      <c r="B38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2" s="778">
        <v>58.01</v>
      </c>
      <c r="D382" s="23" t="s">
        <v>1827</v>
      </c>
      <c r="E382" s="825" t="s">
        <v>889</v>
      </c>
      <c r="F382" s="1495" t="str">
        <f>VLOOKUP(TBL4_OptApp[[#This Row],[Option type
Defined List]],'Option Typs_Grps'!B$2:C$47, 2, FALSE)</f>
        <v>Distribution Options</v>
      </c>
      <c r="G382" s="834" t="s">
        <v>68</v>
      </c>
      <c r="H382" s="778" t="s">
        <v>882</v>
      </c>
      <c r="I382" s="844" t="s">
        <v>772</v>
      </c>
      <c r="J382" s="1041"/>
      <c r="K382" s="1041" t="s">
        <v>71</v>
      </c>
      <c r="L382" s="1040" t="s">
        <v>738</v>
      </c>
      <c r="M382" s="1040" t="s">
        <v>738</v>
      </c>
      <c r="N382" s="1040" t="s">
        <v>738</v>
      </c>
      <c r="O382" s="1040" t="s">
        <v>738</v>
      </c>
      <c r="P382" s="1040" t="s">
        <v>738</v>
      </c>
      <c r="Q382" s="1040" t="s">
        <v>738</v>
      </c>
      <c r="R382" s="788" t="s">
        <v>71</v>
      </c>
      <c r="S382" s="837" t="s">
        <v>70</v>
      </c>
      <c r="T382" s="837" t="s">
        <v>68</v>
      </c>
      <c r="U382" s="848">
        <v>10</v>
      </c>
      <c r="V382" s="864">
        <v>9</v>
      </c>
      <c r="W382" s="1043" t="s">
        <v>305</v>
      </c>
      <c r="X382" s="821"/>
      <c r="Y382" s="1044"/>
      <c r="Z382" s="1044"/>
      <c r="AA382" s="1044">
        <v>4.4000000000000004</v>
      </c>
      <c r="AB382" s="1044">
        <v>15</v>
      </c>
      <c r="AC382" s="1249">
        <v>20667.170999999998</v>
      </c>
      <c r="AD382" s="1249">
        <v>445.3</v>
      </c>
      <c r="AE382" s="1047">
        <v>195.93200000000002</v>
      </c>
      <c r="AF382" s="1124"/>
      <c r="AG382" s="1044">
        <v>31.045085530789336</v>
      </c>
      <c r="AH382" s="1044"/>
      <c r="AI382" s="1041">
        <v>-9.0000000000000018</v>
      </c>
      <c r="AJ382" s="1041">
        <v>-3</v>
      </c>
      <c r="AK382" s="1041" t="s">
        <v>305</v>
      </c>
      <c r="AL382" s="1041">
        <v>-1</v>
      </c>
      <c r="AM382" s="1046" t="s">
        <v>305</v>
      </c>
      <c r="AN382" s="1041">
        <v>-1</v>
      </c>
      <c r="AO382" s="1046" t="s">
        <v>305</v>
      </c>
      <c r="AP382" s="1041">
        <v>-3</v>
      </c>
      <c r="AQ382" s="1041" t="s">
        <v>305</v>
      </c>
      <c r="AR382" s="1041">
        <v>-1</v>
      </c>
      <c r="AS382" s="1041" t="s">
        <v>305</v>
      </c>
      <c r="AT382" s="1041" t="s">
        <v>305</v>
      </c>
      <c r="AU382" s="1041" t="s">
        <v>305</v>
      </c>
      <c r="AV382" s="1041" t="s">
        <v>883</v>
      </c>
      <c r="AW382" s="1041" t="s">
        <v>895</v>
      </c>
      <c r="AX382" s="1041" t="s">
        <v>888</v>
      </c>
      <c r="AY382" s="1041" t="s">
        <v>886</v>
      </c>
      <c r="AZ382" s="1041">
        <v>2</v>
      </c>
      <c r="BA382" s="1041">
        <v>12</v>
      </c>
      <c r="BB382" s="1040" t="s">
        <v>738</v>
      </c>
      <c r="BC382" s="1040" t="s">
        <v>738</v>
      </c>
      <c r="BD382" s="1040" t="s">
        <v>738</v>
      </c>
      <c r="BE382" s="1040" t="s">
        <v>738</v>
      </c>
      <c r="BF382" s="862"/>
    </row>
    <row r="383" spans="1:78" s="1099" customFormat="1" ht="30.65" customHeight="1" x14ac:dyDescent="0.35">
      <c r="A383" s="1498"/>
      <c r="B383"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83" s="778">
        <v>58.02</v>
      </c>
      <c r="D383" s="23" t="s">
        <v>1828</v>
      </c>
      <c r="E383" s="825" t="s">
        <v>889</v>
      </c>
      <c r="F383" s="1495" t="str">
        <f>VLOOKUP(TBL4_OptApp[[#This Row],[Option type
Defined List]],'Option Typs_Grps'!B$2:C$47, 2, FALSE)</f>
        <v>Distribution Options</v>
      </c>
      <c r="G383" s="834" t="s">
        <v>68</v>
      </c>
      <c r="H383" s="778" t="s">
        <v>737</v>
      </c>
      <c r="I383" s="844" t="s">
        <v>772</v>
      </c>
      <c r="J383" s="1068"/>
      <c r="K383" s="1068"/>
      <c r="L383" s="1255" t="s">
        <v>739</v>
      </c>
      <c r="M383" s="1255" t="s">
        <v>739</v>
      </c>
      <c r="N383" s="1255" t="s">
        <v>739</v>
      </c>
      <c r="O383" s="1255" t="s">
        <v>739</v>
      </c>
      <c r="P383" s="1255" t="s">
        <v>739</v>
      </c>
      <c r="Q383" s="1255" t="s">
        <v>739</v>
      </c>
      <c r="R383" s="838" t="s">
        <v>755</v>
      </c>
      <c r="S383" s="837" t="s">
        <v>70</v>
      </c>
      <c r="T383" s="837" t="s">
        <v>68</v>
      </c>
      <c r="U383" s="848">
        <v>20</v>
      </c>
      <c r="V383" s="1068"/>
      <c r="W383" s="1073"/>
      <c r="X383" s="1075"/>
      <c r="Y383" s="1073"/>
      <c r="Z383" s="1078"/>
      <c r="AA383" s="1075"/>
      <c r="AB383" s="1075"/>
      <c r="AC383" s="1075"/>
      <c r="AD383" s="1075"/>
      <c r="AE383" s="1075"/>
      <c r="AF383" s="1074"/>
      <c r="AG383" s="1075"/>
      <c r="AH383" s="1075"/>
      <c r="AI383" s="1073"/>
      <c r="AJ383" s="1076"/>
      <c r="AK383" s="1076"/>
      <c r="AL383" s="1076"/>
      <c r="AM383" s="1076"/>
      <c r="AN383" s="1076"/>
      <c r="AO383" s="1076"/>
      <c r="AP383" s="1076"/>
      <c r="AQ383" s="1076"/>
      <c r="AR383" s="1076"/>
      <c r="AS383" s="1076"/>
      <c r="AT383" s="1076"/>
      <c r="AU383" s="1076"/>
      <c r="AV383" s="1076"/>
      <c r="AW383" s="1076"/>
      <c r="AX383" s="1076"/>
      <c r="AY383" s="1076"/>
      <c r="AZ383" s="1076"/>
      <c r="BA383" s="1076"/>
      <c r="BB383" s="1255" t="s">
        <v>739</v>
      </c>
      <c r="BC383" s="1255" t="s">
        <v>739</v>
      </c>
      <c r="BD383" s="1255" t="s">
        <v>739</v>
      </c>
      <c r="BE383" s="1255" t="s">
        <v>739</v>
      </c>
      <c r="BF383" s="862"/>
      <c r="BG383" s="801"/>
      <c r="BH383" s="801"/>
      <c r="BI383" s="801"/>
      <c r="BJ383" s="801"/>
      <c r="BK383" s="801"/>
      <c r="BL383" s="801"/>
      <c r="BM383" s="801"/>
      <c r="BN383" s="801"/>
      <c r="BO383" s="801"/>
      <c r="BP383" s="801"/>
      <c r="BQ383" s="801"/>
      <c r="BR383" s="801"/>
      <c r="BS383" s="801"/>
      <c r="BT383" s="801"/>
      <c r="BU383" s="801"/>
      <c r="BV383" s="801"/>
      <c r="BW383" s="801"/>
      <c r="BX383" s="801"/>
      <c r="BY383" s="801"/>
      <c r="BZ383" s="801"/>
    </row>
    <row r="384" spans="1:78" s="1099" customFormat="1" ht="30.65" customHeight="1" x14ac:dyDescent="0.35">
      <c r="A384" s="1498"/>
      <c r="B384"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384" s="778">
        <v>59.01</v>
      </c>
      <c r="D384" s="23" t="s">
        <v>1829</v>
      </c>
      <c r="E384" s="825" t="s">
        <v>938</v>
      </c>
      <c r="F384" s="1495" t="str">
        <f>VLOOKUP(TBL4_OptApp[[#This Row],[Option type
Defined List]],'Option Typs_Grps'!B$2:C$47, 2, FALSE)</f>
        <v>Resource Options</v>
      </c>
      <c r="G384" s="834" t="s">
        <v>68</v>
      </c>
      <c r="H384" s="778" t="s">
        <v>821</v>
      </c>
      <c r="I384" s="844" t="s">
        <v>738</v>
      </c>
      <c r="J384" s="1041"/>
      <c r="K384" s="1041" t="s">
        <v>71</v>
      </c>
      <c r="L384" s="1040" t="s">
        <v>772</v>
      </c>
      <c r="M384" s="1040" t="s">
        <v>772</v>
      </c>
      <c r="N384" s="1040" t="s">
        <v>772</v>
      </c>
      <c r="O384" s="1040" t="s">
        <v>772</v>
      </c>
      <c r="P384" s="1040" t="s">
        <v>772</v>
      </c>
      <c r="Q384" s="1040" t="s">
        <v>772</v>
      </c>
      <c r="R384" s="788" t="s">
        <v>71</v>
      </c>
      <c r="S384" s="1332" t="s">
        <v>71</v>
      </c>
      <c r="T384" s="1332" t="s">
        <v>71</v>
      </c>
      <c r="U384" s="848">
        <v>5</v>
      </c>
      <c r="V384" s="864">
        <v>5</v>
      </c>
      <c r="W384" s="1043" t="s">
        <v>123</v>
      </c>
      <c r="X384" s="821"/>
      <c r="Y384" s="1044"/>
      <c r="Z384" s="1044"/>
      <c r="AA384" s="1044">
        <v>2.2000000000000002</v>
      </c>
      <c r="AB384" s="1044">
        <v>5</v>
      </c>
      <c r="AC384" s="1249">
        <v>52.811999999999998</v>
      </c>
      <c r="AD384" s="1249">
        <v>36.974499999999999</v>
      </c>
      <c r="AE384" s="1047">
        <v>16.26878</v>
      </c>
      <c r="AF384" s="1124"/>
      <c r="AG384" s="1044">
        <v>14.01944170589379</v>
      </c>
      <c r="AH384" s="1044"/>
      <c r="AI384" s="1041">
        <v>-10.999999999999998</v>
      </c>
      <c r="AJ384" s="1041">
        <v>-2</v>
      </c>
      <c r="AK384" s="1041" t="s">
        <v>305</v>
      </c>
      <c r="AL384" s="1041">
        <v>-2</v>
      </c>
      <c r="AM384" s="1046" t="s">
        <v>305</v>
      </c>
      <c r="AN384" s="1041">
        <v>-1</v>
      </c>
      <c r="AO384" s="1046" t="s">
        <v>305</v>
      </c>
      <c r="AP384" s="1041">
        <v>-1</v>
      </c>
      <c r="AQ384" s="1041" t="s">
        <v>305</v>
      </c>
      <c r="AR384" s="1041">
        <v>-3</v>
      </c>
      <c r="AS384" s="1041" t="s">
        <v>305</v>
      </c>
      <c r="AT384" s="1041" t="s">
        <v>305</v>
      </c>
      <c r="AU384" s="1041" t="s">
        <v>305</v>
      </c>
      <c r="AV384" s="1041" t="s">
        <v>895</v>
      </c>
      <c r="AW384" s="1041" t="s">
        <v>895</v>
      </c>
      <c r="AX384" s="1041" t="s">
        <v>886</v>
      </c>
      <c r="AY384" s="1041" t="s">
        <v>886</v>
      </c>
      <c r="AZ384" s="1041">
        <v>10</v>
      </c>
      <c r="BA384" s="1041">
        <v>12</v>
      </c>
      <c r="BB384" s="1040" t="s">
        <v>772</v>
      </c>
      <c r="BC384" s="1040" t="s">
        <v>772</v>
      </c>
      <c r="BD384" s="1040" t="s">
        <v>772</v>
      </c>
      <c r="BE384" s="1040" t="s">
        <v>772</v>
      </c>
      <c r="BF384" s="862"/>
      <c r="BG384" s="801"/>
      <c r="BH384" s="801"/>
      <c r="BI384" s="801"/>
      <c r="BJ384" s="801"/>
      <c r="BK384" s="801"/>
      <c r="BL384" s="801"/>
      <c r="BM384" s="801"/>
      <c r="BN384" s="801"/>
      <c r="BO384" s="801"/>
      <c r="BP384" s="801"/>
      <c r="BQ384" s="801"/>
      <c r="BR384" s="801"/>
      <c r="BS384" s="801"/>
      <c r="BT384" s="801"/>
      <c r="BU384" s="801"/>
      <c r="BV384" s="801"/>
      <c r="BW384" s="801"/>
      <c r="BX384" s="801"/>
      <c r="BY384" s="801"/>
      <c r="BZ384" s="801"/>
    </row>
    <row r="385" spans="1:78" s="1099" customFormat="1" ht="30.65" customHeight="1" x14ac:dyDescent="0.35">
      <c r="A385" s="1498"/>
      <c r="B385"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85" s="778">
        <v>70.010000000000005</v>
      </c>
      <c r="D385" s="23" t="s">
        <v>1036</v>
      </c>
      <c r="E385" s="825" t="s">
        <v>889</v>
      </c>
      <c r="F385" s="1495" t="str">
        <f>VLOOKUP(TBL4_OptApp[[#This Row],[Option type
Defined List]],'Option Typs_Grps'!B$2:C$47, 2, FALSE)</f>
        <v>Distribution Options</v>
      </c>
      <c r="G385" s="834" t="s">
        <v>68</v>
      </c>
      <c r="H385" s="778" t="s">
        <v>821</v>
      </c>
      <c r="I385" s="844" t="s">
        <v>772</v>
      </c>
      <c r="J385" s="1041"/>
      <c r="K385" s="1041" t="s">
        <v>71</v>
      </c>
      <c r="L385" s="1040" t="s">
        <v>772</v>
      </c>
      <c r="M385" s="1040" t="s">
        <v>772</v>
      </c>
      <c r="N385" s="1040" t="s">
        <v>772</v>
      </c>
      <c r="O385" s="1040" t="s">
        <v>772</v>
      </c>
      <c r="P385" s="1040" t="s">
        <v>772</v>
      </c>
      <c r="Q385" s="1040" t="s">
        <v>738</v>
      </c>
      <c r="R385" s="788" t="s">
        <v>71</v>
      </c>
      <c r="S385" s="837" t="s">
        <v>68</v>
      </c>
      <c r="T385" s="837" t="s">
        <v>68</v>
      </c>
      <c r="U385" s="848">
        <v>4</v>
      </c>
      <c r="V385" s="864">
        <v>9</v>
      </c>
      <c r="W385" s="1043" t="s">
        <v>126</v>
      </c>
      <c r="X385" s="821"/>
      <c r="Y385" s="1044"/>
      <c r="Z385" s="1044"/>
      <c r="AA385" s="1044">
        <v>1.76</v>
      </c>
      <c r="AB385" s="1044">
        <v>7</v>
      </c>
      <c r="AC385" s="1249">
        <v>6544.0339999999997</v>
      </c>
      <c r="AD385" s="1249">
        <v>178.26599999999999</v>
      </c>
      <c r="AE385" s="1047">
        <v>178.26599999999999</v>
      </c>
      <c r="AF385" s="1124"/>
      <c r="AG385" s="1044">
        <v>72.423003201069278</v>
      </c>
      <c r="AH385" s="1044"/>
      <c r="AI385" s="1041">
        <v>-8.4</v>
      </c>
      <c r="AJ385" s="1041">
        <v>-3</v>
      </c>
      <c r="AK385" s="1041" t="s">
        <v>305</v>
      </c>
      <c r="AL385" s="1041">
        <v>-2</v>
      </c>
      <c r="AM385" s="1046" t="s">
        <v>305</v>
      </c>
      <c r="AN385" s="1041">
        <v>-1</v>
      </c>
      <c r="AO385" s="1046" t="s">
        <v>305</v>
      </c>
      <c r="AP385" s="1041">
        <v>-2</v>
      </c>
      <c r="AQ385" s="1041" t="s">
        <v>305</v>
      </c>
      <c r="AR385" s="1041">
        <v>-1</v>
      </c>
      <c r="AS385" s="1041" t="s">
        <v>305</v>
      </c>
      <c r="AT385" s="1041" t="s">
        <v>305</v>
      </c>
      <c r="AU385" s="1041" t="s">
        <v>305</v>
      </c>
      <c r="AV385" s="1041" t="s">
        <v>895</v>
      </c>
      <c r="AW385" s="1041" t="s">
        <v>884</v>
      </c>
      <c r="AX385" s="1041" t="s">
        <v>888</v>
      </c>
      <c r="AY385" s="1041" t="s">
        <v>885</v>
      </c>
      <c r="AZ385" s="1041">
        <v>5</v>
      </c>
      <c r="BA385" s="1041">
        <v>12</v>
      </c>
      <c r="BB385" s="1040" t="s">
        <v>738</v>
      </c>
      <c r="BC385" s="1040" t="s">
        <v>738</v>
      </c>
      <c r="BD385" s="1040" t="s">
        <v>772</v>
      </c>
      <c r="BE385" s="1040" t="s">
        <v>772</v>
      </c>
      <c r="BF385" s="862"/>
      <c r="BG385" s="801"/>
      <c r="BH385" s="801"/>
      <c r="BI385" s="801"/>
      <c r="BJ385" s="801"/>
      <c r="BK385" s="801"/>
      <c r="BL385" s="801"/>
      <c r="BM385" s="801"/>
      <c r="BN385" s="801"/>
      <c r="BO385" s="801"/>
      <c r="BP385" s="801"/>
      <c r="BQ385" s="801"/>
      <c r="BR385" s="801"/>
      <c r="BS385" s="801"/>
      <c r="BT385" s="801"/>
      <c r="BU385" s="801"/>
      <c r="BV385" s="801"/>
      <c r="BW385" s="801"/>
      <c r="BX385" s="801"/>
      <c r="BY385" s="801"/>
      <c r="BZ385" s="801"/>
    </row>
    <row r="386" spans="1:78" s="1099" customFormat="1" ht="30.65" customHeight="1" x14ac:dyDescent="0.35">
      <c r="A386" s="1498"/>
      <c r="B386"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6" s="778">
        <v>70.02</v>
      </c>
      <c r="D386" s="23" t="s">
        <v>1037</v>
      </c>
      <c r="E386" s="825" t="s">
        <v>889</v>
      </c>
      <c r="F386" s="1495" t="str">
        <f>VLOOKUP(TBL4_OptApp[[#This Row],[Option type
Defined List]],'Option Typs_Grps'!B$2:C$47, 2, FALSE)</f>
        <v>Distribution Options</v>
      </c>
      <c r="G386" s="834" t="s">
        <v>68</v>
      </c>
      <c r="H386" s="778" t="s">
        <v>882</v>
      </c>
      <c r="I386" s="844" t="s">
        <v>772</v>
      </c>
      <c r="J386" s="1041"/>
      <c r="K386" s="1041" t="s">
        <v>71</v>
      </c>
      <c r="L386" s="1040" t="s">
        <v>738</v>
      </c>
      <c r="M386" s="1040" t="s">
        <v>738</v>
      </c>
      <c r="N386" s="1040" t="s">
        <v>772</v>
      </c>
      <c r="O386" s="1040" t="s">
        <v>738</v>
      </c>
      <c r="P386" s="1040" t="s">
        <v>738</v>
      </c>
      <c r="Q386" s="1040" t="s">
        <v>772</v>
      </c>
      <c r="R386" s="788" t="s">
        <v>71</v>
      </c>
      <c r="S386" s="837" t="s">
        <v>68</v>
      </c>
      <c r="T386" s="837" t="s">
        <v>68</v>
      </c>
      <c r="U386" s="848">
        <v>4</v>
      </c>
      <c r="V386" s="864">
        <v>9</v>
      </c>
      <c r="W386" s="1043" t="s">
        <v>305</v>
      </c>
      <c r="X386" s="821"/>
      <c r="Y386" s="1044"/>
      <c r="Z386" s="1044"/>
      <c r="AA386" s="1044">
        <v>1.76</v>
      </c>
      <c r="AB386" s="1044">
        <v>7</v>
      </c>
      <c r="AC386" s="1249">
        <v>7581.6209999999992</v>
      </c>
      <c r="AD386" s="1249">
        <v>1288.085</v>
      </c>
      <c r="AE386" s="1047">
        <v>566.75740000000008</v>
      </c>
      <c r="AF386" s="1124"/>
      <c r="AG386" s="1044">
        <v>134.20048464003841</v>
      </c>
      <c r="AH386" s="1044"/>
      <c r="AI386" s="1041">
        <v>-8.4</v>
      </c>
      <c r="AJ386" s="1041">
        <v>-3</v>
      </c>
      <c r="AK386" s="1041" t="s">
        <v>305</v>
      </c>
      <c r="AL386" s="1041">
        <v>-2</v>
      </c>
      <c r="AM386" s="1046" t="s">
        <v>305</v>
      </c>
      <c r="AN386" s="1041">
        <v>-1</v>
      </c>
      <c r="AO386" s="1046" t="s">
        <v>305</v>
      </c>
      <c r="AP386" s="1041">
        <v>-2</v>
      </c>
      <c r="AQ386" s="1041" t="s">
        <v>305</v>
      </c>
      <c r="AR386" s="1041">
        <v>-1</v>
      </c>
      <c r="AS386" s="1041" t="s">
        <v>305</v>
      </c>
      <c r="AT386" s="1041" t="s">
        <v>305</v>
      </c>
      <c r="AU386" s="1041" t="s">
        <v>305</v>
      </c>
      <c r="AV386" s="1041" t="s">
        <v>895</v>
      </c>
      <c r="AW386" s="1041" t="s">
        <v>884</v>
      </c>
      <c r="AX386" s="1041" t="s">
        <v>888</v>
      </c>
      <c r="AY386" s="1041" t="s">
        <v>885</v>
      </c>
      <c r="AZ386" s="1041">
        <v>5</v>
      </c>
      <c r="BA386" s="1041">
        <v>12</v>
      </c>
      <c r="BB386" s="1040" t="s">
        <v>772</v>
      </c>
      <c r="BC386" s="1040" t="s">
        <v>772</v>
      </c>
      <c r="BD386" s="1040" t="s">
        <v>738</v>
      </c>
      <c r="BE386" s="1040" t="s">
        <v>738</v>
      </c>
      <c r="BF386" s="862"/>
      <c r="BG386" s="801"/>
      <c r="BH386" s="801"/>
      <c r="BI386" s="801"/>
      <c r="BJ386" s="801"/>
      <c r="BK386" s="801"/>
      <c r="BL386" s="801"/>
      <c r="BM386" s="801"/>
      <c r="BN386" s="801"/>
      <c r="BO386" s="801"/>
      <c r="BP386" s="801"/>
      <c r="BQ386" s="801"/>
      <c r="BR386" s="801"/>
      <c r="BS386" s="801"/>
      <c r="BT386" s="801"/>
      <c r="BU386" s="801"/>
      <c r="BV386" s="801"/>
      <c r="BW386" s="801"/>
      <c r="BX386" s="801"/>
      <c r="BY386" s="801"/>
      <c r="BZ386" s="801"/>
    </row>
    <row r="387" spans="1:78" s="1099" customFormat="1" ht="30.65" customHeight="1" x14ac:dyDescent="0.35">
      <c r="A387" s="1498"/>
      <c r="B387"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7" s="778">
        <v>70.03</v>
      </c>
      <c r="D387" s="23" t="s">
        <v>1038</v>
      </c>
      <c r="E387" s="825" t="s">
        <v>889</v>
      </c>
      <c r="F387" s="1495" t="str">
        <f>VLOOKUP(TBL4_OptApp[[#This Row],[Option type
Defined List]],'Option Typs_Grps'!B$2:C$47, 2, FALSE)</f>
        <v>Distribution Options</v>
      </c>
      <c r="G387" s="834" t="s">
        <v>68</v>
      </c>
      <c r="H387" s="778" t="s">
        <v>882</v>
      </c>
      <c r="I387" s="844" t="s">
        <v>772</v>
      </c>
      <c r="J387" s="1041"/>
      <c r="K387" s="1041" t="s">
        <v>71</v>
      </c>
      <c r="L387" s="1040" t="s">
        <v>738</v>
      </c>
      <c r="M387" s="1040" t="s">
        <v>772</v>
      </c>
      <c r="N387" s="1040" t="s">
        <v>772</v>
      </c>
      <c r="O387" s="1040" t="s">
        <v>738</v>
      </c>
      <c r="P387" s="1040" t="s">
        <v>772</v>
      </c>
      <c r="Q387" s="1040" t="s">
        <v>738</v>
      </c>
      <c r="R387" s="788" t="s">
        <v>71</v>
      </c>
      <c r="S387" s="837" t="s">
        <v>68</v>
      </c>
      <c r="T387" s="837" t="s">
        <v>68</v>
      </c>
      <c r="U387" s="848">
        <v>10</v>
      </c>
      <c r="V387" s="864">
        <v>9</v>
      </c>
      <c r="W387" s="1043" t="s">
        <v>305</v>
      </c>
      <c r="X387" s="821"/>
      <c r="Y387" s="1044"/>
      <c r="Z387" s="1044"/>
      <c r="AA387" s="1044">
        <v>4.4000000000000004</v>
      </c>
      <c r="AB387" s="1044">
        <v>15</v>
      </c>
      <c r="AC387" s="1249">
        <v>33545.392</v>
      </c>
      <c r="AD387" s="1249">
        <v>1838.8700000000001</v>
      </c>
      <c r="AE387" s="1047">
        <v>809.1028</v>
      </c>
      <c r="AF387" s="1124"/>
      <c r="AG387" s="1044">
        <v>74.964252963141192</v>
      </c>
      <c r="AH387" s="1044"/>
      <c r="AI387" s="1041">
        <v>-10.8</v>
      </c>
      <c r="AJ387" s="1041">
        <v>-3</v>
      </c>
      <c r="AK387" s="1041" t="s">
        <v>305</v>
      </c>
      <c r="AL387" s="1041">
        <v>-2</v>
      </c>
      <c r="AM387" s="1046" t="s">
        <v>305</v>
      </c>
      <c r="AN387" s="1041">
        <v>-1</v>
      </c>
      <c r="AO387" s="1046" t="s">
        <v>305</v>
      </c>
      <c r="AP387" s="1041">
        <v>-3</v>
      </c>
      <c r="AQ387" s="1041" t="s">
        <v>305</v>
      </c>
      <c r="AR387" s="1041">
        <v>-1</v>
      </c>
      <c r="AS387" s="1041" t="s">
        <v>305</v>
      </c>
      <c r="AT387" s="1041" t="s">
        <v>305</v>
      </c>
      <c r="AU387" s="1041" t="s">
        <v>305</v>
      </c>
      <c r="AV387" s="1041" t="s">
        <v>895</v>
      </c>
      <c r="AW387" s="1041" t="s">
        <v>884</v>
      </c>
      <c r="AX387" s="1041" t="s">
        <v>888</v>
      </c>
      <c r="AY387" s="1041" t="s">
        <v>885</v>
      </c>
      <c r="AZ387" s="1041">
        <v>2</v>
      </c>
      <c r="BA387" s="1041">
        <v>6</v>
      </c>
      <c r="BB387" s="1040" t="s">
        <v>738</v>
      </c>
      <c r="BC387" s="1040" t="s">
        <v>738</v>
      </c>
      <c r="BD387" s="1040" t="s">
        <v>738</v>
      </c>
      <c r="BE387" s="1040" t="s">
        <v>738</v>
      </c>
      <c r="BF387" s="862"/>
      <c r="BG387" s="801"/>
      <c r="BH387" s="801"/>
      <c r="BI387" s="801"/>
      <c r="BJ387" s="801"/>
      <c r="BK387" s="801"/>
      <c r="BL387" s="801"/>
      <c r="BM387" s="801"/>
      <c r="BN387" s="801"/>
      <c r="BO387" s="801"/>
      <c r="BP387" s="801"/>
      <c r="BQ387" s="801"/>
      <c r="BR387" s="801"/>
      <c r="BS387" s="801"/>
      <c r="BT387" s="801"/>
      <c r="BU387" s="801"/>
      <c r="BV387" s="801"/>
      <c r="BW387" s="801"/>
      <c r="BX387" s="801"/>
      <c r="BY387" s="801"/>
      <c r="BZ387" s="801"/>
    </row>
    <row r="388" spans="1:78" s="1099" customFormat="1" ht="30.65" customHeight="1" x14ac:dyDescent="0.35">
      <c r="A388" s="1498"/>
      <c r="B388"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8" s="778">
        <v>70.040000000000006</v>
      </c>
      <c r="D388" s="23" t="s">
        <v>1039</v>
      </c>
      <c r="E388" s="825" t="s">
        <v>889</v>
      </c>
      <c r="F388" s="1495" t="str">
        <f>VLOOKUP(TBL4_OptApp[[#This Row],[Option type
Defined List]],'Option Typs_Grps'!B$2:C$47, 2, FALSE)</f>
        <v>Distribution Options</v>
      </c>
      <c r="G388" s="834" t="s">
        <v>68</v>
      </c>
      <c r="H388" s="778" t="s">
        <v>882</v>
      </c>
      <c r="I388" s="844" t="s">
        <v>772</v>
      </c>
      <c r="J388" s="1041"/>
      <c r="K388" s="1041" t="s">
        <v>71</v>
      </c>
      <c r="L388" s="1040" t="s">
        <v>738</v>
      </c>
      <c r="M388" s="1040" t="s">
        <v>738</v>
      </c>
      <c r="N388" s="1040" t="s">
        <v>772</v>
      </c>
      <c r="O388" s="1040" t="s">
        <v>738</v>
      </c>
      <c r="P388" s="1040" t="s">
        <v>738</v>
      </c>
      <c r="Q388" s="1040" t="s">
        <v>772</v>
      </c>
      <c r="R388" s="788" t="s">
        <v>71</v>
      </c>
      <c r="S388" s="837" t="s">
        <v>68</v>
      </c>
      <c r="T388" s="837" t="s">
        <v>68</v>
      </c>
      <c r="U388" s="848">
        <v>10</v>
      </c>
      <c r="V388" s="864">
        <v>9</v>
      </c>
      <c r="W388" s="1043" t="s">
        <v>305</v>
      </c>
      <c r="X388" s="821"/>
      <c r="Y388" s="1044"/>
      <c r="Z388" s="1044"/>
      <c r="AA388" s="1044">
        <v>4.4000000000000004</v>
      </c>
      <c r="AB388" s="1044">
        <v>15</v>
      </c>
      <c r="AC388" s="1249">
        <v>27352.822</v>
      </c>
      <c r="AD388" s="1249">
        <v>1208.1500000000001</v>
      </c>
      <c r="AE388" s="1047">
        <v>531.58600000000001</v>
      </c>
      <c r="AF388" s="1124"/>
      <c r="AG388" s="1044">
        <v>59.964191433057053</v>
      </c>
      <c r="AH388" s="1044"/>
      <c r="AI388" s="1041">
        <v>-9</v>
      </c>
      <c r="AJ388" s="1041">
        <v>-3</v>
      </c>
      <c r="AK388" s="1041" t="s">
        <v>305</v>
      </c>
      <c r="AL388" s="1041">
        <v>-1</v>
      </c>
      <c r="AM388" s="1046" t="s">
        <v>305</v>
      </c>
      <c r="AN388" s="1041">
        <v>-1</v>
      </c>
      <c r="AO388" s="1046" t="s">
        <v>305</v>
      </c>
      <c r="AP388" s="1041">
        <v>-3</v>
      </c>
      <c r="AQ388" s="1041" t="s">
        <v>305</v>
      </c>
      <c r="AR388" s="1041">
        <v>-1</v>
      </c>
      <c r="AS388" s="1041" t="s">
        <v>305</v>
      </c>
      <c r="AT388" s="1041" t="s">
        <v>305</v>
      </c>
      <c r="AU388" s="1041" t="s">
        <v>305</v>
      </c>
      <c r="AV388" s="1041" t="s">
        <v>895</v>
      </c>
      <c r="AW388" s="1041" t="s">
        <v>884</v>
      </c>
      <c r="AX388" s="1041" t="s">
        <v>888</v>
      </c>
      <c r="AY388" s="1041" t="s">
        <v>886</v>
      </c>
      <c r="AZ388" s="1041">
        <v>2</v>
      </c>
      <c r="BA388" s="1041">
        <v>11</v>
      </c>
      <c r="BB388" s="1040" t="s">
        <v>738</v>
      </c>
      <c r="BC388" s="1040" t="s">
        <v>738</v>
      </c>
      <c r="BD388" s="1040" t="s">
        <v>738</v>
      </c>
      <c r="BE388" s="1040" t="s">
        <v>738</v>
      </c>
      <c r="BF388" s="862"/>
      <c r="BG388" s="801"/>
      <c r="BH388" s="801"/>
      <c r="BI388" s="801"/>
      <c r="BJ388" s="801"/>
      <c r="BK388" s="801"/>
      <c r="BL388" s="801"/>
      <c r="BM388" s="801"/>
      <c r="BN388" s="801"/>
      <c r="BO388" s="801"/>
      <c r="BP388" s="801"/>
      <c r="BQ388" s="801"/>
      <c r="BR388" s="801"/>
      <c r="BS388" s="801"/>
      <c r="BT388" s="801"/>
      <c r="BU388" s="801"/>
      <c r="BV388" s="801"/>
      <c r="BW388" s="801"/>
      <c r="BX388" s="801"/>
      <c r="BY388" s="801"/>
      <c r="BZ388" s="801"/>
    </row>
    <row r="389" spans="1:78" s="1099" customFormat="1" ht="30.65" customHeight="1" x14ac:dyDescent="0.35">
      <c r="A389" s="1498"/>
      <c r="B389"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389" s="778">
        <v>70.05</v>
      </c>
      <c r="D389" s="23" t="s">
        <v>1040</v>
      </c>
      <c r="E389" s="825" t="s">
        <v>889</v>
      </c>
      <c r="F389" s="1495" t="str">
        <f>VLOOKUP(TBL4_OptApp[[#This Row],[Option type
Defined List]],'Option Typs_Grps'!B$2:C$47, 2, FALSE)</f>
        <v>Distribution Options</v>
      </c>
      <c r="G389" s="834" t="s">
        <v>68</v>
      </c>
      <c r="H389" s="778" t="s">
        <v>882</v>
      </c>
      <c r="I389" s="844" t="s">
        <v>772</v>
      </c>
      <c r="J389" s="1041"/>
      <c r="K389" s="1041" t="s">
        <v>71</v>
      </c>
      <c r="L389" s="1040" t="s">
        <v>738</v>
      </c>
      <c r="M389" s="1040" t="s">
        <v>738</v>
      </c>
      <c r="N389" s="1040" t="s">
        <v>772</v>
      </c>
      <c r="O389" s="1040" t="s">
        <v>738</v>
      </c>
      <c r="P389" s="1040" t="s">
        <v>738</v>
      </c>
      <c r="Q389" s="1040" t="s">
        <v>738</v>
      </c>
      <c r="R389" s="788" t="s">
        <v>71</v>
      </c>
      <c r="S389" s="837" t="s">
        <v>68</v>
      </c>
      <c r="T389" s="837" t="s">
        <v>68</v>
      </c>
      <c r="U389" s="848">
        <v>10</v>
      </c>
      <c r="V389" s="864">
        <v>9</v>
      </c>
      <c r="W389" s="1043" t="s">
        <v>305</v>
      </c>
      <c r="X389" s="821"/>
      <c r="Y389" s="1044"/>
      <c r="Z389" s="1044"/>
      <c r="AA389" s="1044">
        <v>4.4000000000000004</v>
      </c>
      <c r="AB389" s="1044">
        <v>15</v>
      </c>
      <c r="AC389" s="1249">
        <v>43883.616999999998</v>
      </c>
      <c r="AD389" s="1249">
        <v>7171.52</v>
      </c>
      <c r="AE389" s="1047">
        <v>3155.4688000000001</v>
      </c>
      <c r="AF389" s="1124"/>
      <c r="AG389" s="1044">
        <v>184.25022596376215</v>
      </c>
      <c r="AH389" s="1044"/>
      <c r="AI389" s="1041">
        <v>-9</v>
      </c>
      <c r="AJ389" s="1041">
        <v>-3</v>
      </c>
      <c r="AK389" s="1041" t="s">
        <v>305</v>
      </c>
      <c r="AL389" s="1041">
        <v>-1</v>
      </c>
      <c r="AM389" s="1046" t="s">
        <v>305</v>
      </c>
      <c r="AN389" s="1041">
        <v>-1</v>
      </c>
      <c r="AO389" s="1046" t="s">
        <v>305</v>
      </c>
      <c r="AP389" s="1041">
        <v>-3</v>
      </c>
      <c r="AQ389" s="1041" t="s">
        <v>305</v>
      </c>
      <c r="AR389" s="1041">
        <v>-1</v>
      </c>
      <c r="AS389" s="1041" t="s">
        <v>305</v>
      </c>
      <c r="AT389" s="1041" t="s">
        <v>305</v>
      </c>
      <c r="AU389" s="1041" t="s">
        <v>305</v>
      </c>
      <c r="AV389" s="1041" t="s">
        <v>895</v>
      </c>
      <c r="AW389" s="1041" t="s">
        <v>884</v>
      </c>
      <c r="AX389" s="1041" t="s">
        <v>885</v>
      </c>
      <c r="AY389" s="1041" t="s">
        <v>1024</v>
      </c>
      <c r="AZ389" s="1041">
        <v>2</v>
      </c>
      <c r="BA389" s="1041">
        <v>6</v>
      </c>
      <c r="BB389" s="1040" t="s">
        <v>738</v>
      </c>
      <c r="BC389" s="1040" t="s">
        <v>738</v>
      </c>
      <c r="BD389" s="1040" t="s">
        <v>738</v>
      </c>
      <c r="BE389" s="1040" t="s">
        <v>772</v>
      </c>
      <c r="BF389" s="862"/>
      <c r="BG389" s="801"/>
      <c r="BH389" s="801"/>
      <c r="BI389" s="801"/>
      <c r="BJ389" s="801"/>
      <c r="BK389" s="801"/>
      <c r="BL389" s="801"/>
      <c r="BM389" s="801"/>
      <c r="BN389" s="801"/>
      <c r="BO389" s="801"/>
      <c r="BP389" s="801"/>
      <c r="BQ389" s="801"/>
      <c r="BR389" s="801"/>
      <c r="BS389" s="801"/>
      <c r="BT389" s="801"/>
      <c r="BU389" s="801"/>
      <c r="BV389" s="801"/>
      <c r="BW389" s="801"/>
      <c r="BX389" s="801"/>
      <c r="BY389" s="801"/>
      <c r="BZ389" s="801"/>
    </row>
    <row r="390" spans="1:78" s="1099" customFormat="1" ht="30.65" customHeight="1" x14ac:dyDescent="0.35">
      <c r="A390" s="1498"/>
      <c r="B39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390" s="778">
        <v>70.06</v>
      </c>
      <c r="D390" s="23" t="s">
        <v>1041</v>
      </c>
      <c r="E390" s="825" t="s">
        <v>921</v>
      </c>
      <c r="F390" s="1495" t="str">
        <f>VLOOKUP(TBL4_OptApp[[#This Row],[Option type
Defined List]],'Option Typs_Grps'!B$2:C$47, 2, FALSE)</f>
        <v>Production Options</v>
      </c>
      <c r="G390" s="834" t="s">
        <v>68</v>
      </c>
      <c r="H390" s="778" t="s">
        <v>821</v>
      </c>
      <c r="I390" s="844" t="s">
        <v>738</v>
      </c>
      <c r="J390" s="1041"/>
      <c r="K390" s="1041" t="s">
        <v>71</v>
      </c>
      <c r="L390" s="1040" t="s">
        <v>772</v>
      </c>
      <c r="M390" s="1040" t="s">
        <v>772</v>
      </c>
      <c r="N390" s="1040" t="s">
        <v>772</v>
      </c>
      <c r="O390" s="1040" t="s">
        <v>772</v>
      </c>
      <c r="P390" s="1040" t="s">
        <v>772</v>
      </c>
      <c r="Q390" s="1040" t="s">
        <v>772</v>
      </c>
      <c r="R390" s="788" t="s">
        <v>71</v>
      </c>
      <c r="S390" s="1332" t="s">
        <v>71</v>
      </c>
      <c r="T390" s="1332" t="s">
        <v>71</v>
      </c>
      <c r="U390" s="848">
        <v>0</v>
      </c>
      <c r="V390" s="864">
        <v>9</v>
      </c>
      <c r="W390" s="1043" t="s">
        <v>127</v>
      </c>
      <c r="X390" s="821"/>
      <c r="Y390" s="1044"/>
      <c r="Z390" s="1044"/>
      <c r="AA390" s="1044">
        <v>0</v>
      </c>
      <c r="AB390" s="1044">
        <v>4</v>
      </c>
      <c r="AC390" s="1249">
        <v>21625.986999999997</v>
      </c>
      <c r="AD390" s="1249">
        <v>4179.25</v>
      </c>
      <c r="AE390" s="1047">
        <v>1838.8700000000001</v>
      </c>
      <c r="AF390" s="1124"/>
      <c r="AG390" s="1044">
        <v>0</v>
      </c>
      <c r="AH390" s="1044"/>
      <c r="AI390" s="1041">
        <v>-18</v>
      </c>
      <c r="AJ390" s="1041">
        <v>-3</v>
      </c>
      <c r="AK390" s="1041" t="s">
        <v>305</v>
      </c>
      <c r="AL390" s="1041">
        <v>-2</v>
      </c>
      <c r="AM390" s="1046" t="s">
        <v>305</v>
      </c>
      <c r="AN390" s="1041">
        <v>-1</v>
      </c>
      <c r="AO390" s="1046" t="s">
        <v>305</v>
      </c>
      <c r="AP390" s="1041">
        <v>-3</v>
      </c>
      <c r="AQ390" s="1041" t="s">
        <v>305</v>
      </c>
      <c r="AR390" s="1041">
        <v>-3</v>
      </c>
      <c r="AS390" s="1041" t="s">
        <v>305</v>
      </c>
      <c r="AT390" s="1041" t="s">
        <v>305</v>
      </c>
      <c r="AU390" s="1041" t="s">
        <v>305</v>
      </c>
      <c r="AV390" s="1041" t="s">
        <v>895</v>
      </c>
      <c r="AW390" s="1041" t="s">
        <v>884</v>
      </c>
      <c r="AX390" s="1041" t="s">
        <v>888</v>
      </c>
      <c r="AY390" s="1041" t="s">
        <v>885</v>
      </c>
      <c r="AZ390" s="1041">
        <v>2</v>
      </c>
      <c r="BA390" s="1041">
        <v>11</v>
      </c>
      <c r="BB390" s="1040" t="s">
        <v>772</v>
      </c>
      <c r="BC390" s="1040" t="s">
        <v>772</v>
      </c>
      <c r="BD390" s="1040" t="s">
        <v>772</v>
      </c>
      <c r="BE390" s="1040" t="s">
        <v>738</v>
      </c>
      <c r="BF390" s="862"/>
      <c r="BG390" s="801"/>
      <c r="BH390" s="801"/>
      <c r="BI390" s="801"/>
      <c r="BJ390" s="801"/>
      <c r="BK390" s="801"/>
      <c r="BL390" s="801"/>
      <c r="BM390" s="801"/>
      <c r="BN390" s="801"/>
      <c r="BO390" s="801"/>
      <c r="BP390" s="801"/>
      <c r="BQ390" s="801"/>
      <c r="BR390" s="801"/>
      <c r="BS390" s="801"/>
      <c r="BT390" s="801"/>
      <c r="BU390" s="801"/>
      <c r="BV390" s="801"/>
      <c r="BW390" s="801"/>
      <c r="BX390" s="801"/>
      <c r="BY390" s="801"/>
      <c r="BZ390" s="801"/>
    </row>
    <row r="391" spans="1:78" s="1099" customFormat="1" ht="30.65" customHeight="1" x14ac:dyDescent="0.35">
      <c r="A391" s="1498"/>
      <c r="B391"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91" s="778">
        <v>70.069999999999993</v>
      </c>
      <c r="D391" s="23" t="s">
        <v>1042</v>
      </c>
      <c r="E391" s="825" t="s">
        <v>997</v>
      </c>
      <c r="F391" s="1495" t="str">
        <f>VLOOKUP(TBL4_OptApp[[#This Row],[Option type
Defined List]],'Option Typs_Grps'!B$2:C$47, 2, FALSE)</f>
        <v>Resource Options</v>
      </c>
      <c r="G391" s="834" t="s">
        <v>68</v>
      </c>
      <c r="H391" s="778" t="s">
        <v>882</v>
      </c>
      <c r="I391" s="844" t="s">
        <v>738</v>
      </c>
      <c r="J391" s="1041"/>
      <c r="K391" s="1041" t="s">
        <v>71</v>
      </c>
      <c r="L391" s="1040" t="s">
        <v>738</v>
      </c>
      <c r="M391" s="1040" t="s">
        <v>738</v>
      </c>
      <c r="N391" s="1040" t="s">
        <v>772</v>
      </c>
      <c r="O391" s="1040" t="s">
        <v>738</v>
      </c>
      <c r="P391" s="1040" t="s">
        <v>738</v>
      </c>
      <c r="Q391" s="1040" t="s">
        <v>738</v>
      </c>
      <c r="R391" s="788" t="s">
        <v>71</v>
      </c>
      <c r="S391" s="1332" t="s">
        <v>71</v>
      </c>
      <c r="T391" s="1332" t="s">
        <v>71</v>
      </c>
      <c r="U391" s="848">
        <v>14.3</v>
      </c>
      <c r="V391" s="864">
        <v>10</v>
      </c>
      <c r="W391" s="1043" t="s">
        <v>305</v>
      </c>
      <c r="X391" s="821"/>
      <c r="Y391" s="1044"/>
      <c r="Z391" s="1044"/>
      <c r="AA391" s="1044">
        <v>6.2920000000000007</v>
      </c>
      <c r="AB391" s="1044">
        <v>14.4</v>
      </c>
      <c r="AC391" s="1249">
        <v>12500.681</v>
      </c>
      <c r="AD391" s="1249">
        <v>9593.0760000000009</v>
      </c>
      <c r="AE391" s="1047">
        <v>4220.9534400000002</v>
      </c>
      <c r="AF391" s="1124"/>
      <c r="AG391" s="1044">
        <v>196.12208658255207</v>
      </c>
      <c r="AH391" s="1044"/>
      <c r="AI391" s="1041">
        <v>-4.1999999999999993</v>
      </c>
      <c r="AJ391" s="1041">
        <v>-1</v>
      </c>
      <c r="AK391" s="1041" t="s">
        <v>305</v>
      </c>
      <c r="AL391" s="1041">
        <v>-1</v>
      </c>
      <c r="AM391" s="1046" t="s">
        <v>305</v>
      </c>
      <c r="AN391" s="1041">
        <v>-1</v>
      </c>
      <c r="AO391" s="1046" t="s">
        <v>305</v>
      </c>
      <c r="AP391" s="1041">
        <v>-2</v>
      </c>
      <c r="AQ391" s="1041" t="s">
        <v>305</v>
      </c>
      <c r="AR391" s="1041">
        <v>-1</v>
      </c>
      <c r="AS391" s="1041" t="s">
        <v>305</v>
      </c>
      <c r="AT391" s="1041" t="s">
        <v>305</v>
      </c>
      <c r="AU391" s="1041" t="s">
        <v>305</v>
      </c>
      <c r="AV391" s="1041" t="s">
        <v>940</v>
      </c>
      <c r="AW391" s="1041" t="s">
        <v>905</v>
      </c>
      <c r="AX391" s="1041" t="s">
        <v>888</v>
      </c>
      <c r="AY391" s="1041" t="s">
        <v>885</v>
      </c>
      <c r="AZ391" s="1041">
        <v>8</v>
      </c>
      <c r="BA391" s="1041">
        <v>6</v>
      </c>
      <c r="BB391" s="1040" t="s">
        <v>738</v>
      </c>
      <c r="BC391" s="1040" t="s">
        <v>738</v>
      </c>
      <c r="BD391" s="1040" t="s">
        <v>772</v>
      </c>
      <c r="BE391" s="1040" t="s">
        <v>738</v>
      </c>
      <c r="BF391" s="862"/>
      <c r="BG391" s="801"/>
      <c r="BH391" s="801"/>
      <c r="BI391" s="801"/>
      <c r="BJ391" s="801"/>
      <c r="BK391" s="801"/>
      <c r="BL391" s="801"/>
      <c r="BM391" s="801"/>
      <c r="BN391" s="801"/>
      <c r="BO391" s="801"/>
      <c r="BP391" s="801"/>
      <c r="BQ391" s="801"/>
      <c r="BR391" s="801"/>
      <c r="BS391" s="801"/>
      <c r="BT391" s="801"/>
      <c r="BU391" s="801"/>
      <c r="BV391" s="801"/>
      <c r="BW391" s="801"/>
      <c r="BX391" s="801"/>
      <c r="BY391" s="801"/>
      <c r="BZ391" s="801"/>
    </row>
    <row r="392" spans="1:78" s="1100" customFormat="1" ht="43.5" x14ac:dyDescent="0.35">
      <c r="A392" s="1499"/>
      <c r="B392"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92" s="838" t="s">
        <v>1043</v>
      </c>
      <c r="D392" s="23" t="s">
        <v>1830</v>
      </c>
      <c r="E392" s="825" t="s">
        <v>881</v>
      </c>
      <c r="F392" s="1495" t="str">
        <f>VLOOKUP(TBL4_OptApp[[#This Row],[Option type
Defined List]],'Option Typs_Grps'!B$2:C$47, 2, FALSE)</f>
        <v>Distribution Options</v>
      </c>
      <c r="G392" s="834" t="s">
        <v>68</v>
      </c>
      <c r="H392" s="778" t="s">
        <v>737</v>
      </c>
      <c r="I392" s="1101" t="s">
        <v>738</v>
      </c>
      <c r="J392" s="1102"/>
      <c r="K392" s="1102"/>
      <c r="L392" s="1102" t="s">
        <v>739</v>
      </c>
      <c r="M392" s="1049" t="s">
        <v>739</v>
      </c>
      <c r="N392" s="1102" t="s">
        <v>739</v>
      </c>
      <c r="O392" s="1103" t="s">
        <v>739</v>
      </c>
      <c r="P392" s="1051" t="s">
        <v>739</v>
      </c>
      <c r="Q392" s="1051" t="s">
        <v>739</v>
      </c>
      <c r="R392" s="838" t="s">
        <v>755</v>
      </c>
      <c r="S392" s="837" t="s">
        <v>68</v>
      </c>
      <c r="T392" s="837" t="s">
        <v>68</v>
      </c>
      <c r="U392" s="1104">
        <v>15</v>
      </c>
      <c r="V392" s="1105"/>
      <c r="W392" s="1106"/>
      <c r="X392" s="1087"/>
      <c r="Y392" s="1087"/>
      <c r="Z392" s="1087"/>
      <c r="AA392" s="1087"/>
      <c r="AB392" s="1087"/>
      <c r="AC392" s="1107"/>
      <c r="AD392" s="1107"/>
      <c r="AE392" s="1107"/>
      <c r="AF392" s="1107"/>
      <c r="AG392" s="1107"/>
      <c r="AH392" s="1108"/>
      <c r="AI392" s="1109"/>
      <c r="AJ392" s="1102"/>
      <c r="AK392" s="1110"/>
      <c r="AL392" s="1102"/>
      <c r="AM392" s="1110"/>
      <c r="AN392" s="1102"/>
      <c r="AO392" s="1111"/>
      <c r="AP392" s="1111"/>
      <c r="AQ392" s="1111"/>
      <c r="AR392" s="1111"/>
      <c r="AS392" s="1111"/>
      <c r="AT392" s="1111"/>
      <c r="AU392" s="1110"/>
      <c r="AV392" s="1109"/>
      <c r="AW392" s="1109"/>
      <c r="AX392" s="1109"/>
      <c r="AY392" s="1109"/>
      <c r="AZ392" s="1095"/>
      <c r="BA392" s="1112"/>
      <c r="BB392" s="1051" t="s">
        <v>739</v>
      </c>
      <c r="BC392" s="1051" t="s">
        <v>739</v>
      </c>
      <c r="BD392" s="1051" t="s">
        <v>739</v>
      </c>
      <c r="BE392" s="1051" t="s">
        <v>739</v>
      </c>
      <c r="BF392" s="1367"/>
      <c r="BG392" s="1367"/>
      <c r="BH392" s="1367"/>
      <c r="BI392" s="1367"/>
      <c r="BJ392" s="1367"/>
      <c r="BK392" s="1367"/>
      <c r="BL392" s="1367"/>
      <c r="BM392" s="1367"/>
      <c r="BN392" s="1367"/>
      <c r="BO392" s="1367"/>
      <c r="BP392" s="1367"/>
      <c r="BQ392" s="1367"/>
      <c r="BR392" s="1367"/>
      <c r="BS392" s="1367"/>
      <c r="BT392" s="1367"/>
      <c r="BU392" s="1367"/>
      <c r="BV392" s="1367"/>
      <c r="BW392" s="1367"/>
      <c r="BX392" s="1367"/>
      <c r="BY392" s="1367"/>
      <c r="BZ392" s="1367"/>
    </row>
    <row r="393" spans="1:78" ht="43.5" x14ac:dyDescent="0.35">
      <c r="A393" s="1367"/>
      <c r="B393"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93" s="838" t="s">
        <v>1044</v>
      </c>
      <c r="D393" s="23" t="s">
        <v>1830</v>
      </c>
      <c r="E393" s="825" t="s">
        <v>881</v>
      </c>
      <c r="F393" s="1495" t="str">
        <f>VLOOKUP(TBL4_OptApp[[#This Row],[Option type
Defined List]],'Option Typs_Grps'!B$2:C$47, 2, FALSE)</f>
        <v>Distribution Options</v>
      </c>
      <c r="G393" s="834" t="s">
        <v>68</v>
      </c>
      <c r="H393" s="778" t="s">
        <v>737</v>
      </c>
      <c r="I393" s="843" t="s">
        <v>738</v>
      </c>
      <c r="J393" s="1060"/>
      <c r="K393" s="1060"/>
      <c r="L393" s="1060" t="s">
        <v>739</v>
      </c>
      <c r="M393" s="1097" t="s">
        <v>739</v>
      </c>
      <c r="N393" s="1060" t="s">
        <v>739</v>
      </c>
      <c r="O393" s="1061" t="s">
        <v>739</v>
      </c>
      <c r="P393" s="1067" t="s">
        <v>739</v>
      </c>
      <c r="Q393" s="1067" t="s">
        <v>739</v>
      </c>
      <c r="R393" s="1036" t="s">
        <v>755</v>
      </c>
      <c r="S393" s="837" t="s">
        <v>68</v>
      </c>
      <c r="T393" s="837" t="s">
        <v>68</v>
      </c>
      <c r="U393" s="1037">
        <v>30</v>
      </c>
      <c r="V393" s="1085"/>
      <c r="W393" s="1086"/>
      <c r="X393" s="1088"/>
      <c r="Y393" s="1088"/>
      <c r="Z393" s="1088"/>
      <c r="AA393" s="1088"/>
      <c r="AB393" s="1089"/>
      <c r="AC393" s="1090"/>
      <c r="AD393" s="1090"/>
      <c r="AE393" s="1090"/>
      <c r="AF393" s="1090"/>
      <c r="AG393" s="1090"/>
      <c r="AH393" s="1091"/>
      <c r="AI393" s="1092"/>
      <c r="AJ393" s="1060"/>
      <c r="AK393" s="1093"/>
      <c r="AL393" s="1060"/>
      <c r="AM393" s="1093"/>
      <c r="AN393" s="1060"/>
      <c r="AO393" s="1094"/>
      <c r="AP393" s="1094"/>
      <c r="AQ393" s="1094"/>
      <c r="AR393" s="1094"/>
      <c r="AS393" s="1094"/>
      <c r="AT393" s="1094"/>
      <c r="AU393" s="1093"/>
      <c r="AV393" s="1092"/>
      <c r="AW393" s="1092"/>
      <c r="AX393" s="1092"/>
      <c r="AY393" s="1092"/>
      <c r="AZ393" s="1098"/>
      <c r="BA393" s="1096"/>
      <c r="BB393" s="1067" t="s">
        <v>739</v>
      </c>
      <c r="BC393" s="1067" t="s">
        <v>739</v>
      </c>
      <c r="BD393" s="1067" t="s">
        <v>739</v>
      </c>
      <c r="BE393" s="1067" t="s">
        <v>739</v>
      </c>
      <c r="BF393" s="1367"/>
      <c r="BG393" s="1367"/>
      <c r="BH393" s="1367"/>
      <c r="BI393" s="1367"/>
      <c r="BJ393" s="1367"/>
      <c r="BK393" s="1367"/>
      <c r="BL393" s="1367"/>
      <c r="BM393" s="1367"/>
      <c r="BN393" s="1367"/>
      <c r="BO393" s="1367"/>
      <c r="BP393" s="1367"/>
      <c r="BQ393" s="1367"/>
      <c r="BR393" s="1367"/>
      <c r="BS393" s="1367"/>
      <c r="BT393" s="1367"/>
      <c r="BU393" s="1367"/>
      <c r="BV393" s="1367"/>
      <c r="BW393" s="1367"/>
      <c r="BX393" s="1367"/>
      <c r="BY393" s="1367"/>
      <c r="BZ393" s="1367"/>
    </row>
    <row r="394" spans="1:78" ht="28" x14ac:dyDescent="0.35">
      <c r="A394" s="1367"/>
      <c r="B394"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4" s="838" t="s">
        <v>1045</v>
      </c>
      <c r="D394" s="23" t="s">
        <v>1046</v>
      </c>
      <c r="E394" s="825" t="s">
        <v>763</v>
      </c>
      <c r="F394" s="1495" t="str">
        <f>VLOOKUP(TBL4_OptApp[[#This Row],[Option type
Defined List]],'Option Typs_Grps'!B$2:C$47, 2, FALSE)</f>
        <v>Customer Options</v>
      </c>
      <c r="G394" s="834" t="s">
        <v>68</v>
      </c>
      <c r="H394" s="778" t="s">
        <v>821</v>
      </c>
      <c r="I394" s="844" t="s">
        <v>738</v>
      </c>
      <c r="J394" s="1041"/>
      <c r="K394" s="1041" t="s">
        <v>71</v>
      </c>
      <c r="L394" s="1285" t="s">
        <v>772</v>
      </c>
      <c r="M394" s="1285" t="s">
        <v>738</v>
      </c>
      <c r="N394" s="1285" t="s">
        <v>772</v>
      </c>
      <c r="O394" s="1285" t="s">
        <v>772</v>
      </c>
      <c r="P394" s="1285" t="s">
        <v>772</v>
      </c>
      <c r="Q394" s="1285" t="s">
        <v>772</v>
      </c>
      <c r="R394" s="838" t="s">
        <v>71</v>
      </c>
      <c r="S394" s="1332" t="s">
        <v>71</v>
      </c>
      <c r="T394" s="1332" t="s">
        <v>71</v>
      </c>
      <c r="U394" s="1326">
        <v>59.007333138729436</v>
      </c>
      <c r="V394" s="1303">
        <v>0</v>
      </c>
      <c r="W394" s="1311" t="s">
        <v>89</v>
      </c>
      <c r="X394" s="1312"/>
      <c r="Y394" s="1044"/>
      <c r="Z394" s="1044"/>
      <c r="AA394" s="1044">
        <v>24.508664944333781</v>
      </c>
      <c r="AB394" s="1312">
        <v>59.007333138729436</v>
      </c>
      <c r="AC394" s="1313">
        <v>0</v>
      </c>
      <c r="AD394" s="1313">
        <v>-97.919466021679639</v>
      </c>
      <c r="AE394" s="1047">
        <v>-43.084565049539044</v>
      </c>
      <c r="AF394" s="1314"/>
      <c r="AG394" s="1044">
        <v>3.3047044220410444E-3</v>
      </c>
      <c r="AH394" s="1044"/>
      <c r="AI394" s="1041" t="s">
        <v>305</v>
      </c>
      <c r="AJ394" s="1041" t="s">
        <v>305</v>
      </c>
      <c r="AK394" s="1041" t="s">
        <v>305</v>
      </c>
      <c r="AL394" s="1041" t="s">
        <v>305</v>
      </c>
      <c r="AM394" s="1046" t="s">
        <v>305</v>
      </c>
      <c r="AN394" s="1041" t="s">
        <v>305</v>
      </c>
      <c r="AO394" s="1046" t="s">
        <v>305</v>
      </c>
      <c r="AP394" s="1041" t="s">
        <v>305</v>
      </c>
      <c r="AQ394" s="1041" t="s">
        <v>305</v>
      </c>
      <c r="AR394" s="1041" t="s">
        <v>305</v>
      </c>
      <c r="AS394" s="1041" t="s">
        <v>305</v>
      </c>
      <c r="AT394" s="1041" t="s">
        <v>305</v>
      </c>
      <c r="AU394" s="1041" t="s">
        <v>305</v>
      </c>
      <c r="AV394" s="1041" t="s">
        <v>305</v>
      </c>
      <c r="AW394" s="1041" t="s">
        <v>305</v>
      </c>
      <c r="AX394" s="1041" t="s">
        <v>305</v>
      </c>
      <c r="AY394" s="1041" t="s">
        <v>305</v>
      </c>
      <c r="AZ394" s="1041" t="s">
        <v>305</v>
      </c>
      <c r="BA394" s="1041" t="s">
        <v>305</v>
      </c>
      <c r="BB394" s="1286" t="s">
        <v>772</v>
      </c>
      <c r="BC394" s="1286" t="s">
        <v>772</v>
      </c>
      <c r="BD394" s="1286" t="s">
        <v>772</v>
      </c>
      <c r="BE394" s="1286" t="s">
        <v>772</v>
      </c>
      <c r="BF394" s="1367"/>
      <c r="BG394" s="1367"/>
      <c r="BH394" s="1367"/>
      <c r="BI394" s="1367"/>
      <c r="BJ394" s="1367"/>
      <c r="BK394" s="1367"/>
      <c r="BL394" s="1367"/>
      <c r="BM394" s="1367"/>
      <c r="BN394" s="1367"/>
      <c r="BO394" s="1367"/>
      <c r="BP394" s="1367"/>
      <c r="BQ394" s="1367"/>
      <c r="BR394" s="1367"/>
      <c r="BS394" s="1367"/>
      <c r="BT394" s="1367"/>
      <c r="BU394" s="1367"/>
      <c r="BV394" s="1367"/>
      <c r="BW394" s="1367"/>
      <c r="BX394" s="1367"/>
      <c r="BY394" s="1367"/>
      <c r="BZ394" s="1367"/>
    </row>
    <row r="395" spans="1:78" x14ac:dyDescent="0.35">
      <c r="A395" s="1367"/>
      <c r="B395"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5" s="838" t="s">
        <v>1047</v>
      </c>
      <c r="D395" s="23" t="s">
        <v>1048</v>
      </c>
      <c r="E395" s="825" t="s">
        <v>776</v>
      </c>
      <c r="F395" s="1495" t="str">
        <f>VLOOKUP(TBL4_OptApp[[#This Row],[Option type
Defined List]],'Option Typs_Grps'!B$2:C$47, 2, FALSE)</f>
        <v>Customer Options</v>
      </c>
      <c r="G395" s="834" t="s">
        <v>68</v>
      </c>
      <c r="H395" s="778" t="s">
        <v>821</v>
      </c>
      <c r="I395" s="844" t="s">
        <v>738</v>
      </c>
      <c r="J395" s="1041"/>
      <c r="K395" s="1041" t="s">
        <v>71</v>
      </c>
      <c r="L395" s="1285" t="s">
        <v>772</v>
      </c>
      <c r="M395" s="1285" t="s">
        <v>738</v>
      </c>
      <c r="N395" s="1285" t="s">
        <v>772</v>
      </c>
      <c r="O395" s="1285" t="s">
        <v>772</v>
      </c>
      <c r="P395" s="1285" t="s">
        <v>772</v>
      </c>
      <c r="Q395" s="1285" t="s">
        <v>772</v>
      </c>
      <c r="R395" s="838" t="s">
        <v>71</v>
      </c>
      <c r="S395" s="1332" t="s">
        <v>71</v>
      </c>
      <c r="T395" s="1332" t="s">
        <v>71</v>
      </c>
      <c r="U395" s="1326">
        <v>22.52014529700179</v>
      </c>
      <c r="V395" s="1303">
        <v>0</v>
      </c>
      <c r="W395" s="1311" t="s">
        <v>89</v>
      </c>
      <c r="X395" s="1312"/>
      <c r="Y395" s="1044"/>
      <c r="Z395" s="1044"/>
      <c r="AA395" s="1044">
        <v>12.091621414659343</v>
      </c>
      <c r="AB395" s="1312">
        <v>22.52014529700179</v>
      </c>
      <c r="AC395" s="1313">
        <v>0</v>
      </c>
      <c r="AD395" s="1313">
        <v>3.8313099635454959</v>
      </c>
      <c r="AE395" s="1047">
        <v>1.6857763839600182</v>
      </c>
      <c r="AF395" s="1314"/>
      <c r="AG395" s="1044">
        <v>0.26567119262581451</v>
      </c>
      <c r="AH395" s="1044"/>
      <c r="AI395" s="1041" t="s">
        <v>305</v>
      </c>
      <c r="AJ395" s="1041" t="s">
        <v>305</v>
      </c>
      <c r="AK395" s="1041" t="s">
        <v>305</v>
      </c>
      <c r="AL395" s="1041" t="s">
        <v>305</v>
      </c>
      <c r="AM395" s="1046" t="s">
        <v>305</v>
      </c>
      <c r="AN395" s="1041" t="s">
        <v>305</v>
      </c>
      <c r="AO395" s="1046" t="s">
        <v>305</v>
      </c>
      <c r="AP395" s="1041" t="s">
        <v>305</v>
      </c>
      <c r="AQ395" s="1041" t="s">
        <v>305</v>
      </c>
      <c r="AR395" s="1041" t="s">
        <v>305</v>
      </c>
      <c r="AS395" s="1041" t="s">
        <v>305</v>
      </c>
      <c r="AT395" s="1041" t="s">
        <v>305</v>
      </c>
      <c r="AU395" s="1041" t="s">
        <v>305</v>
      </c>
      <c r="AV395" s="1041" t="s">
        <v>305</v>
      </c>
      <c r="AW395" s="1041" t="s">
        <v>305</v>
      </c>
      <c r="AX395" s="1041" t="s">
        <v>305</v>
      </c>
      <c r="AY395" s="1041" t="s">
        <v>305</v>
      </c>
      <c r="AZ395" s="1041" t="s">
        <v>305</v>
      </c>
      <c r="BA395" s="1041" t="s">
        <v>305</v>
      </c>
      <c r="BB395" s="1286" t="s">
        <v>772</v>
      </c>
      <c r="BC395" s="1286" t="s">
        <v>772</v>
      </c>
      <c r="BD395" s="1286" t="s">
        <v>772</v>
      </c>
      <c r="BE395" s="1286" t="s">
        <v>772</v>
      </c>
      <c r="BF395" s="1367"/>
      <c r="BG395" s="1367"/>
      <c r="BH395" s="1367"/>
      <c r="BI395" s="1367"/>
      <c r="BJ395" s="1367"/>
      <c r="BK395" s="1367"/>
      <c r="BL395" s="1367"/>
      <c r="BM395" s="1367"/>
      <c r="BN395" s="1367"/>
      <c r="BO395" s="1367"/>
      <c r="BP395" s="1367"/>
      <c r="BQ395" s="1367"/>
      <c r="BR395" s="1367"/>
      <c r="BS395" s="1367"/>
      <c r="BT395" s="1367"/>
      <c r="BU395" s="1367"/>
      <c r="BV395" s="1367"/>
      <c r="BW395" s="1367"/>
      <c r="BX395" s="1367"/>
      <c r="BY395" s="1367"/>
      <c r="BZ395" s="1367"/>
    </row>
    <row r="396" spans="1:78" x14ac:dyDescent="0.35">
      <c r="A396" s="1367"/>
      <c r="B396"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6" s="838" t="s">
        <v>1049</v>
      </c>
      <c r="D396" s="23" t="s">
        <v>1050</v>
      </c>
      <c r="E396" s="825" t="s">
        <v>834</v>
      </c>
      <c r="F396" s="1495" t="str">
        <f>VLOOKUP(TBL4_OptApp[[#This Row],[Option type
Defined List]],'Option Typs_Grps'!B$2:C$47, 2, FALSE)</f>
        <v>Customer Options</v>
      </c>
      <c r="G396" s="834" t="s">
        <v>68</v>
      </c>
      <c r="H396" s="778" t="s">
        <v>821</v>
      </c>
      <c r="I396" s="844" t="s">
        <v>738</v>
      </c>
      <c r="J396" s="1041"/>
      <c r="K396" s="1041" t="s">
        <v>71</v>
      </c>
      <c r="L396" s="1285" t="s">
        <v>772</v>
      </c>
      <c r="M396" s="1285" t="s">
        <v>738</v>
      </c>
      <c r="N396" s="1285" t="s">
        <v>772</v>
      </c>
      <c r="O396" s="1285" t="s">
        <v>772</v>
      </c>
      <c r="P396" s="1285" t="s">
        <v>772</v>
      </c>
      <c r="Q396" s="1285" t="s">
        <v>772</v>
      </c>
      <c r="R396" s="838" t="s">
        <v>71</v>
      </c>
      <c r="S396" s="1332" t="s">
        <v>71</v>
      </c>
      <c r="T396" s="1332" t="s">
        <v>71</v>
      </c>
      <c r="U396" s="1326">
        <v>3.7</v>
      </c>
      <c r="V396" s="1303">
        <v>0</v>
      </c>
      <c r="W396" s="1311" t="s">
        <v>89</v>
      </c>
      <c r="X396" s="1312"/>
      <c r="Y396" s="1044"/>
      <c r="Z396" s="1044"/>
      <c r="AA396" s="1044">
        <v>2.6606214009340037</v>
      </c>
      <c r="AB396" s="1312">
        <v>3.7</v>
      </c>
      <c r="AC396" s="1313">
        <v>0</v>
      </c>
      <c r="AD396" s="1313">
        <v>-1.7261648396866716</v>
      </c>
      <c r="AE396" s="1047">
        <v>-0.75951252946213554</v>
      </c>
      <c r="AF396" s="1314"/>
      <c r="AG396" s="1044">
        <v>1.253152453705509E-2</v>
      </c>
      <c r="AH396" s="1044"/>
      <c r="AI396" s="1041" t="s">
        <v>305</v>
      </c>
      <c r="AJ396" s="1041" t="s">
        <v>305</v>
      </c>
      <c r="AK396" s="1041" t="s">
        <v>305</v>
      </c>
      <c r="AL396" s="1041" t="s">
        <v>305</v>
      </c>
      <c r="AM396" s="1046" t="s">
        <v>305</v>
      </c>
      <c r="AN396" s="1041" t="s">
        <v>305</v>
      </c>
      <c r="AO396" s="1046" t="s">
        <v>305</v>
      </c>
      <c r="AP396" s="1041" t="s">
        <v>305</v>
      </c>
      <c r="AQ396" s="1041" t="s">
        <v>305</v>
      </c>
      <c r="AR396" s="1041" t="s">
        <v>305</v>
      </c>
      <c r="AS396" s="1041" t="s">
        <v>305</v>
      </c>
      <c r="AT396" s="1041" t="s">
        <v>305</v>
      </c>
      <c r="AU396" s="1041" t="s">
        <v>305</v>
      </c>
      <c r="AV396" s="1041" t="s">
        <v>305</v>
      </c>
      <c r="AW396" s="1041" t="s">
        <v>305</v>
      </c>
      <c r="AX396" s="1041" t="s">
        <v>305</v>
      </c>
      <c r="AY396" s="1041" t="s">
        <v>305</v>
      </c>
      <c r="AZ396" s="1041" t="s">
        <v>305</v>
      </c>
      <c r="BA396" s="1041" t="s">
        <v>305</v>
      </c>
      <c r="BB396" s="1286" t="s">
        <v>772</v>
      </c>
      <c r="BC396" s="1286" t="s">
        <v>772</v>
      </c>
      <c r="BD396" s="1286" t="s">
        <v>772</v>
      </c>
      <c r="BE396" s="1286" t="s">
        <v>772</v>
      </c>
      <c r="BF396" s="1367"/>
      <c r="BG396" s="1367"/>
      <c r="BH396" s="1367"/>
      <c r="BI396" s="1367"/>
      <c r="BJ396" s="1367"/>
      <c r="BK396" s="1367"/>
      <c r="BL396" s="1367"/>
      <c r="BM396" s="1367"/>
      <c r="BN396" s="1367"/>
      <c r="BO396" s="1367"/>
      <c r="BP396" s="1367"/>
      <c r="BQ396" s="1367"/>
      <c r="BR396" s="1367"/>
      <c r="BS396" s="1367"/>
      <c r="BT396" s="1367"/>
      <c r="BU396" s="1367"/>
      <c r="BV396" s="1367"/>
      <c r="BW396" s="1367"/>
      <c r="BX396" s="1367"/>
      <c r="BY396" s="1367"/>
      <c r="BZ396" s="1367"/>
    </row>
    <row r="397" spans="1:78" x14ac:dyDescent="0.35">
      <c r="A397" s="1367"/>
      <c r="B397"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7" s="838" t="s">
        <v>1051</v>
      </c>
      <c r="D397" s="23" t="s">
        <v>1052</v>
      </c>
      <c r="E397" s="825" t="s">
        <v>751</v>
      </c>
      <c r="F397" s="1495" t="str">
        <f>VLOOKUP(TBL4_OptApp[[#This Row],[Option type
Defined List]],'Option Typs_Grps'!B$2:C$47, 2, FALSE)</f>
        <v>Customer Options</v>
      </c>
      <c r="G397" s="834" t="s">
        <v>68</v>
      </c>
      <c r="H397" s="778" t="s">
        <v>821</v>
      </c>
      <c r="I397" s="844" t="s">
        <v>738</v>
      </c>
      <c r="J397" s="1041"/>
      <c r="K397" s="1041" t="s">
        <v>71</v>
      </c>
      <c r="L397" s="1285" t="s">
        <v>772</v>
      </c>
      <c r="M397" s="1285" t="s">
        <v>738</v>
      </c>
      <c r="N397" s="1285" t="s">
        <v>772</v>
      </c>
      <c r="O397" s="1285" t="s">
        <v>772</v>
      </c>
      <c r="P397" s="1285" t="s">
        <v>772</v>
      </c>
      <c r="Q397" s="1285" t="s">
        <v>772</v>
      </c>
      <c r="R397" s="838" t="s">
        <v>71</v>
      </c>
      <c r="S397" s="1332" t="s">
        <v>71</v>
      </c>
      <c r="T397" s="1332" t="s">
        <v>71</v>
      </c>
      <c r="U397" s="1326">
        <v>1.6803057164466775</v>
      </c>
      <c r="V397" s="1303">
        <v>0</v>
      </c>
      <c r="W397" s="1311" t="s">
        <v>89</v>
      </c>
      <c r="X397" s="1312"/>
      <c r="Y397" s="1044"/>
      <c r="Z397" s="1044"/>
      <c r="AA397" s="1044">
        <v>1.3610578193252958</v>
      </c>
      <c r="AB397" s="1312">
        <v>1.6803057164466775</v>
      </c>
      <c r="AC397" s="1313">
        <v>13835.904760881942</v>
      </c>
      <c r="AD397" s="1313">
        <v>20.669583556619944</v>
      </c>
      <c r="AE397" s="1047">
        <v>9.0946167649127752</v>
      </c>
      <c r="AF397" s="1314"/>
      <c r="AG397" s="1044">
        <v>5.3384191467630716E-2</v>
      </c>
      <c r="AH397" s="1044"/>
      <c r="AI397" s="1041" t="s">
        <v>305</v>
      </c>
      <c r="AJ397" s="1041" t="s">
        <v>305</v>
      </c>
      <c r="AK397" s="1041" t="s">
        <v>305</v>
      </c>
      <c r="AL397" s="1041" t="s">
        <v>305</v>
      </c>
      <c r="AM397" s="1046" t="s">
        <v>305</v>
      </c>
      <c r="AN397" s="1041" t="s">
        <v>305</v>
      </c>
      <c r="AO397" s="1046" t="s">
        <v>305</v>
      </c>
      <c r="AP397" s="1041" t="s">
        <v>305</v>
      </c>
      <c r="AQ397" s="1041" t="s">
        <v>305</v>
      </c>
      <c r="AR397" s="1041" t="s">
        <v>305</v>
      </c>
      <c r="AS397" s="1041" t="s">
        <v>305</v>
      </c>
      <c r="AT397" s="1041" t="s">
        <v>305</v>
      </c>
      <c r="AU397" s="1041" t="s">
        <v>305</v>
      </c>
      <c r="AV397" s="1041" t="s">
        <v>305</v>
      </c>
      <c r="AW397" s="1041" t="s">
        <v>305</v>
      </c>
      <c r="AX397" s="1041" t="s">
        <v>305</v>
      </c>
      <c r="AY397" s="1041" t="s">
        <v>305</v>
      </c>
      <c r="AZ397" s="1041" t="s">
        <v>305</v>
      </c>
      <c r="BA397" s="1041" t="s">
        <v>305</v>
      </c>
      <c r="BB397" s="1286" t="s">
        <v>772</v>
      </c>
      <c r="BC397" s="1286" t="s">
        <v>772</v>
      </c>
      <c r="BD397" s="1286" t="s">
        <v>772</v>
      </c>
      <c r="BE397" s="1286" t="s">
        <v>772</v>
      </c>
      <c r="BF397" s="1367"/>
      <c r="BG397" s="1367"/>
      <c r="BH397" s="1367"/>
      <c r="BI397" s="1367"/>
      <c r="BJ397" s="1367"/>
      <c r="BK397" s="1367"/>
      <c r="BL397" s="1367"/>
      <c r="BM397" s="1367"/>
      <c r="BN397" s="1367"/>
      <c r="BO397" s="1367"/>
      <c r="BP397" s="1367"/>
      <c r="BQ397" s="1367"/>
      <c r="BR397" s="1367"/>
      <c r="BS397" s="1367"/>
      <c r="BT397" s="1367"/>
      <c r="BU397" s="1367"/>
      <c r="BV397" s="1367"/>
      <c r="BW397" s="1367"/>
      <c r="BX397" s="1367"/>
      <c r="BY397" s="1367"/>
      <c r="BZ397" s="1367"/>
    </row>
    <row r="398" spans="1:78" x14ac:dyDescent="0.35">
      <c r="A398" s="1367"/>
      <c r="B398"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8" s="838" t="s">
        <v>1053</v>
      </c>
      <c r="D398" s="23" t="s">
        <v>1054</v>
      </c>
      <c r="E398" s="825" t="s">
        <v>736</v>
      </c>
      <c r="F398" s="1495" t="str">
        <f>VLOOKUP(TBL4_OptApp[[#This Row],[Option type
Defined List]],'Option Typs_Grps'!B$2:C$47, 2, FALSE)</f>
        <v>Customer Options</v>
      </c>
      <c r="G398" s="834" t="s">
        <v>68</v>
      </c>
      <c r="H398" s="778" t="s">
        <v>821</v>
      </c>
      <c r="I398" s="844" t="s">
        <v>738</v>
      </c>
      <c r="J398" s="1041"/>
      <c r="K398" s="1041" t="s">
        <v>71</v>
      </c>
      <c r="L398" s="1285" t="s">
        <v>772</v>
      </c>
      <c r="M398" s="1285" t="s">
        <v>738</v>
      </c>
      <c r="N398" s="1285" t="s">
        <v>772</v>
      </c>
      <c r="O398" s="1285" t="s">
        <v>772</v>
      </c>
      <c r="P398" s="1285" t="s">
        <v>772</v>
      </c>
      <c r="Q398" s="1285" t="s">
        <v>772</v>
      </c>
      <c r="R398" s="838" t="s">
        <v>71</v>
      </c>
      <c r="S398" s="1332" t="s">
        <v>71</v>
      </c>
      <c r="T398" s="1332" t="s">
        <v>71</v>
      </c>
      <c r="U398" s="1326">
        <v>6.2269986240480852</v>
      </c>
      <c r="V398" s="1303">
        <v>0</v>
      </c>
      <c r="W398" s="1311" t="s">
        <v>89</v>
      </c>
      <c r="X398" s="1312"/>
      <c r="Y398" s="1044"/>
      <c r="Z398" s="1044"/>
      <c r="AA398" s="1044">
        <v>5.5963156501772469</v>
      </c>
      <c r="AB398" s="1312">
        <v>6.2269986240480852</v>
      </c>
      <c r="AC398" s="1313">
        <v>51274.097960379266</v>
      </c>
      <c r="AD398" s="1313">
        <v>76.598839786666716</v>
      </c>
      <c r="AE398" s="1047">
        <v>33.703489506133359</v>
      </c>
      <c r="AF398" s="1314"/>
      <c r="AG398" s="1044">
        <v>2.0213946644978193</v>
      </c>
      <c r="AH398" s="1044"/>
      <c r="AI398" s="1041" t="s">
        <v>305</v>
      </c>
      <c r="AJ398" s="1041" t="s">
        <v>305</v>
      </c>
      <c r="AK398" s="1041" t="s">
        <v>305</v>
      </c>
      <c r="AL398" s="1041" t="s">
        <v>305</v>
      </c>
      <c r="AM398" s="1046" t="s">
        <v>305</v>
      </c>
      <c r="AN398" s="1041" t="s">
        <v>305</v>
      </c>
      <c r="AO398" s="1046" t="s">
        <v>305</v>
      </c>
      <c r="AP398" s="1041" t="s">
        <v>305</v>
      </c>
      <c r="AQ398" s="1041" t="s">
        <v>305</v>
      </c>
      <c r="AR398" s="1041" t="s">
        <v>305</v>
      </c>
      <c r="AS398" s="1041" t="s">
        <v>305</v>
      </c>
      <c r="AT398" s="1041" t="s">
        <v>305</v>
      </c>
      <c r="AU398" s="1041" t="s">
        <v>305</v>
      </c>
      <c r="AV398" s="1041" t="s">
        <v>305</v>
      </c>
      <c r="AW398" s="1041" t="s">
        <v>305</v>
      </c>
      <c r="AX398" s="1041" t="s">
        <v>305</v>
      </c>
      <c r="AY398" s="1041" t="s">
        <v>305</v>
      </c>
      <c r="AZ398" s="1041" t="s">
        <v>305</v>
      </c>
      <c r="BA398" s="1041" t="s">
        <v>305</v>
      </c>
      <c r="BB398" s="1286" t="s">
        <v>772</v>
      </c>
      <c r="BC398" s="1286" t="s">
        <v>772</v>
      </c>
      <c r="BD398" s="1286" t="s">
        <v>772</v>
      </c>
      <c r="BE398" s="1286" t="s">
        <v>772</v>
      </c>
      <c r="BF398" s="1367"/>
      <c r="BG398" s="1367"/>
      <c r="BH398" s="1367"/>
      <c r="BI398" s="1367"/>
      <c r="BJ398" s="1367"/>
      <c r="BK398" s="1367"/>
      <c r="BL398" s="1367"/>
      <c r="BM398" s="1367"/>
      <c r="BN398" s="1367"/>
      <c r="BO398" s="1367"/>
      <c r="BP398" s="1367"/>
      <c r="BQ398" s="1367"/>
      <c r="BR398" s="1367"/>
      <c r="BS398" s="1367"/>
      <c r="BT398" s="1367"/>
      <c r="BU398" s="1367"/>
      <c r="BV398" s="1367"/>
      <c r="BW398" s="1367"/>
      <c r="BX398" s="1367"/>
      <c r="BY398" s="1367"/>
      <c r="BZ398" s="1367"/>
    </row>
    <row r="399" spans="1:78" x14ac:dyDescent="0.35">
      <c r="A399" s="1367"/>
      <c r="B399"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9" s="838" t="s">
        <v>1055</v>
      </c>
      <c r="D399" s="23" t="s">
        <v>1056</v>
      </c>
      <c r="E399" s="825" t="s">
        <v>736</v>
      </c>
      <c r="F399" s="1495" t="str">
        <f>VLOOKUP(TBL4_OptApp[[#This Row],[Option type
Defined List]],'Option Typs_Grps'!B$2:C$47, 2, FALSE)</f>
        <v>Customer Options</v>
      </c>
      <c r="G399" s="834" t="s">
        <v>68</v>
      </c>
      <c r="H399" s="778" t="s">
        <v>821</v>
      </c>
      <c r="I399" s="844" t="s">
        <v>738</v>
      </c>
      <c r="J399" s="1041"/>
      <c r="K399" s="1041" t="s">
        <v>71</v>
      </c>
      <c r="L399" s="1285" t="s">
        <v>772</v>
      </c>
      <c r="M399" s="1285" t="s">
        <v>738</v>
      </c>
      <c r="N399" s="1285" t="s">
        <v>772</v>
      </c>
      <c r="O399" s="1285" t="s">
        <v>772</v>
      </c>
      <c r="P399" s="1285" t="s">
        <v>772</v>
      </c>
      <c r="Q399" s="1285" t="s">
        <v>772</v>
      </c>
      <c r="R399" s="838" t="s">
        <v>71</v>
      </c>
      <c r="S399" s="1332" t="s">
        <v>71</v>
      </c>
      <c r="T399" s="1332" t="s">
        <v>71</v>
      </c>
      <c r="U399" s="1326">
        <v>2.7176181034487366</v>
      </c>
      <c r="V399" s="1303">
        <v>0</v>
      </c>
      <c r="W399" s="1311" t="s">
        <v>89</v>
      </c>
      <c r="X399" s="1312"/>
      <c r="Y399" s="1044"/>
      <c r="Z399" s="1044"/>
      <c r="AA399" s="1044">
        <v>1.4269091712484303</v>
      </c>
      <c r="AB399" s="1312">
        <v>2.7176181034487366</v>
      </c>
      <c r="AC399" s="1313">
        <v>22377.300087557334</v>
      </c>
      <c r="AD399" s="1313">
        <v>33.429651470211624</v>
      </c>
      <c r="AE399" s="1047">
        <v>14.709046646893114</v>
      </c>
      <c r="AF399" s="1314"/>
      <c r="AG399" s="1044">
        <v>7.2024707395084508</v>
      </c>
      <c r="AH399" s="1044"/>
      <c r="AI399" s="1041" t="s">
        <v>305</v>
      </c>
      <c r="AJ399" s="1041" t="s">
        <v>305</v>
      </c>
      <c r="AK399" s="1041" t="s">
        <v>305</v>
      </c>
      <c r="AL399" s="1041" t="s">
        <v>305</v>
      </c>
      <c r="AM399" s="1046" t="s">
        <v>305</v>
      </c>
      <c r="AN399" s="1041" t="s">
        <v>305</v>
      </c>
      <c r="AO399" s="1046" t="s">
        <v>305</v>
      </c>
      <c r="AP399" s="1041" t="s">
        <v>305</v>
      </c>
      <c r="AQ399" s="1041" t="s">
        <v>305</v>
      </c>
      <c r="AR399" s="1041" t="s">
        <v>305</v>
      </c>
      <c r="AS399" s="1041" t="s">
        <v>305</v>
      </c>
      <c r="AT399" s="1041" t="s">
        <v>305</v>
      </c>
      <c r="AU399" s="1041" t="s">
        <v>305</v>
      </c>
      <c r="AV399" s="1041" t="s">
        <v>305</v>
      </c>
      <c r="AW399" s="1041" t="s">
        <v>305</v>
      </c>
      <c r="AX399" s="1041" t="s">
        <v>305</v>
      </c>
      <c r="AY399" s="1041" t="s">
        <v>305</v>
      </c>
      <c r="AZ399" s="1041" t="s">
        <v>305</v>
      </c>
      <c r="BA399" s="1041" t="s">
        <v>305</v>
      </c>
      <c r="BB399" s="1286" t="s">
        <v>772</v>
      </c>
      <c r="BC399" s="1286" t="s">
        <v>772</v>
      </c>
      <c r="BD399" s="1286" t="s">
        <v>772</v>
      </c>
      <c r="BE399" s="1286" t="s">
        <v>772</v>
      </c>
      <c r="BF399" s="1367"/>
      <c r="BG399" s="1367"/>
      <c r="BH399" s="1367"/>
      <c r="BI399" s="1367"/>
      <c r="BJ399" s="1367"/>
      <c r="BK399" s="1367"/>
      <c r="BL399" s="1367"/>
      <c r="BM399" s="1367"/>
      <c r="BN399" s="1367"/>
      <c r="BO399" s="1367"/>
      <c r="BP399" s="1367"/>
      <c r="BQ399" s="1367"/>
      <c r="BR399" s="1367"/>
      <c r="BS399" s="1367"/>
      <c r="BT399" s="1367"/>
      <c r="BU399" s="1367"/>
      <c r="BV399" s="1367"/>
      <c r="BW399" s="1367"/>
      <c r="BX399" s="1367"/>
      <c r="BY399" s="1367"/>
      <c r="BZ399" s="1367"/>
    </row>
    <row r="400" spans="1:78" x14ac:dyDescent="0.35">
      <c r="A400" s="1367"/>
      <c r="B400" s="103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00" s="838" t="s">
        <v>1057</v>
      </c>
      <c r="D400" s="23" t="s">
        <v>1058</v>
      </c>
      <c r="E400" s="825" t="s">
        <v>736</v>
      </c>
      <c r="F400" s="1495" t="str">
        <f>VLOOKUP(TBL4_OptApp[[#This Row],[Option type
Defined List]],'Option Typs_Grps'!B$2:C$47, 2, FALSE)</f>
        <v>Customer Options</v>
      </c>
      <c r="G400" s="834" t="s">
        <v>68</v>
      </c>
      <c r="H400" s="778" t="s">
        <v>821</v>
      </c>
      <c r="I400" s="844" t="s">
        <v>738</v>
      </c>
      <c r="J400" s="1041"/>
      <c r="K400" s="1041" t="s">
        <v>71</v>
      </c>
      <c r="L400" s="1285" t="s">
        <v>772</v>
      </c>
      <c r="M400" s="1285" t="s">
        <v>738</v>
      </c>
      <c r="N400" s="1285" t="s">
        <v>772</v>
      </c>
      <c r="O400" s="1285" t="s">
        <v>772</v>
      </c>
      <c r="P400" s="1285" t="s">
        <v>772</v>
      </c>
      <c r="Q400" s="1285" t="s">
        <v>772</v>
      </c>
      <c r="R400" s="838" t="s">
        <v>71</v>
      </c>
      <c r="S400" s="1332" t="s">
        <v>71</v>
      </c>
      <c r="T400" s="1332" t="s">
        <v>71</v>
      </c>
      <c r="U400" s="1326">
        <v>3.8936476118664913</v>
      </c>
      <c r="V400" s="1303">
        <v>0</v>
      </c>
      <c r="W400" s="1311" t="s">
        <v>89</v>
      </c>
      <c r="X400" s="1312"/>
      <c r="Y400" s="1044"/>
      <c r="Z400" s="1044"/>
      <c r="AA400" s="1044">
        <v>3.4999205347082389</v>
      </c>
      <c r="AB400" s="1312">
        <v>3.8936476118664913</v>
      </c>
      <c r="AC400" s="1313">
        <v>4995.5955869658692</v>
      </c>
      <c r="AD400" s="1313">
        <v>-5.2891760735267352</v>
      </c>
      <c r="AE400" s="1047">
        <v>-2.3272374723517637</v>
      </c>
      <c r="AF400" s="1314"/>
      <c r="AG400" s="1044">
        <v>0.13889513465588857</v>
      </c>
      <c r="AH400" s="1044"/>
      <c r="AI400" s="1041" t="s">
        <v>305</v>
      </c>
      <c r="AJ400" s="1041" t="s">
        <v>305</v>
      </c>
      <c r="AK400" s="1041" t="s">
        <v>305</v>
      </c>
      <c r="AL400" s="1041" t="s">
        <v>305</v>
      </c>
      <c r="AM400" s="1046" t="s">
        <v>305</v>
      </c>
      <c r="AN400" s="1041" t="s">
        <v>305</v>
      </c>
      <c r="AO400" s="1046" t="s">
        <v>305</v>
      </c>
      <c r="AP400" s="1041" t="s">
        <v>305</v>
      </c>
      <c r="AQ400" s="1041" t="s">
        <v>305</v>
      </c>
      <c r="AR400" s="1041" t="s">
        <v>305</v>
      </c>
      <c r="AS400" s="1041" t="s">
        <v>305</v>
      </c>
      <c r="AT400" s="1041" t="s">
        <v>305</v>
      </c>
      <c r="AU400" s="1041" t="s">
        <v>305</v>
      </c>
      <c r="AV400" s="1041" t="s">
        <v>305</v>
      </c>
      <c r="AW400" s="1041" t="s">
        <v>305</v>
      </c>
      <c r="AX400" s="1041" t="s">
        <v>305</v>
      </c>
      <c r="AY400" s="1041" t="s">
        <v>305</v>
      </c>
      <c r="AZ400" s="1041" t="s">
        <v>305</v>
      </c>
      <c r="BA400" s="1041" t="s">
        <v>305</v>
      </c>
      <c r="BB400" s="1286" t="s">
        <v>772</v>
      </c>
      <c r="BC400" s="1286" t="s">
        <v>772</v>
      </c>
      <c r="BD400" s="1286" t="s">
        <v>772</v>
      </c>
      <c r="BE400" s="1286" t="s">
        <v>772</v>
      </c>
      <c r="BF400" s="1367"/>
      <c r="BG400" s="1367"/>
      <c r="BH400" s="1367"/>
      <c r="BI400" s="1367"/>
      <c r="BJ400" s="1367"/>
      <c r="BK400" s="1367"/>
      <c r="BL400" s="1367"/>
      <c r="BM400" s="1367"/>
      <c r="BN400" s="1367"/>
      <c r="BO400" s="1367"/>
      <c r="BP400" s="1367"/>
      <c r="BQ400" s="1367"/>
      <c r="BR400" s="1367"/>
      <c r="BS400" s="1367"/>
      <c r="BT400" s="1367"/>
      <c r="BU400" s="1367"/>
      <c r="BV400" s="1367"/>
      <c r="BW400" s="1367"/>
      <c r="BX400" s="1367"/>
      <c r="BY400" s="1367"/>
      <c r="BZ400" s="1367"/>
    </row>
    <row r="401" spans="2:57" x14ac:dyDescent="0.35">
      <c r="B401" s="13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401" s="1323" t="s">
        <v>1059</v>
      </c>
      <c r="D401" s="23" t="s">
        <v>1060</v>
      </c>
      <c r="E401" s="1325" t="s">
        <v>842</v>
      </c>
      <c r="F401" s="1495" t="str">
        <f>VLOOKUP(TBL4_OptApp[[#This Row],[Option type
Defined List]],'Option Typs_Grps'!B$2:C$47, 2, FALSE)</f>
        <v>Distribution Options</v>
      </c>
      <c r="G401" s="1305" t="s">
        <v>68</v>
      </c>
      <c r="H401" s="1322" t="s">
        <v>821</v>
      </c>
      <c r="I401" s="1306" t="s">
        <v>738</v>
      </c>
      <c r="J401" s="1307"/>
      <c r="K401" s="1307" t="s">
        <v>71</v>
      </c>
      <c r="L401" s="1308" t="s">
        <v>772</v>
      </c>
      <c r="M401" s="1308" t="s">
        <v>738</v>
      </c>
      <c r="N401" s="1308" t="s">
        <v>772</v>
      </c>
      <c r="O401" s="1308" t="s">
        <v>772</v>
      </c>
      <c r="P401" s="1308" t="s">
        <v>772</v>
      </c>
      <c r="Q401" s="1308" t="s">
        <v>772</v>
      </c>
      <c r="R401" s="1310" t="s">
        <v>71</v>
      </c>
      <c r="S401" s="1332" t="s">
        <v>71</v>
      </c>
      <c r="T401" s="1332" t="s">
        <v>71</v>
      </c>
      <c r="U401" s="1302">
        <v>25.3</v>
      </c>
      <c r="V401" s="1303">
        <v>0</v>
      </c>
      <c r="W401" s="1315" t="s">
        <v>89</v>
      </c>
      <c r="X401" s="1316"/>
      <c r="Y401" s="1317"/>
      <c r="Z401" s="1317"/>
      <c r="AA401" s="1317">
        <v>19.971090909090893</v>
      </c>
      <c r="AB401" s="1316">
        <v>25.3</v>
      </c>
      <c r="AC401" s="1318">
        <v>130568.84574373098</v>
      </c>
      <c r="AD401" s="1318">
        <v>6983.343401627013</v>
      </c>
      <c r="AE401" s="1319">
        <v>3072.6710967158856</v>
      </c>
      <c r="AF401" s="1320"/>
      <c r="AG401" s="1317">
        <v>8.4723807484069233</v>
      </c>
      <c r="AH401" s="1317"/>
      <c r="AI401" s="1307" t="s">
        <v>305</v>
      </c>
      <c r="AJ401" s="1307" t="s">
        <v>305</v>
      </c>
      <c r="AK401" s="1307" t="s">
        <v>305</v>
      </c>
      <c r="AL401" s="1307" t="s">
        <v>305</v>
      </c>
      <c r="AM401" s="1321" t="s">
        <v>305</v>
      </c>
      <c r="AN401" s="1307" t="s">
        <v>305</v>
      </c>
      <c r="AO401" s="1321" t="s">
        <v>305</v>
      </c>
      <c r="AP401" s="1307" t="s">
        <v>305</v>
      </c>
      <c r="AQ401" s="1307" t="s">
        <v>305</v>
      </c>
      <c r="AR401" s="1307" t="s">
        <v>305</v>
      </c>
      <c r="AS401" s="1307" t="s">
        <v>305</v>
      </c>
      <c r="AT401" s="1307" t="s">
        <v>305</v>
      </c>
      <c r="AU401" s="1307" t="s">
        <v>305</v>
      </c>
      <c r="AV401" s="1307" t="s">
        <v>305</v>
      </c>
      <c r="AW401" s="1307" t="s">
        <v>305</v>
      </c>
      <c r="AX401" s="1307" t="s">
        <v>305</v>
      </c>
      <c r="AY401" s="1307" t="s">
        <v>305</v>
      </c>
      <c r="AZ401" s="1307" t="s">
        <v>305</v>
      </c>
      <c r="BA401" s="1307" t="s">
        <v>305</v>
      </c>
      <c r="BB401" s="1309" t="s">
        <v>772</v>
      </c>
      <c r="BC401" s="1309" t="s">
        <v>772</v>
      </c>
      <c r="BD401" s="1309" t="s">
        <v>772</v>
      </c>
      <c r="BE401" s="1309" t="s">
        <v>772</v>
      </c>
    </row>
    <row r="443" spans="2:62" x14ac:dyDescent="0.35">
      <c r="B443" s="1367"/>
      <c r="C443" s="1367"/>
      <c r="D443" s="1367"/>
      <c r="E443" s="1367"/>
      <c r="F443" s="1367"/>
      <c r="G443" s="1367"/>
      <c r="H443" s="1367"/>
      <c r="I443" s="1500"/>
      <c r="J443" s="1367"/>
      <c r="K443" s="1367"/>
      <c r="L443" s="1367"/>
      <c r="M443" s="1367"/>
      <c r="N443" s="1367"/>
      <c r="O443" s="1501"/>
      <c r="P443" s="1367"/>
      <c r="Q443" s="1367"/>
      <c r="V443" s="1367"/>
      <c r="W443" s="1367"/>
      <c r="X443" s="1367"/>
      <c r="Y443" s="1367"/>
      <c r="Z443" s="1367"/>
      <c r="AA443" s="1367"/>
      <c r="AB443" s="1367"/>
      <c r="AC443" s="1367"/>
      <c r="AD443" s="1367"/>
      <c r="AE443" s="1367"/>
      <c r="AF443" s="1502"/>
      <c r="AG443" s="1502"/>
      <c r="AH443" s="1502"/>
      <c r="AI443" s="1502"/>
      <c r="AJ443" s="1502"/>
      <c r="AK443" s="1502"/>
      <c r="AL443" s="1502"/>
      <c r="AM443" s="1367"/>
      <c r="AN443" s="1367"/>
      <c r="AO443" s="1367"/>
      <c r="AP443" s="1367"/>
      <c r="AQ443" s="1367"/>
      <c r="AR443" s="1367"/>
      <c r="AS443" s="1367"/>
      <c r="AT443" s="1367"/>
      <c r="AU443" s="1367"/>
      <c r="AV443" s="1367"/>
      <c r="AW443" s="1367"/>
      <c r="AX443" s="1367"/>
      <c r="AY443" s="1367"/>
      <c r="AZ443" s="1367"/>
      <c r="BA443" s="1367"/>
      <c r="BB443" s="1367"/>
      <c r="BC443" s="1367"/>
      <c r="BD443" s="1367"/>
      <c r="BE443" s="1367"/>
      <c r="BF443" s="1367"/>
      <c r="BG443" s="1367"/>
      <c r="BH443" s="1367"/>
      <c r="BI443" s="1367"/>
      <c r="BJ443" s="1367"/>
    </row>
    <row r="444" spans="2:62" x14ac:dyDescent="0.35">
      <c r="B444" s="1367"/>
      <c r="C444" s="1367"/>
      <c r="D444" s="1367"/>
      <c r="E444" s="1367"/>
      <c r="F444" s="1367"/>
      <c r="G444" s="1367"/>
      <c r="H444" s="1367"/>
      <c r="I444" s="1500"/>
      <c r="J444" s="1367"/>
      <c r="K444" s="1367"/>
      <c r="L444" s="1367"/>
      <c r="M444" s="1367"/>
      <c r="N444" s="1367"/>
      <c r="O444" s="1501"/>
      <c r="P444" s="1367"/>
      <c r="Q444" s="1367"/>
      <c r="V444" s="1367"/>
      <c r="W444" s="1367"/>
      <c r="X444" s="1367"/>
      <c r="Y444" s="1367"/>
      <c r="Z444" s="1367"/>
      <c r="AA444" s="1367"/>
      <c r="AB444" s="1367"/>
      <c r="AC444" s="1367"/>
      <c r="AD444" s="1367"/>
      <c r="AE444" s="1367"/>
      <c r="AF444" s="1502"/>
      <c r="AG444" s="1502"/>
      <c r="AH444" s="1502"/>
      <c r="AI444" s="1502"/>
      <c r="AJ444" s="1502"/>
      <c r="AK444" s="1502"/>
      <c r="AL444" s="1502"/>
      <c r="AM444" s="1367"/>
      <c r="AN444" s="1367"/>
      <c r="AO444" s="1367"/>
      <c r="AP444" s="1367"/>
      <c r="AQ444" s="1367"/>
      <c r="AR444" s="1367"/>
      <c r="AS444" s="1367"/>
      <c r="AT444" s="1367"/>
      <c r="AU444" s="1367"/>
      <c r="AV444" s="1367"/>
      <c r="AW444" s="1367"/>
      <c r="AX444" s="1367"/>
      <c r="AY444" s="1367"/>
      <c r="AZ444" s="1367"/>
      <c r="BA444" s="1367"/>
      <c r="BB444" s="1367"/>
      <c r="BC444" s="1367"/>
      <c r="BD444" s="1367"/>
      <c r="BE444" s="1367"/>
      <c r="BF444" s="1367"/>
      <c r="BG444" s="1367"/>
      <c r="BH444" s="1367"/>
      <c r="BI444" s="1367"/>
      <c r="BJ444" s="1367"/>
    </row>
    <row r="445" spans="2:62" x14ac:dyDescent="0.35">
      <c r="B445" s="1367"/>
      <c r="C445" s="1367"/>
      <c r="D445" s="1367"/>
      <c r="E445" s="1367"/>
      <c r="F445" s="1367"/>
      <c r="G445" s="1367"/>
      <c r="H445" s="1367"/>
      <c r="I445" s="1500"/>
      <c r="J445" s="1367"/>
      <c r="K445" s="1367"/>
      <c r="L445" s="1367"/>
      <c r="M445" s="1367"/>
      <c r="N445" s="1367"/>
      <c r="O445" s="1501"/>
      <c r="P445" s="1367"/>
      <c r="Q445" s="1367"/>
      <c r="V445" s="1367"/>
      <c r="W445" s="1367"/>
      <c r="X445" s="1367"/>
      <c r="Y445" s="1367"/>
      <c r="Z445" s="1367"/>
      <c r="AA445" s="1367"/>
      <c r="AB445" s="1367"/>
      <c r="AC445" s="1367"/>
      <c r="AD445" s="1367"/>
      <c r="AE445" s="1367"/>
      <c r="AF445" s="1502"/>
      <c r="AG445" s="1502"/>
      <c r="AH445" s="1502"/>
      <c r="AI445" s="1502"/>
      <c r="AJ445" s="1502"/>
      <c r="AK445" s="1502"/>
      <c r="AL445" s="1502"/>
      <c r="AM445" s="1367"/>
      <c r="AN445" s="1367"/>
      <c r="AO445" s="1367"/>
      <c r="AP445" s="1367"/>
      <c r="AQ445" s="1367"/>
      <c r="AR445" s="1367"/>
      <c r="AS445" s="1367"/>
      <c r="AT445" s="1367"/>
      <c r="AU445" s="1367"/>
      <c r="AV445" s="1367"/>
      <c r="AW445" s="1367"/>
      <c r="AX445" s="1367"/>
      <c r="AY445" s="1367"/>
      <c r="AZ445" s="1367"/>
      <c r="BA445" s="1367"/>
      <c r="BB445" s="1367"/>
      <c r="BC445" s="1367"/>
      <c r="BD445" s="1367"/>
      <c r="BE445" s="1367"/>
      <c r="BF445" s="1367"/>
      <c r="BG445" s="1367"/>
      <c r="BH445" s="1367"/>
      <c r="BI445" s="1367"/>
      <c r="BJ445" s="1367"/>
    </row>
    <row r="446" spans="2:62" x14ac:dyDescent="0.35">
      <c r="B446" s="1367"/>
      <c r="C446" s="1367"/>
      <c r="D446" s="1367"/>
      <c r="E446" s="1367"/>
      <c r="F446" s="1367"/>
      <c r="G446" s="1367"/>
      <c r="H446" s="1367"/>
      <c r="I446" s="1500"/>
      <c r="J446" s="1367"/>
      <c r="K446" s="1367"/>
      <c r="L446" s="1367"/>
      <c r="M446" s="1367"/>
      <c r="N446" s="1367"/>
      <c r="O446" s="1501"/>
      <c r="P446" s="1367"/>
      <c r="Q446" s="1367"/>
      <c r="V446" s="1367"/>
      <c r="W446" s="1367"/>
      <c r="X446" s="1367"/>
      <c r="Y446" s="1367"/>
      <c r="Z446" s="1367"/>
      <c r="AA446" s="1367"/>
      <c r="AB446" s="1367"/>
      <c r="AC446" s="1367"/>
      <c r="AD446" s="1367"/>
      <c r="AE446" s="1367"/>
      <c r="AF446" s="1502"/>
      <c r="AG446" s="1502"/>
      <c r="AH446" s="1502"/>
      <c r="AI446" s="1502"/>
      <c r="AJ446" s="1502"/>
      <c r="AK446" s="1502"/>
      <c r="AL446" s="1502"/>
      <c r="AM446" s="1367"/>
      <c r="AN446" s="1367"/>
      <c r="AO446" s="1367"/>
      <c r="AP446" s="1367"/>
      <c r="AQ446" s="1367"/>
      <c r="AR446" s="1367"/>
      <c r="AS446" s="1367"/>
      <c r="AT446" s="1367"/>
      <c r="AU446" s="1367"/>
      <c r="AV446" s="1367"/>
      <c r="AW446" s="1367"/>
      <c r="AX446" s="1367"/>
      <c r="AY446" s="1367"/>
      <c r="AZ446" s="1367"/>
      <c r="BA446" s="1367"/>
      <c r="BB446" s="1367"/>
      <c r="BC446" s="1367"/>
      <c r="BD446" s="1367"/>
      <c r="BE446" s="1367"/>
      <c r="BF446" s="1367"/>
      <c r="BG446" s="1367"/>
      <c r="BH446" s="1367"/>
      <c r="BI446" s="1367"/>
      <c r="BJ446" s="1367"/>
    </row>
    <row r="447" spans="2:62" x14ac:dyDescent="0.35">
      <c r="B447" s="1367"/>
      <c r="C447" s="1367"/>
      <c r="D447" s="1367"/>
      <c r="E447" s="1367"/>
      <c r="F447" s="1367"/>
      <c r="G447" s="1367"/>
      <c r="H447" s="1367"/>
      <c r="I447" s="1500"/>
      <c r="J447" s="1367"/>
      <c r="K447" s="1367"/>
      <c r="L447" s="1367"/>
      <c r="M447" s="1367"/>
      <c r="N447" s="1367"/>
      <c r="O447" s="1501"/>
      <c r="P447" s="1367"/>
      <c r="Q447" s="1367"/>
      <c r="V447" s="1367"/>
      <c r="W447" s="1367"/>
      <c r="X447" s="1367"/>
      <c r="Y447" s="1367"/>
      <c r="Z447" s="1367"/>
      <c r="AA447" s="1367"/>
      <c r="AB447" s="1367"/>
      <c r="AC447" s="1367"/>
      <c r="AD447" s="1367"/>
      <c r="AE447" s="1367"/>
      <c r="AF447" s="1502"/>
      <c r="AG447" s="1502"/>
      <c r="AH447" s="1502"/>
      <c r="AI447" s="1502"/>
      <c r="AJ447" s="1502"/>
      <c r="AK447" s="1502"/>
      <c r="AL447" s="1502"/>
      <c r="AM447" s="1367"/>
      <c r="AN447" s="1367"/>
      <c r="AO447" s="1367"/>
      <c r="AP447" s="1367"/>
      <c r="AQ447" s="1367"/>
      <c r="AR447" s="1367"/>
      <c r="AS447" s="1367"/>
      <c r="AT447" s="1367"/>
      <c r="AU447" s="1367"/>
      <c r="AV447" s="1367"/>
      <c r="AW447" s="1367"/>
      <c r="AX447" s="1367"/>
      <c r="AY447" s="1367"/>
      <c r="AZ447" s="1367"/>
      <c r="BA447" s="1367"/>
      <c r="BB447" s="1367"/>
      <c r="BC447" s="1367"/>
      <c r="BD447" s="1367"/>
      <c r="BE447" s="1367"/>
      <c r="BF447" s="1367"/>
      <c r="BG447" s="1367"/>
      <c r="BH447" s="1367"/>
      <c r="BI447" s="1367"/>
      <c r="BJ447" s="1367"/>
    </row>
    <row r="448" spans="2:62" x14ac:dyDescent="0.35">
      <c r="B448" s="1367"/>
      <c r="C448" s="1367"/>
      <c r="D448" s="1367"/>
      <c r="E448" s="1367"/>
      <c r="F448" s="1367"/>
      <c r="G448" s="1367"/>
      <c r="H448" s="1367"/>
      <c r="I448" s="1500"/>
      <c r="J448" s="1367"/>
      <c r="K448" s="1367"/>
      <c r="L448" s="1367"/>
      <c r="M448" s="1367"/>
      <c r="N448" s="1367"/>
      <c r="O448" s="1501"/>
      <c r="P448" s="1367"/>
      <c r="Q448" s="1367"/>
      <c r="V448" s="1367"/>
      <c r="W448" s="1367"/>
      <c r="X448" s="1367"/>
      <c r="Y448" s="1367"/>
      <c r="Z448" s="1367"/>
      <c r="AA448" s="1367"/>
      <c r="AB448" s="1367"/>
      <c r="AC448" s="1367"/>
      <c r="AD448" s="1367"/>
      <c r="AE448" s="1367"/>
      <c r="AF448" s="1502"/>
      <c r="AG448" s="1502"/>
      <c r="AH448" s="1502"/>
      <c r="AI448" s="1502"/>
      <c r="AJ448" s="1502"/>
      <c r="AK448" s="1502"/>
      <c r="AL448" s="1502"/>
      <c r="AM448" s="1367"/>
      <c r="AN448" s="1367"/>
      <c r="AO448" s="1367"/>
      <c r="AP448" s="1367"/>
      <c r="AQ448" s="1367"/>
      <c r="AR448" s="1367"/>
      <c r="AS448" s="1367"/>
      <c r="AT448" s="1367"/>
      <c r="AU448" s="1367"/>
      <c r="AV448" s="1367"/>
      <c r="AW448" s="1367"/>
      <c r="AX448" s="1367"/>
      <c r="AY448" s="1367"/>
      <c r="AZ448" s="1367"/>
      <c r="BA448" s="1367"/>
      <c r="BB448" s="1367"/>
      <c r="BC448" s="1367"/>
      <c r="BD448" s="1367"/>
      <c r="BE448" s="1367"/>
      <c r="BF448" s="1367"/>
      <c r="BG448" s="1367"/>
      <c r="BH448" s="1367"/>
      <c r="BI448" s="1367"/>
      <c r="BJ448" s="1367"/>
    </row>
    <row r="449" spans="2:62" x14ac:dyDescent="0.35">
      <c r="B449" s="1367"/>
      <c r="C449" s="1367"/>
      <c r="D449" s="1367"/>
      <c r="E449" s="1367"/>
      <c r="F449" s="1367"/>
      <c r="G449" s="1367"/>
      <c r="H449" s="1367"/>
      <c r="I449" s="1500"/>
      <c r="J449" s="1367"/>
      <c r="K449" s="1367"/>
      <c r="L449" s="1367"/>
      <c r="M449" s="1367"/>
      <c r="N449" s="1367"/>
      <c r="O449" s="1501"/>
      <c r="P449" s="1367"/>
      <c r="Q449" s="1367"/>
      <c r="V449" s="1367"/>
      <c r="W449" s="1367"/>
      <c r="X449" s="1367"/>
      <c r="Y449" s="1367"/>
      <c r="Z449" s="1367"/>
      <c r="AA449" s="1367"/>
      <c r="AB449" s="1367"/>
      <c r="AC449" s="1367"/>
      <c r="AD449" s="1367"/>
      <c r="AE449" s="1367"/>
      <c r="AF449" s="1502"/>
      <c r="AG449" s="1502"/>
      <c r="AH449" s="1502"/>
      <c r="AI449" s="1502"/>
      <c r="AJ449" s="1502"/>
      <c r="AK449" s="1502"/>
      <c r="AL449" s="1502"/>
      <c r="AM449" s="1367"/>
      <c r="AN449" s="1367"/>
      <c r="AO449" s="1367"/>
      <c r="AP449" s="1367"/>
      <c r="AQ449" s="1367"/>
      <c r="AR449" s="1367"/>
      <c r="AS449" s="1367"/>
      <c r="AT449" s="1367"/>
      <c r="AU449" s="1367"/>
      <c r="AV449" s="1367"/>
      <c r="AW449" s="1367"/>
      <c r="AX449" s="1367"/>
      <c r="AY449" s="1367"/>
      <c r="AZ449" s="1367"/>
      <c r="BA449" s="1367"/>
      <c r="BB449" s="1367"/>
      <c r="BC449" s="1367"/>
      <c r="BD449" s="1367"/>
      <c r="BE449" s="1367"/>
      <c r="BF449" s="1367"/>
      <c r="BG449" s="1367"/>
      <c r="BH449" s="1367"/>
      <c r="BI449" s="1367"/>
      <c r="BJ449" s="1367"/>
    </row>
    <row r="451" spans="2:62" x14ac:dyDescent="0.35">
      <c r="B451" s="1367"/>
      <c r="C451" s="1367"/>
      <c r="D451" s="1367"/>
      <c r="E451" s="1367"/>
      <c r="F451" s="1367"/>
      <c r="G451" s="1367"/>
      <c r="H451" s="1367"/>
      <c r="I451" s="1500"/>
      <c r="J451" s="1367"/>
      <c r="K451" s="1367"/>
      <c r="L451" s="1367"/>
      <c r="M451" s="1367"/>
      <c r="N451" s="1367"/>
      <c r="O451" s="1501"/>
      <c r="P451" s="1367"/>
      <c r="Q451" s="1367"/>
      <c r="V451" s="1367"/>
      <c r="W451" s="1367"/>
      <c r="X451" s="1367"/>
      <c r="Y451" s="1367"/>
      <c r="Z451" s="1367"/>
      <c r="AA451" s="1367"/>
      <c r="AB451" s="1367"/>
      <c r="AC451" s="1367"/>
      <c r="AD451" s="1367"/>
      <c r="AE451" s="1367"/>
      <c r="AF451" s="1502"/>
      <c r="AG451" s="1502"/>
      <c r="AH451" s="1502"/>
      <c r="AI451" s="1502"/>
      <c r="AJ451" s="1502"/>
      <c r="AK451" s="1502"/>
      <c r="AL451" s="1502"/>
      <c r="AM451" s="1367"/>
      <c r="AN451" s="1367"/>
      <c r="AO451" s="1367"/>
      <c r="AP451" s="1367"/>
      <c r="AQ451" s="1367"/>
      <c r="AR451" s="1367"/>
      <c r="AS451" s="1367"/>
      <c r="AT451" s="1367"/>
      <c r="AU451" s="1367"/>
      <c r="AV451" s="1367"/>
      <c r="AW451" s="1367"/>
      <c r="AX451" s="1367"/>
      <c r="AY451" s="1367"/>
      <c r="AZ451" s="1367"/>
      <c r="BA451" s="1367"/>
      <c r="BB451" s="1367"/>
      <c r="BC451" s="1367"/>
      <c r="BD451" s="1367"/>
      <c r="BE451" s="1367"/>
      <c r="BF451" s="1367"/>
      <c r="BG451" s="1367"/>
      <c r="BH451" s="1367"/>
      <c r="BI451" s="1367"/>
      <c r="BJ451" s="1367"/>
    </row>
    <row r="452" spans="2:62" x14ac:dyDescent="0.35">
      <c r="B452" s="1367"/>
      <c r="C452" s="1367"/>
      <c r="D452" s="1367"/>
      <c r="E452" s="1367"/>
      <c r="F452" s="1367"/>
      <c r="G452" s="1367"/>
      <c r="H452" s="1367"/>
      <c r="I452" s="1500"/>
      <c r="J452" s="1367"/>
      <c r="K452" s="1367"/>
      <c r="L452" s="1367"/>
      <c r="M452" s="1367"/>
      <c r="N452" s="1367"/>
      <c r="O452" s="1501"/>
      <c r="P452" s="1367"/>
      <c r="Q452" s="1367"/>
      <c r="V452" s="1367"/>
      <c r="W452" s="1367"/>
      <c r="X452" s="1367"/>
      <c r="Y452" s="1367"/>
      <c r="Z452" s="1367"/>
      <c r="AA452" s="1367"/>
      <c r="AB452" s="1367"/>
      <c r="AC452" s="1367"/>
      <c r="AD452" s="1367"/>
      <c r="AE452" s="1367"/>
      <c r="AF452" s="1502"/>
      <c r="AG452" s="1502"/>
      <c r="AH452" s="1502"/>
      <c r="AI452" s="1502"/>
      <c r="AJ452" s="1502"/>
      <c r="AK452" s="1502"/>
      <c r="AL452" s="1502"/>
      <c r="AM452" s="1367"/>
      <c r="AN452" s="1367"/>
      <c r="AO452" s="1367"/>
      <c r="AP452" s="1367"/>
      <c r="AQ452" s="1367"/>
      <c r="AR452" s="1367"/>
      <c r="AS452" s="1367"/>
      <c r="AT452" s="1367"/>
      <c r="AU452" s="1367"/>
      <c r="AV452" s="1367"/>
      <c r="AW452" s="1367"/>
      <c r="AX452" s="1367"/>
      <c r="AY452" s="1367"/>
      <c r="AZ452" s="1367"/>
      <c r="BA452" s="1367"/>
      <c r="BB452" s="1367"/>
      <c r="BC452" s="1367"/>
      <c r="BD452" s="1367"/>
      <c r="BE452" s="1367"/>
      <c r="BF452" s="1367"/>
      <c r="BG452" s="1367"/>
      <c r="BH452" s="1367"/>
      <c r="BI452" s="1367"/>
      <c r="BJ452" s="1367"/>
    </row>
    <row r="453" spans="2:62" ht="16" thickBot="1" x14ac:dyDescent="0.4">
      <c r="B453" s="1367"/>
      <c r="C453" s="1367" t="s">
        <v>477</v>
      </c>
      <c r="D453" s="1367"/>
      <c r="E453" s="1367"/>
      <c r="F453" s="1367"/>
      <c r="G453" s="1367"/>
      <c r="H453" s="1367"/>
      <c r="I453" s="1500"/>
      <c r="J453" s="1367"/>
      <c r="K453" s="1367"/>
      <c r="L453" s="1367"/>
      <c r="M453" s="1367"/>
      <c r="N453" s="1367"/>
      <c r="O453" s="1501"/>
      <c r="P453" s="1367"/>
      <c r="Q453" s="1367"/>
      <c r="V453" s="1367"/>
      <c r="W453" s="1367"/>
      <c r="X453" s="1367"/>
      <c r="Y453" s="1367"/>
      <c r="Z453" s="1367"/>
      <c r="AA453" s="1367"/>
      <c r="AB453" s="1367"/>
      <c r="AC453" s="1367"/>
      <c r="AD453" s="1367"/>
      <c r="AE453" s="1367"/>
      <c r="AF453" s="1502"/>
      <c r="AG453" s="1502"/>
      <c r="AH453" s="1502"/>
      <c r="AI453" s="1502"/>
      <c r="AJ453" s="1502"/>
      <c r="AK453" s="1502"/>
      <c r="AL453" s="1502"/>
      <c r="AM453" s="1367"/>
      <c r="AN453" s="1367"/>
      <c r="AO453" s="1367"/>
      <c r="AP453" s="1367"/>
      <c r="AQ453" s="1367"/>
      <c r="AR453" s="1367"/>
      <c r="AS453" s="1367"/>
      <c r="AT453" s="1367"/>
      <c r="AU453" s="1367"/>
      <c r="AV453" s="1367"/>
      <c r="AW453" s="1367"/>
      <c r="AX453" s="1367"/>
      <c r="AY453" s="1367"/>
      <c r="AZ453" s="1367"/>
      <c r="BA453" s="1367"/>
      <c r="BB453" s="1367"/>
      <c r="BC453" s="1367"/>
      <c r="BD453" s="1367"/>
      <c r="BE453" s="1367"/>
      <c r="BF453" s="1367"/>
      <c r="BG453" s="1367"/>
      <c r="BH453" s="1367"/>
      <c r="BI453" s="1367"/>
      <c r="BJ453" s="1367"/>
    </row>
    <row r="454" spans="2:62" ht="42" x14ac:dyDescent="0.35">
      <c r="B454" s="1503"/>
      <c r="C454" s="1504" t="s">
        <v>1061</v>
      </c>
      <c r="D454" s="1504"/>
      <c r="E454" s="1504" t="s">
        <v>496</v>
      </c>
      <c r="F454" s="1504" t="s">
        <v>111</v>
      </c>
      <c r="G454" s="1504">
        <v>2</v>
      </c>
      <c r="H454" s="1367"/>
      <c r="I454" s="1500"/>
      <c r="J454" s="1367"/>
      <c r="K454" s="1367"/>
      <c r="L454" s="1367"/>
      <c r="M454" s="1367"/>
      <c r="N454" s="1367"/>
      <c r="O454" s="1501"/>
      <c r="P454" s="1367"/>
      <c r="Q454" s="1367"/>
      <c r="V454" s="1367"/>
      <c r="W454" s="1367"/>
      <c r="X454" s="1367"/>
      <c r="Y454" s="1367"/>
      <c r="Z454" s="1367"/>
      <c r="AA454" s="1367"/>
      <c r="AB454" s="1367"/>
      <c r="AC454" s="1367"/>
      <c r="AD454" s="1367"/>
      <c r="AE454" s="1367"/>
      <c r="AF454" s="1502"/>
      <c r="AG454" s="1502"/>
      <c r="AH454" s="1502"/>
      <c r="AI454" s="1502"/>
      <c r="AJ454" s="1502"/>
      <c r="AK454" s="1502"/>
      <c r="AL454" s="1502"/>
      <c r="AM454" s="1367"/>
      <c r="AN454" s="1367"/>
      <c r="AO454" s="1367"/>
      <c r="AP454" s="1367"/>
      <c r="AQ454" s="1367"/>
      <c r="AR454" s="1367"/>
      <c r="AS454" s="1367"/>
      <c r="AT454" s="1367"/>
      <c r="AU454" s="1367"/>
      <c r="AV454" s="1367"/>
      <c r="AW454" s="1367"/>
      <c r="AX454" s="1367"/>
      <c r="AY454" s="1367"/>
      <c r="AZ454" s="1367"/>
      <c r="BA454" s="1367"/>
      <c r="BB454" s="1367"/>
      <c r="BC454" s="1367"/>
      <c r="BD454" s="1367"/>
      <c r="BE454" s="1367"/>
      <c r="BF454" s="1367"/>
      <c r="BG454" s="1367"/>
      <c r="BH454" s="1367"/>
      <c r="BI454" s="1367"/>
      <c r="BJ454" s="1367"/>
    </row>
    <row r="455" spans="2:62" ht="28" x14ac:dyDescent="0.35">
      <c r="B455" s="1505"/>
      <c r="C455" s="1367" t="s">
        <v>659</v>
      </c>
      <c r="D455" s="1367"/>
      <c r="E455" s="1367" t="s">
        <v>484</v>
      </c>
      <c r="F455" s="1367" t="s">
        <v>111</v>
      </c>
      <c r="G455" s="1506">
        <v>2</v>
      </c>
      <c r="H455" s="1367"/>
      <c r="I455" s="1500"/>
      <c r="J455" s="1367"/>
      <c r="K455" s="1367"/>
      <c r="L455" s="1367"/>
      <c r="M455" s="1367"/>
      <c r="N455" s="1367"/>
      <c r="O455" s="1501"/>
      <c r="P455" s="1367"/>
      <c r="Q455" s="1367"/>
      <c r="V455" s="1367"/>
      <c r="W455" s="1367"/>
      <c r="X455" s="1367"/>
      <c r="Y455" s="1367"/>
      <c r="Z455" s="1367"/>
      <c r="AA455" s="1367"/>
      <c r="AB455" s="1367"/>
      <c r="AC455" s="1367"/>
      <c r="AD455" s="1367"/>
      <c r="AE455" s="1367"/>
      <c r="AF455" s="1502"/>
      <c r="AG455" s="1502"/>
      <c r="AH455" s="1502"/>
      <c r="AI455" s="1502"/>
      <c r="AJ455" s="1502"/>
      <c r="AK455" s="1502"/>
      <c r="AL455" s="1502"/>
      <c r="AM455" s="1367"/>
      <c r="AN455" s="1367"/>
      <c r="AO455" s="1367"/>
      <c r="AP455" s="1367"/>
      <c r="AQ455" s="1367"/>
      <c r="AR455" s="1367"/>
      <c r="AS455" s="1367"/>
      <c r="AT455" s="1367"/>
      <c r="AU455" s="1367"/>
      <c r="AV455" s="1367"/>
      <c r="AW455" s="1367"/>
      <c r="AX455" s="1367"/>
      <c r="AY455" s="1367"/>
      <c r="AZ455" s="1367"/>
      <c r="BA455" s="1367"/>
      <c r="BB455" s="1367"/>
      <c r="BC455" s="1367"/>
      <c r="BD455" s="1367"/>
      <c r="BE455" s="1367"/>
      <c r="BF455" s="1367"/>
      <c r="BG455" s="1367"/>
      <c r="BH455" s="1367"/>
      <c r="BI455" s="1367"/>
      <c r="BJ455" s="1367"/>
    </row>
    <row r="456" spans="2:62" ht="56" x14ac:dyDescent="0.35">
      <c r="B456" s="1505"/>
      <c r="C456" s="1367" t="s">
        <v>1062</v>
      </c>
      <c r="D456" s="1367"/>
      <c r="E456" s="1367" t="s">
        <v>487</v>
      </c>
      <c r="F456" s="1367" t="s">
        <v>111</v>
      </c>
      <c r="G456" s="1506">
        <v>2</v>
      </c>
      <c r="H456" s="1367"/>
      <c r="I456" s="1500"/>
      <c r="J456" s="1367"/>
      <c r="K456" s="1367"/>
      <c r="L456" s="1367"/>
      <c r="M456" s="1367"/>
      <c r="N456" s="1367"/>
      <c r="O456" s="1501"/>
      <c r="P456" s="1367"/>
      <c r="Q456" s="1367"/>
      <c r="V456" s="1367"/>
      <c r="W456" s="1367"/>
      <c r="X456" s="1367"/>
      <c r="Y456" s="1367"/>
      <c r="Z456" s="1367"/>
      <c r="AA456" s="1367"/>
      <c r="AB456" s="1367"/>
      <c r="AC456" s="1367"/>
      <c r="AD456" s="1367"/>
      <c r="AE456" s="1367"/>
      <c r="AF456" s="1502"/>
      <c r="AG456" s="1502"/>
      <c r="AH456" s="1502"/>
      <c r="AI456" s="1502"/>
      <c r="AJ456" s="1502"/>
      <c r="AK456" s="1502"/>
      <c r="AL456" s="1502"/>
      <c r="AM456" s="1367"/>
      <c r="AN456" s="1367"/>
      <c r="AO456" s="1367"/>
      <c r="AP456" s="1367"/>
      <c r="AQ456" s="1367"/>
      <c r="AR456" s="1367"/>
      <c r="AS456" s="1367"/>
      <c r="AT456" s="1367"/>
      <c r="AU456" s="1367"/>
      <c r="AV456" s="1367"/>
      <c r="AW456" s="1367"/>
      <c r="AX456" s="1367"/>
      <c r="AY456" s="1367"/>
      <c r="AZ456" s="1367"/>
      <c r="BA456" s="1367"/>
      <c r="BB456" s="1367"/>
      <c r="BC456" s="1367"/>
      <c r="BD456" s="1367"/>
      <c r="BE456" s="1367"/>
      <c r="BF456" s="1367"/>
      <c r="BG456" s="1367"/>
      <c r="BH456" s="1367"/>
      <c r="BI456" s="1367"/>
      <c r="BJ456" s="1367"/>
    </row>
    <row r="457" spans="2:62" ht="70" x14ac:dyDescent="0.35">
      <c r="B457" s="1505"/>
      <c r="C457" s="1367" t="s">
        <v>1063</v>
      </c>
      <c r="D457" s="1367"/>
      <c r="E457" s="1367" t="s">
        <v>508</v>
      </c>
      <c r="F457" s="1367" t="s">
        <v>111</v>
      </c>
      <c r="G457" s="1506">
        <v>2</v>
      </c>
      <c r="H457" s="1367"/>
      <c r="I457" s="1500"/>
      <c r="J457" s="1367"/>
      <c r="K457" s="1367"/>
      <c r="L457" s="1367"/>
      <c r="M457" s="1367"/>
      <c r="N457" s="1367"/>
      <c r="O457" s="1501"/>
      <c r="P457" s="1367"/>
      <c r="Q457" s="1367"/>
      <c r="V457" s="1367"/>
      <c r="W457" s="1367"/>
      <c r="X457" s="1367"/>
      <c r="Y457" s="1367"/>
      <c r="Z457" s="1367"/>
      <c r="AA457" s="1367"/>
      <c r="AB457" s="1367"/>
      <c r="AC457" s="1367"/>
      <c r="AD457" s="1367"/>
      <c r="AE457" s="1367"/>
      <c r="AF457" s="1502"/>
      <c r="AG457" s="1502"/>
      <c r="AH457" s="1502"/>
      <c r="AI457" s="1502"/>
      <c r="AJ457" s="1502"/>
      <c r="AK457" s="1502"/>
      <c r="AL457" s="1502"/>
      <c r="AM457" s="1367"/>
      <c r="AN457" s="1367"/>
      <c r="AO457" s="1367"/>
      <c r="AP457" s="1367"/>
      <c r="AQ457" s="1367"/>
      <c r="AR457" s="1367"/>
      <c r="AS457" s="1367"/>
      <c r="AT457" s="1367"/>
      <c r="AU457" s="1367"/>
      <c r="AV457" s="1367"/>
      <c r="AW457" s="1367"/>
      <c r="AX457" s="1367"/>
      <c r="AY457" s="1367"/>
      <c r="AZ457" s="1367"/>
      <c r="BA457" s="1367"/>
      <c r="BB457" s="1367"/>
      <c r="BC457" s="1367"/>
      <c r="BD457" s="1367"/>
      <c r="BE457" s="1367"/>
      <c r="BF457" s="1367"/>
      <c r="BG457" s="1367"/>
      <c r="BH457" s="1367"/>
      <c r="BI457" s="1367"/>
      <c r="BJ457" s="1367"/>
    </row>
    <row r="458" spans="2:62" ht="70" x14ac:dyDescent="0.35">
      <c r="B458" s="1505"/>
      <c r="C458" s="1367" t="s">
        <v>1064</v>
      </c>
      <c r="D458" s="1367"/>
      <c r="E458" s="1367" t="s">
        <v>490</v>
      </c>
      <c r="F458" s="1367" t="s">
        <v>111</v>
      </c>
      <c r="G458" s="1506">
        <v>2</v>
      </c>
      <c r="H458" s="1367"/>
      <c r="I458" s="1500"/>
      <c r="J458" s="1367"/>
      <c r="K458" s="1367"/>
      <c r="L458" s="1367"/>
      <c r="M458" s="1367"/>
      <c r="N458" s="1367"/>
      <c r="O458" s="1501"/>
      <c r="P458" s="1367"/>
      <c r="Q458" s="1367"/>
      <c r="V458" s="1367"/>
      <c r="W458" s="1367"/>
      <c r="X458" s="1367"/>
      <c r="Y458" s="1367"/>
      <c r="Z458" s="1367"/>
      <c r="AA458" s="1367"/>
      <c r="AB458" s="1367"/>
      <c r="AC458" s="1367"/>
      <c r="AD458" s="1367"/>
      <c r="AE458" s="1367"/>
      <c r="AF458" s="1502"/>
      <c r="AG458" s="1502"/>
      <c r="AH458" s="1502"/>
      <c r="AI458" s="1502"/>
      <c r="AJ458" s="1502"/>
      <c r="AK458" s="1502"/>
      <c r="AL458" s="1502"/>
      <c r="AM458" s="1367"/>
      <c r="AN458" s="1367"/>
      <c r="AO458" s="1367"/>
      <c r="AP458" s="1367"/>
      <c r="AQ458" s="1367"/>
      <c r="AR458" s="1367"/>
      <c r="AS458" s="1367"/>
      <c r="AT458" s="1367"/>
      <c r="AU458" s="1367"/>
      <c r="AV458" s="1367"/>
      <c r="AW458" s="1367"/>
      <c r="AX458" s="1367"/>
      <c r="AY458" s="1367"/>
      <c r="AZ458" s="1367"/>
      <c r="BA458" s="1367"/>
      <c r="BB458" s="1367"/>
      <c r="BC458" s="1367"/>
      <c r="BD458" s="1367"/>
      <c r="BE458" s="1367"/>
      <c r="BF458" s="1367"/>
      <c r="BG458" s="1367"/>
      <c r="BH458" s="1367"/>
      <c r="BI458" s="1367"/>
      <c r="BJ458" s="1367"/>
    </row>
    <row r="459" spans="2:62" ht="42" x14ac:dyDescent="0.35">
      <c r="B459" s="1505"/>
      <c r="C459" s="1367" t="s">
        <v>1065</v>
      </c>
      <c r="D459" s="1367"/>
      <c r="E459" s="1367" t="s">
        <v>493</v>
      </c>
      <c r="F459" s="1367" t="s">
        <v>111</v>
      </c>
      <c r="G459" s="1506">
        <v>2</v>
      </c>
      <c r="H459" s="1367"/>
      <c r="I459" s="1500"/>
      <c r="J459" s="1367"/>
      <c r="K459" s="1367"/>
      <c r="L459" s="1367"/>
      <c r="M459" s="1367"/>
      <c r="N459" s="1367"/>
      <c r="O459" s="1501"/>
      <c r="P459" s="1367"/>
      <c r="Q459" s="1367"/>
      <c r="V459" s="1367"/>
      <c r="W459" s="1367"/>
      <c r="X459" s="1367"/>
      <c r="Y459" s="1367"/>
      <c r="Z459" s="1367"/>
      <c r="AA459" s="1367"/>
      <c r="AB459" s="1367"/>
      <c r="AC459" s="1367"/>
      <c r="AD459" s="1367"/>
      <c r="AE459" s="1367"/>
      <c r="AF459" s="1502"/>
      <c r="AG459" s="1502"/>
      <c r="AH459" s="1502"/>
      <c r="AI459" s="1502"/>
      <c r="AJ459" s="1502"/>
      <c r="AK459" s="1502"/>
      <c r="AL459" s="1502"/>
      <c r="AM459" s="1367"/>
      <c r="AN459" s="1367"/>
      <c r="AO459" s="1367"/>
      <c r="AP459" s="1367"/>
      <c r="AQ459" s="1367"/>
      <c r="AR459" s="1367"/>
      <c r="AS459" s="1367"/>
      <c r="AT459" s="1367"/>
      <c r="AU459" s="1367"/>
      <c r="AV459" s="1367"/>
      <c r="AW459" s="1367"/>
      <c r="AX459" s="1367"/>
      <c r="AY459" s="1367"/>
      <c r="AZ459" s="1367"/>
      <c r="BA459" s="1367"/>
      <c r="BB459" s="1367"/>
      <c r="BC459" s="1367"/>
      <c r="BD459" s="1367"/>
      <c r="BE459" s="1367"/>
      <c r="BF459" s="1367"/>
      <c r="BG459" s="1367"/>
      <c r="BH459" s="1367"/>
      <c r="BI459" s="1367"/>
      <c r="BJ459" s="1367"/>
    </row>
    <row r="460" spans="2:62" ht="56" x14ac:dyDescent="0.35">
      <c r="B460" s="1505"/>
      <c r="C460" s="1367" t="s">
        <v>498</v>
      </c>
      <c r="D460" s="1367"/>
      <c r="E460" s="1367" t="s">
        <v>499</v>
      </c>
      <c r="F460" s="1367" t="s">
        <v>111</v>
      </c>
      <c r="G460" s="1506">
        <v>2</v>
      </c>
      <c r="H460" s="1367"/>
      <c r="I460" s="1500"/>
      <c r="J460" s="1367"/>
      <c r="K460" s="1367"/>
      <c r="L460" s="1367"/>
      <c r="M460" s="1367"/>
      <c r="N460" s="1367"/>
      <c r="O460" s="1501"/>
      <c r="P460" s="1367"/>
      <c r="Q460" s="1367"/>
      <c r="V460" s="1367"/>
      <c r="W460" s="1367"/>
      <c r="X460" s="1367"/>
      <c r="Y460" s="1367"/>
      <c r="Z460" s="1367"/>
      <c r="AA460" s="1367"/>
      <c r="AB460" s="1367"/>
      <c r="AC460" s="1367"/>
      <c r="AD460" s="1367"/>
      <c r="AE460" s="1367"/>
      <c r="AF460" s="1502"/>
      <c r="AG460" s="1502"/>
      <c r="AH460" s="1502"/>
      <c r="AI460" s="1502"/>
      <c r="AJ460" s="1502"/>
      <c r="AK460" s="1502"/>
      <c r="AL460" s="1502"/>
      <c r="AM460" s="1367"/>
      <c r="AN460" s="1367"/>
      <c r="AO460" s="1367"/>
      <c r="AP460" s="1367"/>
      <c r="AQ460" s="1367"/>
      <c r="AR460" s="1367"/>
      <c r="AS460" s="1367"/>
      <c r="AT460" s="1367"/>
      <c r="AU460" s="1367"/>
      <c r="AV460" s="1367"/>
      <c r="AW460" s="1367"/>
      <c r="AX460" s="1367"/>
      <c r="AY460" s="1367"/>
      <c r="AZ460" s="1367"/>
      <c r="BA460" s="1367"/>
      <c r="BB460" s="1367"/>
      <c r="BC460" s="1367"/>
      <c r="BD460" s="1367"/>
      <c r="BE460" s="1367"/>
      <c r="BF460" s="1367"/>
      <c r="BG460" s="1367"/>
      <c r="BH460" s="1367"/>
      <c r="BI460" s="1367"/>
      <c r="BJ460" s="1367"/>
    </row>
    <row r="461" spans="2:62" ht="56" x14ac:dyDescent="0.35">
      <c r="B461" s="1505"/>
      <c r="C461" s="1367" t="s">
        <v>1066</v>
      </c>
      <c r="D461" s="1367"/>
      <c r="E461" s="1367" t="s">
        <v>511</v>
      </c>
      <c r="F461" s="1367" t="s">
        <v>111</v>
      </c>
      <c r="G461" s="1506">
        <v>2</v>
      </c>
      <c r="H461" s="1367"/>
      <c r="I461" s="1500"/>
      <c r="J461" s="1367"/>
      <c r="K461" s="1367"/>
      <c r="L461" s="1367"/>
      <c r="M461" s="1367"/>
      <c r="N461" s="1367"/>
      <c r="O461" s="1501"/>
      <c r="P461" s="1367"/>
      <c r="Q461" s="1367"/>
      <c r="V461" s="1367"/>
      <c r="W461" s="1367"/>
      <c r="X461" s="1367"/>
      <c r="Y461" s="1367"/>
      <c r="Z461" s="1367"/>
      <c r="AA461" s="1367"/>
      <c r="AB461" s="1367"/>
      <c r="AC461" s="1367"/>
      <c r="AD461" s="1367"/>
      <c r="AE461" s="1367"/>
      <c r="AF461" s="1502"/>
      <c r="AG461" s="1502"/>
      <c r="AH461" s="1502"/>
      <c r="AI461" s="1502"/>
      <c r="AJ461" s="1502"/>
      <c r="AK461" s="1502"/>
      <c r="AL461" s="1502"/>
      <c r="AM461" s="1367"/>
      <c r="AN461" s="1367"/>
      <c r="AO461" s="1367"/>
      <c r="AP461" s="1367"/>
      <c r="AQ461" s="1367"/>
      <c r="AR461" s="1367"/>
      <c r="AS461" s="1367"/>
      <c r="AT461" s="1367"/>
      <c r="AU461" s="1367"/>
      <c r="AV461" s="1367"/>
      <c r="AW461" s="1367"/>
      <c r="AX461" s="1367"/>
      <c r="AY461" s="1367"/>
      <c r="AZ461" s="1367"/>
      <c r="BA461" s="1367"/>
      <c r="BB461" s="1367"/>
      <c r="BC461" s="1367"/>
      <c r="BD461" s="1367"/>
      <c r="BE461" s="1367"/>
      <c r="BF461" s="1367"/>
      <c r="BG461" s="1367"/>
      <c r="BH461" s="1367"/>
      <c r="BI461" s="1367"/>
      <c r="BJ461" s="1367"/>
    </row>
    <row r="462" spans="2:62" ht="28.5" thickBot="1" x14ac:dyDescent="0.4">
      <c r="B462" s="1507"/>
      <c r="C462" s="1508" t="s">
        <v>1067</v>
      </c>
      <c r="D462" s="1508"/>
      <c r="E462" s="1508" t="s">
        <v>514</v>
      </c>
      <c r="F462" s="1508" t="s">
        <v>111</v>
      </c>
      <c r="G462" s="1509">
        <v>2</v>
      </c>
      <c r="H462" s="1367"/>
      <c r="I462" s="1500"/>
      <c r="J462" s="1367"/>
      <c r="K462" s="1367"/>
      <c r="L462" s="1367"/>
      <c r="M462" s="1367"/>
      <c r="N462" s="1367"/>
      <c r="O462" s="1501"/>
      <c r="P462" s="1367"/>
      <c r="Q462" s="1367"/>
      <c r="V462" s="1367"/>
      <c r="W462" s="1367"/>
      <c r="X462" s="1367"/>
      <c r="Y462" s="1367"/>
      <c r="Z462" s="1367"/>
      <c r="AA462" s="1367"/>
      <c r="AB462" s="1367"/>
      <c r="AC462" s="1367"/>
      <c r="AD462" s="1367"/>
      <c r="AE462" s="1367"/>
      <c r="AF462" s="1502"/>
      <c r="AG462" s="1502"/>
      <c r="AH462" s="1502"/>
      <c r="AI462" s="1502"/>
      <c r="AJ462" s="1502"/>
      <c r="AK462" s="1502"/>
      <c r="AL462" s="1502"/>
      <c r="AM462" s="1367"/>
      <c r="AN462" s="1367"/>
      <c r="AO462" s="1367"/>
      <c r="AP462" s="1367"/>
      <c r="AQ462" s="1367"/>
      <c r="AR462" s="1367"/>
      <c r="AS462" s="1367"/>
      <c r="AT462" s="1367"/>
      <c r="AU462" s="1367"/>
      <c r="AV462" s="1367"/>
      <c r="AW462" s="1367"/>
      <c r="AX462" s="1367"/>
      <c r="AY462" s="1367"/>
      <c r="AZ462" s="1367"/>
      <c r="BA462" s="1367"/>
      <c r="BB462" s="1367"/>
      <c r="BC462" s="1367"/>
      <c r="BD462" s="1367"/>
      <c r="BE462" s="1367"/>
      <c r="BF462" s="1367"/>
      <c r="BG462" s="1367"/>
      <c r="BH462" s="1367"/>
      <c r="BI462" s="1367"/>
      <c r="BJ462" s="1367"/>
    </row>
  </sheetData>
  <mergeCells count="6">
    <mergeCell ref="AT4:AU4"/>
    <mergeCell ref="AJ4:AK4"/>
    <mergeCell ref="AL4:AM4"/>
    <mergeCell ref="AN4:AO4"/>
    <mergeCell ref="AP4:AQ4"/>
    <mergeCell ref="AR4:AS4"/>
  </mergeCells>
  <phoneticPr fontId="48" type="noConversion"/>
  <dataValidations disablePrompts="1" count="1">
    <dataValidation type="list" allowBlank="1" showInputMessage="1" showErrorMessage="1" sqref="E394:E401" xr:uid="{FCF96591-BD1B-4D71-B913-A79F49411717}">
      <formula1>$CA$3:$CA$54</formula1>
    </dataValidation>
  </dataValidation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7B08-B8F7-435F-950A-C4BF12F79ADC}">
  <dimension ref="A1:BZ453"/>
  <sheetViews>
    <sheetView zoomScale="60" zoomScaleNormal="60" workbookViewId="0">
      <selection activeCell="D392" sqref="D392"/>
    </sheetView>
  </sheetViews>
  <sheetFormatPr defaultColWidth="8.69140625" defaultRowHeight="15.5" x14ac:dyDescent="0.35"/>
  <cols>
    <col min="1" max="1" width="2.07421875" style="797" customWidth="1"/>
    <col min="2" max="2" width="18.4609375" style="797" bestFit="1" customWidth="1"/>
    <col min="3" max="3" width="13.07421875" style="797" customWidth="1"/>
    <col min="4" max="4" width="62.53515625" style="797" customWidth="1"/>
    <col min="5" max="5" width="27.53515625" style="797" customWidth="1"/>
    <col min="6" max="6" width="18.69140625" style="797" customWidth="1"/>
    <col min="7" max="7" width="17.07421875" style="797" bestFit="1" customWidth="1"/>
    <col min="8" max="8" width="13.07421875" style="797" customWidth="1"/>
    <col min="9" max="9" width="11.69140625" style="846" bestFit="1" customWidth="1"/>
    <col min="10" max="10" width="16.69140625" style="797" bestFit="1" customWidth="1"/>
    <col min="11" max="11" width="14.4609375" style="797" customWidth="1"/>
    <col min="12" max="13" width="12.69140625" style="797" bestFit="1" customWidth="1"/>
    <col min="14" max="14" width="13.07421875" style="797" bestFit="1" customWidth="1"/>
    <col min="15" max="15" width="13.69140625" style="866" bestFit="1" customWidth="1"/>
    <col min="16" max="16" width="13.69140625" style="797" bestFit="1" customWidth="1"/>
    <col min="17" max="17" width="13.69140625" style="797" customWidth="1"/>
    <col min="18" max="18" width="35.69140625" bestFit="1" customWidth="1"/>
    <col min="19" max="20" width="9.53515625" bestFit="1" customWidth="1"/>
    <col min="21" max="21" width="10.69140625" bestFit="1" customWidth="1"/>
    <col min="22" max="22" width="36.07421875" style="797" customWidth="1"/>
    <col min="23" max="23" width="14.69140625" style="797" bestFit="1" customWidth="1"/>
    <col min="24" max="24" width="16.69140625" style="797" bestFit="1" customWidth="1"/>
    <col min="25" max="25" width="16.69140625" style="797" customWidth="1"/>
    <col min="26" max="26" width="16.69140625" style="863" customWidth="1"/>
    <col min="27" max="31" width="16.69140625" style="797" customWidth="1"/>
    <col min="32" max="38" width="16.69140625" style="854" customWidth="1"/>
    <col min="39" max="39" width="16.69140625" style="863" customWidth="1"/>
    <col min="40" max="40" width="11.07421875" style="863" customWidth="1"/>
    <col min="41" max="41" width="11.53515625" style="797" customWidth="1"/>
    <col min="42" max="42" width="11.53515625" style="863" customWidth="1"/>
    <col min="43" max="43" width="10.4609375" style="797" customWidth="1"/>
    <col min="44" max="44" width="10.69140625" style="863" customWidth="1"/>
    <col min="45" max="45" width="10.53515625" style="797" customWidth="1"/>
    <col min="46" max="51" width="11.07421875" style="797" customWidth="1"/>
    <col min="52" max="52" width="19.07421875" style="863" customWidth="1"/>
    <col min="53" max="53" width="18.69140625" style="863" customWidth="1"/>
    <col min="54" max="56" width="17.69140625" style="863" customWidth="1"/>
    <col min="57" max="57" width="18.07421875" style="863" customWidth="1"/>
    <col min="58" max="60" width="13.69140625" style="797" customWidth="1"/>
    <col min="61" max="61" width="15.07421875" style="797" bestFit="1" customWidth="1"/>
    <col min="62" max="62" width="18.07421875" style="797" customWidth="1"/>
    <col min="63" max="16384" width="8.69140625" style="797"/>
  </cols>
  <sheetData>
    <row r="1" spans="1:59" ht="14.5" thickBot="1" x14ac:dyDescent="0.35">
      <c r="A1" s="21"/>
      <c r="B1" s="22"/>
      <c r="C1" s="21"/>
      <c r="D1" s="21"/>
      <c r="E1" s="21"/>
      <c r="F1" s="21"/>
      <c r="G1" s="21"/>
      <c r="H1" s="21"/>
      <c r="I1" s="841"/>
      <c r="J1" s="21"/>
      <c r="K1" s="21"/>
      <c r="L1" s="21"/>
      <c r="M1" s="21"/>
      <c r="N1" s="21"/>
      <c r="O1" s="865"/>
      <c r="P1" s="21"/>
      <c r="Q1" s="21"/>
      <c r="R1" s="1367"/>
      <c r="S1" s="1367"/>
      <c r="T1" s="21"/>
      <c r="U1" s="21"/>
      <c r="V1" s="21"/>
      <c r="W1" s="21"/>
      <c r="X1" s="21"/>
      <c r="Y1" s="21"/>
      <c r="Z1" s="21"/>
      <c r="AA1" s="21"/>
      <c r="AB1" s="852"/>
      <c r="AC1" s="852"/>
      <c r="AD1" s="852"/>
      <c r="AE1" s="852"/>
      <c r="AF1" s="852"/>
      <c r="AG1" s="852"/>
      <c r="AH1" s="852"/>
      <c r="AI1" s="21"/>
      <c r="AJ1" s="21"/>
      <c r="AK1" s="21"/>
      <c r="AL1" s="21"/>
      <c r="AM1" s="21"/>
      <c r="AN1" s="21"/>
      <c r="AO1" s="21"/>
      <c r="AP1" s="21"/>
      <c r="AQ1" s="21"/>
      <c r="AR1" s="21"/>
      <c r="AS1" s="21"/>
      <c r="AT1" s="21"/>
      <c r="AU1" s="21"/>
      <c r="AV1" s="21"/>
      <c r="AW1" s="21"/>
      <c r="AX1" s="1367"/>
      <c r="AY1" s="1367"/>
      <c r="AZ1" s="1367"/>
      <c r="BA1" s="1367"/>
      <c r="BB1" s="21"/>
      <c r="BC1" s="21"/>
      <c r="BD1" s="21"/>
      <c r="BE1" s="21"/>
      <c r="BF1" s="1367"/>
      <c r="BG1" s="1367"/>
    </row>
    <row r="2" spans="1:59" ht="14.5" thickBot="1" x14ac:dyDescent="0.35">
      <c r="A2" s="21"/>
      <c r="B2" s="1491" t="s">
        <v>62</v>
      </c>
      <c r="C2" s="1492" t="s">
        <v>17</v>
      </c>
      <c r="D2" s="1491" t="s">
        <v>2</v>
      </c>
      <c r="E2" s="1493">
        <v>1</v>
      </c>
      <c r="F2" s="21"/>
      <c r="G2" s="774" t="s">
        <v>61</v>
      </c>
      <c r="H2" s="21"/>
      <c r="I2" s="841"/>
      <c r="J2" s="21"/>
      <c r="K2" s="21"/>
      <c r="L2" s="21"/>
      <c r="M2" s="21"/>
      <c r="N2" s="21"/>
      <c r="O2" s="865"/>
      <c r="P2" s="21"/>
      <c r="Q2" s="21"/>
      <c r="R2" s="1367"/>
      <c r="S2" s="1367"/>
      <c r="T2" s="21"/>
      <c r="U2" s="21"/>
      <c r="V2" s="21"/>
      <c r="W2" s="21"/>
      <c r="X2" s="21"/>
      <c r="Y2" s="21"/>
      <c r="Z2" s="21"/>
      <c r="AA2" s="21"/>
      <c r="AB2" s="852"/>
      <c r="AC2" s="852"/>
      <c r="AD2" s="852"/>
      <c r="AE2" s="852"/>
      <c r="AF2" s="852"/>
      <c r="AG2" s="852"/>
      <c r="AH2" s="852"/>
      <c r="AI2" s="1494"/>
      <c r="AJ2" s="1494"/>
      <c r="AK2" s="1494"/>
      <c r="AL2" s="1494"/>
      <c r="AM2" s="1494"/>
      <c r="AN2" s="1494"/>
      <c r="AO2" s="1494"/>
      <c r="AP2" s="1494"/>
      <c r="AQ2" s="1494"/>
      <c r="AR2" s="1494"/>
      <c r="AS2" s="1494"/>
      <c r="AT2" s="1494"/>
      <c r="AU2" s="1494"/>
      <c r="AV2" s="21"/>
      <c r="AW2" s="21"/>
      <c r="AX2" s="1367"/>
      <c r="AY2" s="1367"/>
      <c r="AZ2" s="1367"/>
      <c r="BA2" s="1367"/>
      <c r="BB2" s="21"/>
      <c r="BC2" s="21"/>
      <c r="BD2" s="21"/>
      <c r="BE2" s="21"/>
      <c r="BF2" s="1367"/>
      <c r="BG2" s="1367"/>
    </row>
    <row r="3" spans="1:59" ht="14.5" thickBot="1" x14ac:dyDescent="0.35">
      <c r="A3" s="21"/>
      <c r="B3" s="22"/>
      <c r="C3" s="21"/>
      <c r="D3" s="21"/>
      <c r="E3" s="21"/>
      <c r="F3" s="21"/>
      <c r="G3" s="21"/>
      <c r="H3" s="21"/>
      <c r="I3" s="841"/>
      <c r="J3" s="21"/>
      <c r="K3" s="21"/>
      <c r="L3" s="21"/>
      <c r="M3" s="21"/>
      <c r="N3" s="21"/>
      <c r="O3" s="865"/>
      <c r="P3" s="21"/>
      <c r="Q3" s="21"/>
      <c r="R3" s="1367"/>
      <c r="S3" s="1367"/>
      <c r="T3" s="21"/>
      <c r="U3" s="21"/>
      <c r="V3" s="21"/>
      <c r="W3" s="21"/>
      <c r="X3" s="21"/>
      <c r="Y3" s="21"/>
      <c r="Z3" s="21"/>
      <c r="AA3" s="21"/>
      <c r="AB3" s="852"/>
      <c r="AC3" s="1494"/>
      <c r="AD3" s="1494"/>
      <c r="AE3" s="1494"/>
      <c r="AF3" s="1494"/>
      <c r="AG3" s="21"/>
      <c r="AH3" s="21"/>
      <c r="AI3" s="1119"/>
      <c r="AJ3" s="1119"/>
      <c r="AK3" s="1119"/>
      <c r="AL3" s="1119"/>
      <c r="AM3" s="1119"/>
      <c r="AN3" s="1119"/>
      <c r="AO3" s="1119"/>
      <c r="AP3" s="1119"/>
      <c r="AQ3" s="1119"/>
      <c r="AR3" s="1119"/>
      <c r="AS3" s="1119"/>
      <c r="AT3" s="1119"/>
      <c r="AU3" s="1119"/>
      <c r="AV3" s="21"/>
      <c r="AW3" s="21"/>
      <c r="AX3" s="1367"/>
      <c r="AY3" s="1367"/>
      <c r="AZ3" s="1367"/>
      <c r="BA3" s="1367"/>
      <c r="BB3" s="21"/>
      <c r="BC3" s="21"/>
      <c r="BD3" s="21"/>
      <c r="BE3" s="21"/>
      <c r="BF3" s="1367"/>
      <c r="BG3" s="1367"/>
    </row>
    <row r="4" spans="1:59" ht="42.5" thickBot="1" x14ac:dyDescent="0.4">
      <c r="A4" s="21"/>
      <c r="B4" s="122" t="s">
        <v>673</v>
      </c>
      <c r="C4" s="21"/>
      <c r="D4" s="21"/>
      <c r="E4" s="21"/>
      <c r="F4" s="21"/>
      <c r="G4" s="21"/>
      <c r="H4" s="1120"/>
      <c r="I4" s="1246"/>
      <c r="J4" s="21"/>
      <c r="K4" s="21"/>
      <c r="L4" s="21"/>
      <c r="M4" s="21"/>
      <c r="N4" s="21"/>
      <c r="O4" s="21"/>
      <c r="P4" s="21"/>
      <c r="Q4" s="21"/>
      <c r="R4" s="1120"/>
      <c r="S4" s="1367"/>
      <c r="T4" s="21"/>
      <c r="U4" s="1120"/>
      <c r="V4" s="1120"/>
      <c r="W4" s="1119"/>
      <c r="X4" s="1120"/>
      <c r="Y4" s="1119"/>
      <c r="Z4" s="1119"/>
      <c r="AA4" s="1119"/>
      <c r="AB4" s="1119"/>
      <c r="AC4" s="1119"/>
      <c r="AD4" s="1119"/>
      <c r="AE4" s="1119"/>
      <c r="AF4" s="1119"/>
      <c r="AG4" s="1120"/>
      <c r="AH4" s="1120"/>
      <c r="AI4" s="867" t="s">
        <v>674</v>
      </c>
      <c r="AJ4" s="1598" t="s">
        <v>675</v>
      </c>
      <c r="AK4" s="1599"/>
      <c r="AL4" s="1598" t="s">
        <v>676</v>
      </c>
      <c r="AM4" s="1599"/>
      <c r="AN4" s="1598" t="s">
        <v>677</v>
      </c>
      <c r="AO4" s="1599"/>
      <c r="AP4" s="1598" t="s">
        <v>1068</v>
      </c>
      <c r="AQ4" s="1599"/>
      <c r="AR4" s="1598" t="s">
        <v>1069</v>
      </c>
      <c r="AS4" s="1599"/>
      <c r="AT4" s="1598" t="s">
        <v>1070</v>
      </c>
      <c r="AU4" s="1599"/>
      <c r="AV4" s="1120"/>
      <c r="AW4" s="1120"/>
      <c r="AX4" s="1120"/>
      <c r="AY4" s="1120"/>
      <c r="AZ4" s="1120"/>
      <c r="BA4" s="1120"/>
      <c r="BB4" s="21"/>
      <c r="BC4" s="21"/>
      <c r="BD4" s="21"/>
      <c r="BE4" s="21"/>
      <c r="BF4" s="1367"/>
      <c r="BG4" s="1367"/>
    </row>
    <row r="5" spans="1:59" ht="112.5" thickBot="1" x14ac:dyDescent="0.4">
      <c r="A5" s="21"/>
      <c r="B5" s="783" t="s">
        <v>65</v>
      </c>
      <c r="C5" s="784" t="s">
        <v>680</v>
      </c>
      <c r="D5" s="784" t="s">
        <v>681</v>
      </c>
      <c r="E5" s="784" t="s">
        <v>682</v>
      </c>
      <c r="F5" s="830" t="s">
        <v>683</v>
      </c>
      <c r="G5" s="784" t="s">
        <v>684</v>
      </c>
      <c r="H5" s="784" t="s">
        <v>685</v>
      </c>
      <c r="I5" s="842" t="s">
        <v>686</v>
      </c>
      <c r="J5" s="784" t="s">
        <v>687</v>
      </c>
      <c r="K5" s="784" t="s">
        <v>688</v>
      </c>
      <c r="L5" s="784" t="s">
        <v>689</v>
      </c>
      <c r="M5" s="784" t="s">
        <v>690</v>
      </c>
      <c r="N5" s="784" t="s">
        <v>691</v>
      </c>
      <c r="O5" s="1247" t="s">
        <v>692</v>
      </c>
      <c r="P5" s="784" t="s">
        <v>693</v>
      </c>
      <c r="Q5" s="784" t="s">
        <v>694</v>
      </c>
      <c r="R5" s="784" t="s">
        <v>695</v>
      </c>
      <c r="S5" s="830" t="s">
        <v>696</v>
      </c>
      <c r="T5" s="830" t="s">
        <v>697</v>
      </c>
      <c r="U5" s="784" t="s">
        <v>698</v>
      </c>
      <c r="V5" s="784" t="s">
        <v>699</v>
      </c>
      <c r="W5" s="856" t="s">
        <v>700</v>
      </c>
      <c r="X5" s="861" t="s">
        <v>701</v>
      </c>
      <c r="Y5" s="861" t="s">
        <v>702</v>
      </c>
      <c r="Z5" s="784" t="s">
        <v>703</v>
      </c>
      <c r="AA5" s="1283" t="s">
        <v>704</v>
      </c>
      <c r="AB5" s="853" t="s">
        <v>705</v>
      </c>
      <c r="AC5" s="853" t="s">
        <v>706</v>
      </c>
      <c r="AD5" s="853" t="s">
        <v>707</v>
      </c>
      <c r="AE5" s="853" t="s">
        <v>708</v>
      </c>
      <c r="AF5" s="853" t="s">
        <v>709</v>
      </c>
      <c r="AG5" s="855" t="s">
        <v>710</v>
      </c>
      <c r="AH5" s="855" t="s">
        <v>711</v>
      </c>
      <c r="AI5" s="868" t="s">
        <v>1071</v>
      </c>
      <c r="AJ5" s="869" t="s">
        <v>1072</v>
      </c>
      <c r="AK5" s="870" t="s">
        <v>714</v>
      </c>
      <c r="AL5" s="869" t="s">
        <v>1073</v>
      </c>
      <c r="AM5" s="870" t="s">
        <v>716</v>
      </c>
      <c r="AN5" s="869" t="s">
        <v>1074</v>
      </c>
      <c r="AO5" s="870" t="s">
        <v>718</v>
      </c>
      <c r="AP5" s="869" t="s">
        <v>1075</v>
      </c>
      <c r="AQ5" s="870" t="s">
        <v>720</v>
      </c>
      <c r="AR5" s="869" t="s">
        <v>1076</v>
      </c>
      <c r="AS5" s="870" t="s">
        <v>722</v>
      </c>
      <c r="AT5" s="869" t="s">
        <v>723</v>
      </c>
      <c r="AU5" s="870" t="s">
        <v>724</v>
      </c>
      <c r="AV5" s="784" t="s">
        <v>1077</v>
      </c>
      <c r="AW5" s="784" t="s">
        <v>1078</v>
      </c>
      <c r="AX5" s="871" t="s">
        <v>727</v>
      </c>
      <c r="AY5" s="871" t="s">
        <v>728</v>
      </c>
      <c r="AZ5" s="871" t="s">
        <v>729</v>
      </c>
      <c r="BA5" s="872" t="s">
        <v>730</v>
      </c>
      <c r="BB5" s="784" t="s">
        <v>731</v>
      </c>
      <c r="BC5" s="784" t="s">
        <v>732</v>
      </c>
      <c r="BD5" s="784" t="s">
        <v>733</v>
      </c>
      <c r="BE5" s="784" t="s">
        <v>734</v>
      </c>
      <c r="BF5" s="1367"/>
      <c r="BG5" s="1367"/>
    </row>
    <row r="6" spans="1:59" ht="30.65" customHeight="1" x14ac:dyDescent="0.3">
      <c r="A6" s="21"/>
      <c r="B6"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 s="23">
        <v>1.01</v>
      </c>
      <c r="D6" s="23" t="s">
        <v>735</v>
      </c>
      <c r="E6" s="829" t="s">
        <v>736</v>
      </c>
      <c r="F6" s="1495" t="str">
        <f>VLOOKUP(TBL4_OptApp57[[#This Row],[Option type
Defined List]],'Option Typs_Grps'!B$2:C$47, 2, FALSE)</f>
        <v>Customer Options</v>
      </c>
      <c r="G6" s="24" t="s">
        <v>68</v>
      </c>
      <c r="H6" s="23" t="s">
        <v>737</v>
      </c>
      <c r="I6" s="843" t="s">
        <v>738</v>
      </c>
      <c r="J6" s="1060"/>
      <c r="K6" s="1060"/>
      <c r="L6" s="1060"/>
      <c r="M6" s="1060"/>
      <c r="N6" s="1060"/>
      <c r="O6" s="1061"/>
      <c r="P6" s="1062"/>
      <c r="Q6" s="1062"/>
      <c r="R6" s="23" t="s">
        <v>740</v>
      </c>
      <c r="S6" s="1332" t="s">
        <v>71</v>
      </c>
      <c r="T6" s="1332" t="s">
        <v>71</v>
      </c>
      <c r="U6" s="848">
        <v>10.5</v>
      </c>
      <c r="V6" s="1068"/>
      <c r="W6" s="1113"/>
      <c r="X6" s="1070"/>
      <c r="Y6" s="1070"/>
      <c r="Z6" s="1114"/>
      <c r="AA6" s="1114"/>
      <c r="AB6" s="1114"/>
      <c r="AC6" s="849"/>
      <c r="AD6" s="849"/>
      <c r="AE6" s="849"/>
      <c r="AF6" s="849"/>
      <c r="AG6" s="1114"/>
      <c r="AH6" s="1114"/>
      <c r="AI6" s="1115"/>
      <c r="AJ6" s="1115"/>
      <c r="AK6" s="1115"/>
      <c r="AL6" s="1115"/>
      <c r="AM6" s="1115"/>
      <c r="AN6" s="1115"/>
      <c r="AO6" s="1115"/>
      <c r="AP6" s="1115"/>
      <c r="AQ6" s="1115"/>
      <c r="AR6" s="1115"/>
      <c r="AS6" s="1115"/>
      <c r="AT6" s="1115"/>
      <c r="AU6" s="1115"/>
      <c r="AV6" s="873"/>
      <c r="AW6" s="873"/>
      <c r="AX6" s="874"/>
      <c r="AY6" s="874"/>
      <c r="AZ6" s="874"/>
      <c r="BA6" s="875"/>
      <c r="BB6" s="1062"/>
      <c r="BC6" s="1062"/>
      <c r="BD6" s="1062"/>
      <c r="BE6" s="1062"/>
      <c r="BF6" s="1367"/>
      <c r="BG6" s="1367"/>
    </row>
    <row r="7" spans="1:59" ht="30.65" customHeight="1" x14ac:dyDescent="0.3">
      <c r="A7" s="21"/>
      <c r="B7"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 s="23">
        <v>1.02</v>
      </c>
      <c r="D7" s="23" t="s">
        <v>741</v>
      </c>
      <c r="E7" s="829" t="s">
        <v>736</v>
      </c>
      <c r="F7" s="1495" t="str">
        <f>VLOOKUP(TBL4_OptApp57[[#This Row],[Option type
Defined List]],'Option Typs_Grps'!B$2:C$47, 2, FALSE)</f>
        <v>Customer Options</v>
      </c>
      <c r="G7" s="24" t="s">
        <v>68</v>
      </c>
      <c r="H7" s="23" t="s">
        <v>737</v>
      </c>
      <c r="I7" s="843" t="s">
        <v>738</v>
      </c>
      <c r="J7" s="1060"/>
      <c r="K7" s="1060"/>
      <c r="L7" s="1060"/>
      <c r="M7" s="1060"/>
      <c r="N7" s="1060"/>
      <c r="O7" s="1061"/>
      <c r="P7" s="1062"/>
      <c r="Q7" s="1062"/>
      <c r="R7" s="23" t="s">
        <v>740</v>
      </c>
      <c r="S7" s="1332" t="s">
        <v>71</v>
      </c>
      <c r="T7" s="1332" t="s">
        <v>71</v>
      </c>
      <c r="U7" s="848">
        <v>10.5</v>
      </c>
      <c r="V7" s="1068"/>
      <c r="W7" s="1113"/>
      <c r="X7" s="1070"/>
      <c r="Y7" s="1070"/>
      <c r="Z7" s="1114"/>
      <c r="AA7" s="1114"/>
      <c r="AB7" s="1114"/>
      <c r="AC7" s="849"/>
      <c r="AD7" s="849"/>
      <c r="AE7" s="849"/>
      <c r="AF7" s="849"/>
      <c r="AG7" s="1114"/>
      <c r="AH7" s="1114"/>
      <c r="AI7" s="1115"/>
      <c r="AJ7" s="1115"/>
      <c r="AK7" s="1115"/>
      <c r="AL7" s="1115"/>
      <c r="AM7" s="1115"/>
      <c r="AN7" s="1115"/>
      <c r="AO7" s="1115"/>
      <c r="AP7" s="1115"/>
      <c r="AQ7" s="1115"/>
      <c r="AR7" s="1115"/>
      <c r="AS7" s="1115"/>
      <c r="AT7" s="1115"/>
      <c r="AU7" s="1115"/>
      <c r="AV7" s="873"/>
      <c r="AW7" s="873"/>
      <c r="AX7" s="874"/>
      <c r="AY7" s="874"/>
      <c r="AZ7" s="874"/>
      <c r="BA7" s="875"/>
      <c r="BB7" s="1062"/>
      <c r="BC7" s="1062"/>
      <c r="BD7" s="1062"/>
      <c r="BE7" s="1062"/>
      <c r="BF7" s="1367"/>
      <c r="BG7" s="1367"/>
    </row>
    <row r="8" spans="1:59" ht="30.65" customHeight="1" x14ac:dyDescent="0.3">
      <c r="A8" s="21"/>
      <c r="B8"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 s="23">
        <v>1.03</v>
      </c>
      <c r="D8" s="23" t="s">
        <v>742</v>
      </c>
      <c r="E8" s="829" t="s">
        <v>736</v>
      </c>
      <c r="F8" s="1495" t="str">
        <f>VLOOKUP(TBL4_OptApp57[[#This Row],[Option type
Defined List]],'Option Typs_Grps'!B$2:C$47, 2, FALSE)</f>
        <v>Customer Options</v>
      </c>
      <c r="G8" s="24" t="s">
        <v>68</v>
      </c>
      <c r="H8" s="23" t="s">
        <v>737</v>
      </c>
      <c r="I8" s="843" t="s">
        <v>738</v>
      </c>
      <c r="J8" s="1060"/>
      <c r="K8" s="1060"/>
      <c r="L8" s="1060"/>
      <c r="M8" s="1060"/>
      <c r="N8" s="1060"/>
      <c r="O8" s="1061"/>
      <c r="P8" s="1062"/>
      <c r="Q8" s="1062"/>
      <c r="R8" s="23" t="s">
        <v>740</v>
      </c>
      <c r="S8" s="1332" t="s">
        <v>71</v>
      </c>
      <c r="T8" s="1332" t="s">
        <v>71</v>
      </c>
      <c r="U8" s="848">
        <v>0.5</v>
      </c>
      <c r="V8" s="1068"/>
      <c r="W8" s="1113"/>
      <c r="X8" s="1070"/>
      <c r="Y8" s="1070"/>
      <c r="Z8" s="1114"/>
      <c r="AA8" s="1114"/>
      <c r="AB8" s="1114"/>
      <c r="AC8" s="849"/>
      <c r="AD8" s="849"/>
      <c r="AE8" s="849"/>
      <c r="AF8" s="849"/>
      <c r="AG8" s="1114"/>
      <c r="AH8" s="1114"/>
      <c r="AI8" s="1115"/>
      <c r="AJ8" s="1115"/>
      <c r="AK8" s="1115"/>
      <c r="AL8" s="1115"/>
      <c r="AM8" s="1115"/>
      <c r="AN8" s="1115"/>
      <c r="AO8" s="1115"/>
      <c r="AP8" s="1115"/>
      <c r="AQ8" s="1115"/>
      <c r="AR8" s="1115"/>
      <c r="AS8" s="1115"/>
      <c r="AT8" s="1115"/>
      <c r="AU8" s="1115"/>
      <c r="AV8" s="873"/>
      <c r="AW8" s="873"/>
      <c r="AX8" s="874"/>
      <c r="AY8" s="874"/>
      <c r="AZ8" s="874"/>
      <c r="BA8" s="875"/>
      <c r="BB8" s="1062"/>
      <c r="BC8" s="1062"/>
      <c r="BD8" s="1062"/>
      <c r="BE8" s="1062"/>
      <c r="BF8" s="1367"/>
      <c r="BG8" s="1367"/>
    </row>
    <row r="9" spans="1:59" ht="30.65" customHeight="1" x14ac:dyDescent="0.3">
      <c r="A9" s="21"/>
      <c r="B9"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9" s="23">
        <v>1.04</v>
      </c>
      <c r="D9" s="23" t="s">
        <v>743</v>
      </c>
      <c r="E9" s="829" t="s">
        <v>736</v>
      </c>
      <c r="F9" s="1495" t="str">
        <f>VLOOKUP(TBL4_OptApp57[[#This Row],[Option type
Defined List]],'Option Typs_Grps'!B$2:C$47, 2, FALSE)</f>
        <v>Customer Options</v>
      </c>
      <c r="G9" s="24" t="s">
        <v>68</v>
      </c>
      <c r="H9" s="23" t="s">
        <v>737</v>
      </c>
      <c r="I9" s="843" t="s">
        <v>738</v>
      </c>
      <c r="J9" s="1060"/>
      <c r="K9" s="1060"/>
      <c r="L9" s="1060"/>
      <c r="M9" s="1060"/>
      <c r="N9" s="1060"/>
      <c r="O9" s="1061"/>
      <c r="P9" s="1062"/>
      <c r="Q9" s="1062"/>
      <c r="R9" s="23" t="s">
        <v>740</v>
      </c>
      <c r="S9" s="1332" t="s">
        <v>71</v>
      </c>
      <c r="T9" s="1332" t="s">
        <v>71</v>
      </c>
      <c r="U9" s="848">
        <v>0.2</v>
      </c>
      <c r="V9" s="1068"/>
      <c r="W9" s="1113"/>
      <c r="X9" s="1070"/>
      <c r="Y9" s="1070"/>
      <c r="Z9" s="1114"/>
      <c r="AA9" s="1114"/>
      <c r="AB9" s="1114"/>
      <c r="AC9" s="849"/>
      <c r="AD9" s="849"/>
      <c r="AE9" s="849"/>
      <c r="AF9" s="849"/>
      <c r="AG9" s="1114"/>
      <c r="AH9" s="1114"/>
      <c r="AI9" s="1115"/>
      <c r="AJ9" s="1115"/>
      <c r="AK9" s="1115"/>
      <c r="AL9" s="1115"/>
      <c r="AM9" s="1115"/>
      <c r="AN9" s="1115"/>
      <c r="AO9" s="1115"/>
      <c r="AP9" s="1115"/>
      <c r="AQ9" s="1115"/>
      <c r="AR9" s="1115"/>
      <c r="AS9" s="1115"/>
      <c r="AT9" s="1115"/>
      <c r="AU9" s="1115"/>
      <c r="AV9" s="873"/>
      <c r="AW9" s="873"/>
      <c r="AX9" s="874"/>
      <c r="AY9" s="874"/>
      <c r="AZ9" s="874"/>
      <c r="BA9" s="875"/>
      <c r="BB9" s="1062"/>
      <c r="BC9" s="1062"/>
      <c r="BD9" s="1062"/>
      <c r="BE9" s="1062"/>
      <c r="BF9" s="1367"/>
      <c r="BG9" s="21"/>
    </row>
    <row r="10" spans="1:59" ht="30.65" customHeight="1" x14ac:dyDescent="0.3">
      <c r="A10" s="21"/>
      <c r="B10"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0" s="23">
        <v>1.05</v>
      </c>
      <c r="D10" s="23" t="s">
        <v>744</v>
      </c>
      <c r="E10" s="829" t="s">
        <v>736</v>
      </c>
      <c r="F10" s="1495" t="str">
        <f>VLOOKUP(TBL4_OptApp57[[#This Row],[Option type
Defined List]],'Option Typs_Grps'!B$2:C$47, 2, FALSE)</f>
        <v>Customer Options</v>
      </c>
      <c r="G10" s="24" t="s">
        <v>68</v>
      </c>
      <c r="H10" s="23" t="s">
        <v>737</v>
      </c>
      <c r="I10" s="843" t="s">
        <v>738</v>
      </c>
      <c r="J10" s="1060"/>
      <c r="K10" s="1060"/>
      <c r="L10" s="1060"/>
      <c r="M10" s="1060"/>
      <c r="N10" s="1060"/>
      <c r="O10" s="1061"/>
      <c r="P10" s="1062"/>
      <c r="Q10" s="1062"/>
      <c r="R10" s="23" t="s">
        <v>740</v>
      </c>
      <c r="S10" s="1332" t="s">
        <v>71</v>
      </c>
      <c r="T10" s="1332" t="s">
        <v>71</v>
      </c>
      <c r="U10" s="848">
        <v>12</v>
      </c>
      <c r="V10" s="1068"/>
      <c r="W10" s="1113"/>
      <c r="X10" s="1070"/>
      <c r="Y10" s="1070"/>
      <c r="Z10" s="1114"/>
      <c r="AA10" s="1114"/>
      <c r="AB10" s="1114"/>
      <c r="AC10" s="849"/>
      <c r="AD10" s="849"/>
      <c r="AE10" s="849"/>
      <c r="AF10" s="849"/>
      <c r="AG10" s="1114"/>
      <c r="AH10" s="1114"/>
      <c r="AI10" s="1115"/>
      <c r="AJ10" s="1115"/>
      <c r="AK10" s="1115"/>
      <c r="AL10" s="1115"/>
      <c r="AM10" s="1115"/>
      <c r="AN10" s="1115"/>
      <c r="AO10" s="1115"/>
      <c r="AP10" s="1115"/>
      <c r="AQ10" s="1115"/>
      <c r="AR10" s="1115"/>
      <c r="AS10" s="1115"/>
      <c r="AT10" s="1115"/>
      <c r="AU10" s="1115"/>
      <c r="AV10" s="873"/>
      <c r="AW10" s="873"/>
      <c r="AX10" s="874"/>
      <c r="AY10" s="874"/>
      <c r="AZ10" s="874"/>
      <c r="BA10" s="875"/>
      <c r="BB10" s="1062"/>
      <c r="BC10" s="1062"/>
      <c r="BD10" s="1062"/>
      <c r="BE10" s="1062"/>
      <c r="BF10" s="1367"/>
      <c r="BG10" s="21"/>
    </row>
    <row r="11" spans="1:59" ht="30.65" customHeight="1" x14ac:dyDescent="0.3">
      <c r="A11" s="21"/>
      <c r="B11"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1" s="23">
        <v>1.06</v>
      </c>
      <c r="D11" s="23" t="s">
        <v>745</v>
      </c>
      <c r="E11" s="829" t="s">
        <v>736</v>
      </c>
      <c r="F11" s="1495" t="str">
        <f>VLOOKUP(TBL4_OptApp57[[#This Row],[Option type
Defined List]],'Option Typs_Grps'!B$2:C$47, 2, FALSE)</f>
        <v>Customer Options</v>
      </c>
      <c r="G11" s="24" t="s">
        <v>68</v>
      </c>
      <c r="H11" s="23" t="s">
        <v>737</v>
      </c>
      <c r="I11" s="843" t="s">
        <v>738</v>
      </c>
      <c r="J11" s="1060"/>
      <c r="K11" s="1060"/>
      <c r="L11" s="1060"/>
      <c r="M11" s="1060"/>
      <c r="N11" s="1060"/>
      <c r="O11" s="1061"/>
      <c r="P11" s="1062"/>
      <c r="Q11" s="1062"/>
      <c r="R11" s="23" t="s">
        <v>740</v>
      </c>
      <c r="S11" s="1332" t="s">
        <v>71</v>
      </c>
      <c r="T11" s="1332" t="s">
        <v>71</v>
      </c>
      <c r="U11" s="848">
        <v>2.5</v>
      </c>
      <c r="V11" s="1068"/>
      <c r="W11" s="1113"/>
      <c r="X11" s="1070"/>
      <c r="Y11" s="1070"/>
      <c r="Z11" s="1114"/>
      <c r="AA11" s="1114"/>
      <c r="AB11" s="1114"/>
      <c r="AC11" s="849"/>
      <c r="AD11" s="849"/>
      <c r="AE11" s="849"/>
      <c r="AF11" s="849"/>
      <c r="AG11" s="1114"/>
      <c r="AH11" s="1114"/>
      <c r="AI11" s="1115"/>
      <c r="AJ11" s="1115"/>
      <c r="AK11" s="1115"/>
      <c r="AL11" s="1115"/>
      <c r="AM11" s="1115"/>
      <c r="AN11" s="1115"/>
      <c r="AO11" s="1115"/>
      <c r="AP11" s="1115"/>
      <c r="AQ11" s="1115"/>
      <c r="AR11" s="1115"/>
      <c r="AS11" s="1115"/>
      <c r="AT11" s="1115"/>
      <c r="AU11" s="1115"/>
      <c r="AV11" s="873"/>
      <c r="AW11" s="873"/>
      <c r="AX11" s="874"/>
      <c r="AY11" s="874"/>
      <c r="AZ11" s="874"/>
      <c r="BA11" s="875"/>
      <c r="BB11" s="1062"/>
      <c r="BC11" s="1062"/>
      <c r="BD11" s="1062"/>
      <c r="BE11" s="1062"/>
      <c r="BF11" s="1367"/>
      <c r="BG11" s="21"/>
    </row>
    <row r="12" spans="1:59" ht="30.65" customHeight="1" x14ac:dyDescent="0.3">
      <c r="A12" s="21"/>
      <c r="B12"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2" s="23">
        <v>1.07</v>
      </c>
      <c r="D12" s="23" t="s">
        <v>746</v>
      </c>
      <c r="E12" s="829" t="s">
        <v>736</v>
      </c>
      <c r="F12" s="1495" t="str">
        <f>VLOOKUP(TBL4_OptApp57[[#This Row],[Option type
Defined List]],'Option Typs_Grps'!B$2:C$47, 2, FALSE)</f>
        <v>Customer Options</v>
      </c>
      <c r="G12" s="24" t="s">
        <v>68</v>
      </c>
      <c r="H12" s="23" t="s">
        <v>737</v>
      </c>
      <c r="I12" s="843" t="s">
        <v>738</v>
      </c>
      <c r="J12" s="1060"/>
      <c r="K12" s="1060"/>
      <c r="L12" s="1060"/>
      <c r="M12" s="1060"/>
      <c r="N12" s="1060"/>
      <c r="O12" s="1061"/>
      <c r="P12" s="1062"/>
      <c r="Q12" s="1062"/>
      <c r="R12" s="23" t="s">
        <v>740</v>
      </c>
      <c r="S12" s="1332" t="s">
        <v>71</v>
      </c>
      <c r="T12" s="1332" t="s">
        <v>71</v>
      </c>
      <c r="U12" s="848">
        <v>12</v>
      </c>
      <c r="V12" s="1068"/>
      <c r="W12" s="1113"/>
      <c r="X12" s="1070"/>
      <c r="Y12" s="1070"/>
      <c r="Z12" s="1114"/>
      <c r="AA12" s="1114"/>
      <c r="AB12" s="1114"/>
      <c r="AC12" s="849"/>
      <c r="AD12" s="849"/>
      <c r="AE12" s="849"/>
      <c r="AF12" s="849"/>
      <c r="AG12" s="1114"/>
      <c r="AH12" s="1114"/>
      <c r="AI12" s="1115"/>
      <c r="AJ12" s="1115"/>
      <c r="AK12" s="1115"/>
      <c r="AL12" s="1115"/>
      <c r="AM12" s="1115"/>
      <c r="AN12" s="1115"/>
      <c r="AO12" s="1115"/>
      <c r="AP12" s="1115"/>
      <c r="AQ12" s="1115"/>
      <c r="AR12" s="1115"/>
      <c r="AS12" s="1115"/>
      <c r="AT12" s="1115"/>
      <c r="AU12" s="1115"/>
      <c r="AV12" s="873"/>
      <c r="AW12" s="873"/>
      <c r="AX12" s="874"/>
      <c r="AY12" s="874"/>
      <c r="AZ12" s="874"/>
      <c r="BA12" s="875"/>
      <c r="BB12" s="1062"/>
      <c r="BC12" s="1062"/>
      <c r="BD12" s="1062"/>
      <c r="BE12" s="1062"/>
      <c r="BF12" s="1367"/>
      <c r="BG12" s="21"/>
    </row>
    <row r="13" spans="1:59" ht="30.65" customHeight="1" x14ac:dyDescent="0.3">
      <c r="A13" s="21"/>
      <c r="B1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3" s="23">
        <v>1.08</v>
      </c>
      <c r="D13" s="23" t="s">
        <v>747</v>
      </c>
      <c r="E13" s="829" t="s">
        <v>736</v>
      </c>
      <c r="F13" s="1495" t="str">
        <f>VLOOKUP(TBL4_OptApp57[[#This Row],[Option type
Defined List]],'Option Typs_Grps'!B$2:C$47, 2, FALSE)</f>
        <v>Customer Options</v>
      </c>
      <c r="G13" s="24" t="s">
        <v>68</v>
      </c>
      <c r="H13" s="23" t="s">
        <v>737</v>
      </c>
      <c r="I13" s="843" t="s">
        <v>738</v>
      </c>
      <c r="J13" s="1060"/>
      <c r="K13" s="1060"/>
      <c r="L13" s="1060"/>
      <c r="M13" s="1060"/>
      <c r="N13" s="1060"/>
      <c r="O13" s="1061"/>
      <c r="P13" s="1062"/>
      <c r="Q13" s="1062"/>
      <c r="R13" s="23" t="s">
        <v>740</v>
      </c>
      <c r="S13" s="1332" t="s">
        <v>71</v>
      </c>
      <c r="T13" s="1332" t="s">
        <v>71</v>
      </c>
      <c r="U13" s="848">
        <v>2.5</v>
      </c>
      <c r="V13" s="1068"/>
      <c r="W13" s="1113"/>
      <c r="X13" s="1070"/>
      <c r="Y13" s="1070"/>
      <c r="Z13" s="1114"/>
      <c r="AA13" s="1114"/>
      <c r="AB13" s="1114"/>
      <c r="AC13" s="849"/>
      <c r="AD13" s="849"/>
      <c r="AE13" s="849"/>
      <c r="AF13" s="849"/>
      <c r="AG13" s="1114"/>
      <c r="AH13" s="1114"/>
      <c r="AI13" s="1115"/>
      <c r="AJ13" s="1115"/>
      <c r="AK13" s="1115"/>
      <c r="AL13" s="1115"/>
      <c r="AM13" s="1115"/>
      <c r="AN13" s="1115"/>
      <c r="AO13" s="1115"/>
      <c r="AP13" s="1115"/>
      <c r="AQ13" s="1115"/>
      <c r="AR13" s="1115"/>
      <c r="AS13" s="1115"/>
      <c r="AT13" s="1115"/>
      <c r="AU13" s="1115"/>
      <c r="AV13" s="873"/>
      <c r="AW13" s="873"/>
      <c r="AX13" s="874"/>
      <c r="AY13" s="874"/>
      <c r="AZ13" s="874"/>
      <c r="BA13" s="875"/>
      <c r="BB13" s="1062"/>
      <c r="BC13" s="1062"/>
      <c r="BD13" s="1062"/>
      <c r="BE13" s="1062"/>
      <c r="BF13" s="1367"/>
      <c r="BG13" s="21"/>
    </row>
    <row r="14" spans="1:59" ht="30.65" customHeight="1" x14ac:dyDescent="0.3">
      <c r="A14" s="21"/>
      <c r="B1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4" s="23">
        <v>1.0900000000000001</v>
      </c>
      <c r="D14" s="23" t="s">
        <v>748</v>
      </c>
      <c r="E14" s="829" t="s">
        <v>736</v>
      </c>
      <c r="F14" s="1495" t="str">
        <f>VLOOKUP(TBL4_OptApp57[[#This Row],[Option type
Defined List]],'Option Typs_Grps'!B$2:C$47, 2, FALSE)</f>
        <v>Customer Options</v>
      </c>
      <c r="G14" s="24" t="s">
        <v>68</v>
      </c>
      <c r="H14" s="23" t="s">
        <v>737</v>
      </c>
      <c r="I14" s="843" t="s">
        <v>738</v>
      </c>
      <c r="J14" s="1060"/>
      <c r="K14" s="1060"/>
      <c r="L14" s="1060"/>
      <c r="M14" s="1060"/>
      <c r="N14" s="1060"/>
      <c r="O14" s="1061"/>
      <c r="P14" s="1062"/>
      <c r="Q14" s="1062"/>
      <c r="R14" s="23" t="s">
        <v>740</v>
      </c>
      <c r="S14" s="1332" t="s">
        <v>71</v>
      </c>
      <c r="T14" s="1332" t="s">
        <v>71</v>
      </c>
      <c r="U14" s="848">
        <v>2.5</v>
      </c>
      <c r="V14" s="1068"/>
      <c r="W14" s="1113"/>
      <c r="X14" s="1070"/>
      <c r="Y14" s="1070"/>
      <c r="Z14" s="1114"/>
      <c r="AA14" s="1114"/>
      <c r="AB14" s="1114"/>
      <c r="AC14" s="849"/>
      <c r="AD14" s="849"/>
      <c r="AE14" s="849"/>
      <c r="AF14" s="849"/>
      <c r="AG14" s="1114"/>
      <c r="AH14" s="1114"/>
      <c r="AI14" s="1115"/>
      <c r="AJ14" s="1115"/>
      <c r="AK14" s="1115"/>
      <c r="AL14" s="1115"/>
      <c r="AM14" s="1115"/>
      <c r="AN14" s="1115"/>
      <c r="AO14" s="1115"/>
      <c r="AP14" s="1115"/>
      <c r="AQ14" s="1115"/>
      <c r="AR14" s="1115"/>
      <c r="AS14" s="1115"/>
      <c r="AT14" s="1115"/>
      <c r="AU14" s="1115"/>
      <c r="AV14" s="873"/>
      <c r="AW14" s="873"/>
      <c r="AX14" s="874"/>
      <c r="AY14" s="874"/>
      <c r="AZ14" s="874"/>
      <c r="BA14" s="875"/>
      <c r="BB14" s="1062"/>
      <c r="BC14" s="1062"/>
      <c r="BD14" s="1062"/>
      <c r="BE14" s="1062"/>
      <c r="BF14" s="1367"/>
      <c r="BG14" s="21"/>
    </row>
    <row r="15" spans="1:59" ht="30.65" customHeight="1" x14ac:dyDescent="0.3">
      <c r="A15" s="21"/>
      <c r="B1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5" s="23">
        <v>1.1000000000000001</v>
      </c>
      <c r="D15" s="23" t="s">
        <v>749</v>
      </c>
      <c r="E15" s="829" t="s">
        <v>736</v>
      </c>
      <c r="F15" s="1495" t="str">
        <f>VLOOKUP(TBL4_OptApp57[[#This Row],[Option type
Defined List]],'Option Typs_Grps'!B$2:C$47, 2, FALSE)</f>
        <v>Customer Options</v>
      </c>
      <c r="G15" s="24" t="s">
        <v>68</v>
      </c>
      <c r="H15" s="23" t="s">
        <v>737</v>
      </c>
      <c r="I15" s="843" t="s">
        <v>738</v>
      </c>
      <c r="J15" s="1060"/>
      <c r="K15" s="1060"/>
      <c r="L15" s="1060"/>
      <c r="M15" s="1060"/>
      <c r="N15" s="1060"/>
      <c r="O15" s="1061"/>
      <c r="P15" s="1062"/>
      <c r="Q15" s="1062"/>
      <c r="R15" s="23" t="s">
        <v>740</v>
      </c>
      <c r="S15" s="1332" t="s">
        <v>71</v>
      </c>
      <c r="T15" s="1332" t="s">
        <v>71</v>
      </c>
      <c r="U15" s="848">
        <v>1.5</v>
      </c>
      <c r="V15" s="1068"/>
      <c r="W15" s="1113"/>
      <c r="X15" s="1070"/>
      <c r="Y15" s="1070"/>
      <c r="Z15" s="1114"/>
      <c r="AA15" s="1114"/>
      <c r="AB15" s="1114"/>
      <c r="AC15" s="849"/>
      <c r="AD15" s="849"/>
      <c r="AE15" s="849"/>
      <c r="AF15" s="849"/>
      <c r="AG15" s="1114"/>
      <c r="AH15" s="1114"/>
      <c r="AI15" s="1115"/>
      <c r="AJ15" s="1115"/>
      <c r="AK15" s="1115"/>
      <c r="AL15" s="1115"/>
      <c r="AM15" s="1115"/>
      <c r="AN15" s="1115"/>
      <c r="AO15" s="1115"/>
      <c r="AP15" s="1115"/>
      <c r="AQ15" s="1115"/>
      <c r="AR15" s="1115"/>
      <c r="AS15" s="1115"/>
      <c r="AT15" s="1115"/>
      <c r="AU15" s="1115"/>
      <c r="AV15" s="873"/>
      <c r="AW15" s="873"/>
      <c r="AX15" s="874"/>
      <c r="AY15" s="874"/>
      <c r="AZ15" s="874"/>
      <c r="BA15" s="875"/>
      <c r="BB15" s="1062"/>
      <c r="BC15" s="1062"/>
      <c r="BD15" s="1062"/>
      <c r="BE15" s="1062"/>
      <c r="BF15" s="1367"/>
      <c r="BG15" s="21"/>
    </row>
    <row r="16" spans="1:59" ht="30.65" customHeight="1" x14ac:dyDescent="0.3">
      <c r="A16" s="21"/>
      <c r="B1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6" s="23">
        <v>2.0099999999999998</v>
      </c>
      <c r="D16" s="23" t="s">
        <v>750</v>
      </c>
      <c r="E16" s="829" t="s">
        <v>751</v>
      </c>
      <c r="F16" s="1495" t="str">
        <f>VLOOKUP(TBL4_OptApp57[[#This Row],[Option type
Defined List]],'Option Typs_Grps'!B$2:C$47, 2, FALSE)</f>
        <v>Customer Options</v>
      </c>
      <c r="G16" s="24" t="s">
        <v>68</v>
      </c>
      <c r="H16" s="23" t="s">
        <v>737</v>
      </c>
      <c r="I16" s="843" t="s">
        <v>738</v>
      </c>
      <c r="J16" s="1060"/>
      <c r="K16" s="1060"/>
      <c r="L16" s="1060"/>
      <c r="M16" s="1060"/>
      <c r="N16" s="1060"/>
      <c r="O16" s="1061"/>
      <c r="P16" s="1062"/>
      <c r="Q16" s="1062"/>
      <c r="R16" s="23" t="s">
        <v>752</v>
      </c>
      <c r="S16" s="1332" t="s">
        <v>71</v>
      </c>
      <c r="T16" s="1332" t="s">
        <v>71</v>
      </c>
      <c r="U16" s="848">
        <v>1</v>
      </c>
      <c r="V16" s="1068"/>
      <c r="W16" s="1113"/>
      <c r="X16" s="1070"/>
      <c r="Y16" s="1070"/>
      <c r="Z16" s="1114"/>
      <c r="AA16" s="1114"/>
      <c r="AB16" s="1114"/>
      <c r="AC16" s="849"/>
      <c r="AD16" s="849"/>
      <c r="AE16" s="849"/>
      <c r="AF16" s="849"/>
      <c r="AG16" s="1114"/>
      <c r="AH16" s="1114"/>
      <c r="AI16" s="1115"/>
      <c r="AJ16" s="1115"/>
      <c r="AK16" s="1115"/>
      <c r="AL16" s="1115"/>
      <c r="AM16" s="1115"/>
      <c r="AN16" s="1115"/>
      <c r="AO16" s="1115"/>
      <c r="AP16" s="1115"/>
      <c r="AQ16" s="1115"/>
      <c r="AR16" s="1115"/>
      <c r="AS16" s="1115"/>
      <c r="AT16" s="1115"/>
      <c r="AU16" s="1115"/>
      <c r="AV16" s="873"/>
      <c r="AW16" s="873"/>
      <c r="AX16" s="874"/>
      <c r="AY16" s="874"/>
      <c r="AZ16" s="874"/>
      <c r="BA16" s="875"/>
      <c r="BB16" s="1062"/>
      <c r="BC16" s="1062"/>
      <c r="BD16" s="1062"/>
      <c r="BE16" s="1062"/>
      <c r="BF16" s="1367"/>
      <c r="BG16" s="21"/>
    </row>
    <row r="17" spans="1:59" ht="30.65" customHeight="1" x14ac:dyDescent="0.3">
      <c r="A17" s="21"/>
      <c r="B1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7" s="23">
        <v>3.01</v>
      </c>
      <c r="D17" s="23" t="s">
        <v>753</v>
      </c>
      <c r="E17" s="829" t="s">
        <v>754</v>
      </c>
      <c r="F17" s="1495" t="str">
        <f>VLOOKUP(TBL4_OptApp57[[#This Row],[Option type
Defined List]],'Option Typs_Grps'!B$2:C$47, 2, FALSE)</f>
        <v>Customer Options</v>
      </c>
      <c r="G17" s="24" t="s">
        <v>68</v>
      </c>
      <c r="H17" s="23" t="s">
        <v>737</v>
      </c>
      <c r="I17" s="843" t="s">
        <v>738</v>
      </c>
      <c r="J17" s="1060"/>
      <c r="K17" s="1060"/>
      <c r="L17" s="1060"/>
      <c r="M17" s="1060"/>
      <c r="N17" s="1060"/>
      <c r="O17" s="1061"/>
      <c r="P17" s="1062"/>
      <c r="Q17" s="1062"/>
      <c r="R17" s="23" t="s">
        <v>755</v>
      </c>
      <c r="S17" s="1332" t="s">
        <v>71</v>
      </c>
      <c r="T17" s="1332" t="s">
        <v>71</v>
      </c>
      <c r="U17" s="848">
        <v>2</v>
      </c>
      <c r="V17" s="1068"/>
      <c r="W17" s="1113"/>
      <c r="X17" s="1070"/>
      <c r="Y17" s="1070"/>
      <c r="Z17" s="1114"/>
      <c r="AA17" s="1114"/>
      <c r="AB17" s="1114"/>
      <c r="AC17" s="849"/>
      <c r="AD17" s="849"/>
      <c r="AE17" s="849"/>
      <c r="AF17" s="849"/>
      <c r="AG17" s="1114"/>
      <c r="AH17" s="1114"/>
      <c r="AI17" s="1115"/>
      <c r="AJ17" s="1115"/>
      <c r="AK17" s="1115"/>
      <c r="AL17" s="1115"/>
      <c r="AM17" s="1115"/>
      <c r="AN17" s="1115"/>
      <c r="AO17" s="1115"/>
      <c r="AP17" s="1115"/>
      <c r="AQ17" s="1115"/>
      <c r="AR17" s="1115"/>
      <c r="AS17" s="1115"/>
      <c r="AT17" s="1115"/>
      <c r="AU17" s="1115"/>
      <c r="AV17" s="873"/>
      <c r="AW17" s="873"/>
      <c r="AX17" s="874"/>
      <c r="AY17" s="874"/>
      <c r="AZ17" s="874"/>
      <c r="BA17" s="875"/>
      <c r="BB17" s="1062"/>
      <c r="BC17" s="1062"/>
      <c r="BD17" s="1062"/>
      <c r="BE17" s="1062"/>
      <c r="BF17" s="1367"/>
      <c r="BG17" s="21"/>
    </row>
    <row r="18" spans="1:59" ht="30.65" customHeight="1" x14ac:dyDescent="0.3">
      <c r="A18" s="21"/>
      <c r="B1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 s="23">
        <v>3.02</v>
      </c>
      <c r="D18" s="23" t="s">
        <v>756</v>
      </c>
      <c r="E18" s="829" t="s">
        <v>754</v>
      </c>
      <c r="F18" s="1495" t="str">
        <f>VLOOKUP(TBL4_OptApp57[[#This Row],[Option type
Defined List]],'Option Typs_Grps'!B$2:C$47, 2, FALSE)</f>
        <v>Customer Options</v>
      </c>
      <c r="G18" s="24" t="s">
        <v>68</v>
      </c>
      <c r="H18" s="23" t="s">
        <v>737</v>
      </c>
      <c r="I18" s="843" t="s">
        <v>738</v>
      </c>
      <c r="J18" s="1060"/>
      <c r="K18" s="1060"/>
      <c r="L18" s="1060"/>
      <c r="M18" s="1060"/>
      <c r="N18" s="1060"/>
      <c r="O18" s="1061"/>
      <c r="P18" s="1062"/>
      <c r="Q18" s="1062"/>
      <c r="R18" s="23" t="s">
        <v>755</v>
      </c>
      <c r="S18" s="1332" t="s">
        <v>71</v>
      </c>
      <c r="T18" s="1332" t="s">
        <v>71</v>
      </c>
      <c r="U18" s="848">
        <v>0.25</v>
      </c>
      <c r="V18" s="1068"/>
      <c r="W18" s="1113"/>
      <c r="X18" s="1070"/>
      <c r="Y18" s="1070"/>
      <c r="Z18" s="1114"/>
      <c r="AA18" s="1114"/>
      <c r="AB18" s="1114"/>
      <c r="AC18" s="849"/>
      <c r="AD18" s="849"/>
      <c r="AE18" s="849"/>
      <c r="AF18" s="849"/>
      <c r="AG18" s="1114"/>
      <c r="AH18" s="1114"/>
      <c r="AI18" s="1115"/>
      <c r="AJ18" s="1115"/>
      <c r="AK18" s="1115"/>
      <c r="AL18" s="1115"/>
      <c r="AM18" s="1115"/>
      <c r="AN18" s="1115"/>
      <c r="AO18" s="1115"/>
      <c r="AP18" s="1115"/>
      <c r="AQ18" s="1115"/>
      <c r="AR18" s="1115"/>
      <c r="AS18" s="1115"/>
      <c r="AT18" s="1115"/>
      <c r="AU18" s="1115"/>
      <c r="AV18" s="873"/>
      <c r="AW18" s="873"/>
      <c r="AX18" s="874"/>
      <c r="AY18" s="874"/>
      <c r="AZ18" s="874"/>
      <c r="BA18" s="875"/>
      <c r="BB18" s="1062"/>
      <c r="BC18" s="1062"/>
      <c r="BD18" s="1062"/>
      <c r="BE18" s="1062"/>
      <c r="BF18" s="1367"/>
      <c r="BG18" s="21"/>
    </row>
    <row r="19" spans="1:59" ht="30.65" customHeight="1" x14ac:dyDescent="0.3">
      <c r="A19" s="21"/>
      <c r="B1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9" s="23">
        <v>3.03</v>
      </c>
      <c r="D19" s="23" t="s">
        <v>757</v>
      </c>
      <c r="E19" s="829" t="s">
        <v>754</v>
      </c>
      <c r="F19" s="1495" t="str">
        <f>VLOOKUP(TBL4_OptApp57[[#This Row],[Option type
Defined List]],'Option Typs_Grps'!B$2:C$47, 2, FALSE)</f>
        <v>Customer Options</v>
      </c>
      <c r="G19" s="24" t="s">
        <v>68</v>
      </c>
      <c r="H19" s="23" t="s">
        <v>737</v>
      </c>
      <c r="I19" s="843" t="s">
        <v>738</v>
      </c>
      <c r="J19" s="1060"/>
      <c r="K19" s="1060"/>
      <c r="L19" s="1060"/>
      <c r="M19" s="1060"/>
      <c r="N19" s="1060"/>
      <c r="O19" s="1061"/>
      <c r="P19" s="1062"/>
      <c r="Q19" s="1062"/>
      <c r="R19" s="23" t="s">
        <v>752</v>
      </c>
      <c r="S19" s="1332" t="s">
        <v>71</v>
      </c>
      <c r="T19" s="1332" t="s">
        <v>71</v>
      </c>
      <c r="U19" s="848">
        <v>1.5</v>
      </c>
      <c r="V19" s="1068"/>
      <c r="W19" s="1113"/>
      <c r="X19" s="1070"/>
      <c r="Y19" s="1070"/>
      <c r="Z19" s="1114"/>
      <c r="AA19" s="1114"/>
      <c r="AB19" s="1114"/>
      <c r="AC19" s="849"/>
      <c r="AD19" s="849"/>
      <c r="AE19" s="849"/>
      <c r="AF19" s="849"/>
      <c r="AG19" s="1114"/>
      <c r="AH19" s="1114"/>
      <c r="AI19" s="1115"/>
      <c r="AJ19" s="1115"/>
      <c r="AK19" s="1115"/>
      <c r="AL19" s="1115"/>
      <c r="AM19" s="1115"/>
      <c r="AN19" s="1115"/>
      <c r="AO19" s="1115"/>
      <c r="AP19" s="1115"/>
      <c r="AQ19" s="1115"/>
      <c r="AR19" s="1115"/>
      <c r="AS19" s="1115"/>
      <c r="AT19" s="1115"/>
      <c r="AU19" s="1115"/>
      <c r="AV19" s="873"/>
      <c r="AW19" s="873"/>
      <c r="AX19" s="874"/>
      <c r="AY19" s="874"/>
      <c r="AZ19" s="874"/>
      <c r="BA19" s="875"/>
      <c r="BB19" s="1062"/>
      <c r="BC19" s="1062"/>
      <c r="BD19" s="1062"/>
      <c r="BE19" s="1062"/>
      <c r="BF19" s="1367"/>
      <c r="BG19" s="21"/>
    </row>
    <row r="20" spans="1:59" ht="30.65" customHeight="1" x14ac:dyDescent="0.3">
      <c r="A20" s="21"/>
      <c r="B2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0" s="23">
        <v>3.04</v>
      </c>
      <c r="D20" s="23" t="s">
        <v>758</v>
      </c>
      <c r="E20" s="829" t="s">
        <v>754</v>
      </c>
      <c r="F20" s="1495" t="str">
        <f>VLOOKUP(TBL4_OptApp57[[#This Row],[Option type
Defined List]],'Option Typs_Grps'!B$2:C$47, 2, FALSE)</f>
        <v>Customer Options</v>
      </c>
      <c r="G20" s="24" t="s">
        <v>68</v>
      </c>
      <c r="H20" s="23" t="s">
        <v>737</v>
      </c>
      <c r="I20" s="843" t="s">
        <v>738</v>
      </c>
      <c r="J20" s="1060"/>
      <c r="K20" s="1060"/>
      <c r="L20" s="1060"/>
      <c r="M20" s="1060"/>
      <c r="N20" s="1060"/>
      <c r="O20" s="1061"/>
      <c r="P20" s="1062"/>
      <c r="Q20" s="1062"/>
      <c r="R20" s="23" t="s">
        <v>740</v>
      </c>
      <c r="S20" s="1332" t="s">
        <v>71</v>
      </c>
      <c r="T20" s="1332" t="s">
        <v>71</v>
      </c>
      <c r="U20" s="848">
        <v>1.7</v>
      </c>
      <c r="V20" s="1068"/>
      <c r="W20" s="1113"/>
      <c r="X20" s="1070"/>
      <c r="Y20" s="1070"/>
      <c r="Z20" s="1114"/>
      <c r="AA20" s="1114"/>
      <c r="AB20" s="1114"/>
      <c r="AC20" s="849"/>
      <c r="AD20" s="849"/>
      <c r="AE20" s="849"/>
      <c r="AF20" s="849"/>
      <c r="AG20" s="1114"/>
      <c r="AH20" s="1114"/>
      <c r="AI20" s="1115"/>
      <c r="AJ20" s="1115"/>
      <c r="AK20" s="1115"/>
      <c r="AL20" s="1115"/>
      <c r="AM20" s="1115"/>
      <c r="AN20" s="1115"/>
      <c r="AO20" s="1115"/>
      <c r="AP20" s="1115"/>
      <c r="AQ20" s="1115"/>
      <c r="AR20" s="1115"/>
      <c r="AS20" s="1115"/>
      <c r="AT20" s="1115"/>
      <c r="AU20" s="1115"/>
      <c r="AV20" s="873"/>
      <c r="AW20" s="873"/>
      <c r="AX20" s="874"/>
      <c r="AY20" s="874"/>
      <c r="AZ20" s="874"/>
      <c r="BA20" s="875"/>
      <c r="BB20" s="1062"/>
      <c r="BC20" s="1062"/>
      <c r="BD20" s="1062"/>
      <c r="BE20" s="1062"/>
      <c r="BF20" s="1367"/>
      <c r="BG20" s="21"/>
    </row>
    <row r="21" spans="1:59" ht="30.65" customHeight="1" x14ac:dyDescent="0.3">
      <c r="A21" s="1367"/>
      <c r="B2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1" s="23">
        <v>4.01</v>
      </c>
      <c r="D21" s="23" t="s">
        <v>759</v>
      </c>
      <c r="E21" s="829" t="s">
        <v>760</v>
      </c>
      <c r="F21" s="1495" t="str">
        <f>VLOOKUP(TBL4_OptApp57[[#This Row],[Option type
Defined List]],'Option Typs_Grps'!B$2:C$47, 2, FALSE)</f>
        <v>Customer Options</v>
      </c>
      <c r="G21" s="24" t="s">
        <v>68</v>
      </c>
      <c r="H21" s="23" t="s">
        <v>737</v>
      </c>
      <c r="I21" s="843" t="s">
        <v>738</v>
      </c>
      <c r="J21" s="1060"/>
      <c r="K21" s="1060"/>
      <c r="L21" s="1060"/>
      <c r="M21" s="1060"/>
      <c r="N21" s="1060"/>
      <c r="O21" s="1061"/>
      <c r="P21" s="1062"/>
      <c r="Q21" s="1062"/>
      <c r="R21" s="23" t="s">
        <v>740</v>
      </c>
      <c r="S21" s="1332" t="s">
        <v>71</v>
      </c>
      <c r="T21" s="1332" t="s">
        <v>71</v>
      </c>
      <c r="U21" s="848">
        <v>0.25</v>
      </c>
      <c r="V21" s="1068"/>
      <c r="W21" s="1113"/>
      <c r="X21" s="1070"/>
      <c r="Y21" s="1070"/>
      <c r="Z21" s="1114"/>
      <c r="AA21" s="1114"/>
      <c r="AB21" s="1114"/>
      <c r="AC21" s="849"/>
      <c r="AD21" s="849"/>
      <c r="AE21" s="849"/>
      <c r="AF21" s="849"/>
      <c r="AG21" s="1114"/>
      <c r="AH21" s="1114"/>
      <c r="AI21" s="1115"/>
      <c r="AJ21" s="1115"/>
      <c r="AK21" s="1115"/>
      <c r="AL21" s="1115"/>
      <c r="AM21" s="1115"/>
      <c r="AN21" s="1115"/>
      <c r="AO21" s="1115"/>
      <c r="AP21" s="1115"/>
      <c r="AQ21" s="1115"/>
      <c r="AR21" s="1115"/>
      <c r="AS21" s="1115"/>
      <c r="AT21" s="1115"/>
      <c r="AU21" s="1115"/>
      <c r="AV21" s="873"/>
      <c r="AW21" s="873"/>
      <c r="AX21" s="874"/>
      <c r="AY21" s="874"/>
      <c r="AZ21" s="874"/>
      <c r="BA21" s="875"/>
      <c r="BB21" s="1062"/>
      <c r="BC21" s="1062"/>
      <c r="BD21" s="1062"/>
      <c r="BE21" s="1062"/>
      <c r="BF21" s="1367"/>
      <c r="BG21" s="1367"/>
    </row>
    <row r="22" spans="1:59" ht="30.65" customHeight="1" x14ac:dyDescent="0.3">
      <c r="A22" s="1367"/>
      <c r="B2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2" s="23">
        <v>4.0199999999999996</v>
      </c>
      <c r="D22" s="23" t="s">
        <v>761</v>
      </c>
      <c r="E22" s="829" t="s">
        <v>760</v>
      </c>
      <c r="F22" s="1495" t="str">
        <f>VLOOKUP(TBL4_OptApp57[[#This Row],[Option type
Defined List]],'Option Typs_Grps'!B$2:C$47, 2, FALSE)</f>
        <v>Customer Options</v>
      </c>
      <c r="G22" s="24" t="s">
        <v>68</v>
      </c>
      <c r="H22" s="23" t="s">
        <v>737</v>
      </c>
      <c r="I22" s="843" t="s">
        <v>738</v>
      </c>
      <c r="J22" s="1060"/>
      <c r="K22" s="1060"/>
      <c r="L22" s="1060"/>
      <c r="M22" s="1060"/>
      <c r="N22" s="1060"/>
      <c r="O22" s="1061"/>
      <c r="P22" s="1062"/>
      <c r="Q22" s="1062"/>
      <c r="R22" s="23" t="s">
        <v>740</v>
      </c>
      <c r="S22" s="1332" t="s">
        <v>71</v>
      </c>
      <c r="T22" s="1332" t="s">
        <v>71</v>
      </c>
      <c r="U22" s="848">
        <v>0.15</v>
      </c>
      <c r="V22" s="1068"/>
      <c r="W22" s="1113"/>
      <c r="X22" s="1070"/>
      <c r="Y22" s="1070"/>
      <c r="Z22" s="1114"/>
      <c r="AA22" s="1114"/>
      <c r="AB22" s="1114"/>
      <c r="AC22" s="849"/>
      <c r="AD22" s="849"/>
      <c r="AE22" s="849"/>
      <c r="AF22" s="849"/>
      <c r="AG22" s="1114"/>
      <c r="AH22" s="1114"/>
      <c r="AI22" s="1115"/>
      <c r="AJ22" s="1115"/>
      <c r="AK22" s="1115"/>
      <c r="AL22" s="1115"/>
      <c r="AM22" s="1115"/>
      <c r="AN22" s="1115"/>
      <c r="AO22" s="1115"/>
      <c r="AP22" s="1115"/>
      <c r="AQ22" s="1115"/>
      <c r="AR22" s="1115"/>
      <c r="AS22" s="1115"/>
      <c r="AT22" s="1115"/>
      <c r="AU22" s="1115"/>
      <c r="AV22" s="873"/>
      <c r="AW22" s="873"/>
      <c r="AX22" s="874"/>
      <c r="AY22" s="874"/>
      <c r="AZ22" s="874"/>
      <c r="BA22" s="875"/>
      <c r="BB22" s="1062"/>
      <c r="BC22" s="1062"/>
      <c r="BD22" s="1062"/>
      <c r="BE22" s="1062"/>
      <c r="BF22" s="1367"/>
      <c r="BG22" s="1367"/>
    </row>
    <row r="23" spans="1:59" ht="30.65" customHeight="1" x14ac:dyDescent="0.3">
      <c r="A23" s="1367"/>
      <c r="B2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3" s="23">
        <v>5.01</v>
      </c>
      <c r="D23" s="23" t="s">
        <v>762</v>
      </c>
      <c r="E23" s="829" t="s">
        <v>763</v>
      </c>
      <c r="F23" s="1495" t="str">
        <f>VLOOKUP(TBL4_OptApp57[[#This Row],[Option type
Defined List]],'Option Typs_Grps'!B$2:C$47, 2, FALSE)</f>
        <v>Customer Options</v>
      </c>
      <c r="G23" s="24" t="s">
        <v>68</v>
      </c>
      <c r="H23" s="23" t="s">
        <v>737</v>
      </c>
      <c r="I23" s="843" t="s">
        <v>738</v>
      </c>
      <c r="J23" s="1060"/>
      <c r="K23" s="1060"/>
      <c r="L23" s="1060"/>
      <c r="M23" s="1060"/>
      <c r="N23" s="1060"/>
      <c r="O23" s="1061"/>
      <c r="P23" s="1062"/>
      <c r="Q23" s="1062"/>
      <c r="R23" s="23" t="s">
        <v>752</v>
      </c>
      <c r="S23" s="1332" t="s">
        <v>71</v>
      </c>
      <c r="T23" s="1332" t="s">
        <v>71</v>
      </c>
      <c r="U23" s="848">
        <v>0.02</v>
      </c>
      <c r="V23" s="1068"/>
      <c r="W23" s="1113"/>
      <c r="X23" s="1070"/>
      <c r="Y23" s="1070"/>
      <c r="Z23" s="1114"/>
      <c r="AA23" s="1114"/>
      <c r="AB23" s="1114"/>
      <c r="AC23" s="849"/>
      <c r="AD23" s="849"/>
      <c r="AE23" s="849"/>
      <c r="AF23" s="849"/>
      <c r="AG23" s="1114"/>
      <c r="AH23" s="1114"/>
      <c r="AI23" s="1115"/>
      <c r="AJ23" s="1115"/>
      <c r="AK23" s="1115"/>
      <c r="AL23" s="1115"/>
      <c r="AM23" s="1115"/>
      <c r="AN23" s="1115"/>
      <c r="AO23" s="1115"/>
      <c r="AP23" s="1115"/>
      <c r="AQ23" s="1115"/>
      <c r="AR23" s="1115"/>
      <c r="AS23" s="1115"/>
      <c r="AT23" s="1115"/>
      <c r="AU23" s="1115"/>
      <c r="AV23" s="873"/>
      <c r="AW23" s="873"/>
      <c r="AX23" s="874"/>
      <c r="AY23" s="874"/>
      <c r="AZ23" s="874"/>
      <c r="BA23" s="875"/>
      <c r="BB23" s="1062"/>
      <c r="BC23" s="1062"/>
      <c r="BD23" s="1062"/>
      <c r="BE23" s="1062"/>
      <c r="BF23" s="1367"/>
      <c r="BG23" s="1367"/>
    </row>
    <row r="24" spans="1:59" ht="30.65" customHeight="1" x14ac:dyDescent="0.3">
      <c r="A24" s="1367"/>
      <c r="B2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4" s="23">
        <v>5.0199999999999996</v>
      </c>
      <c r="D24" s="23" t="s">
        <v>764</v>
      </c>
      <c r="E24" s="829" t="s">
        <v>763</v>
      </c>
      <c r="F24" s="1495" t="str">
        <f>VLOOKUP(TBL4_OptApp57[[#This Row],[Option type
Defined List]],'Option Typs_Grps'!B$2:C$47, 2, FALSE)</f>
        <v>Customer Options</v>
      </c>
      <c r="G24" s="24" t="s">
        <v>68</v>
      </c>
      <c r="H24" s="23" t="s">
        <v>737</v>
      </c>
      <c r="I24" s="843" t="s">
        <v>738</v>
      </c>
      <c r="J24" s="1060"/>
      <c r="K24" s="1060"/>
      <c r="L24" s="1060"/>
      <c r="M24" s="1060"/>
      <c r="N24" s="1060"/>
      <c r="O24" s="1061"/>
      <c r="P24" s="1062"/>
      <c r="Q24" s="1062"/>
      <c r="R24" s="23" t="s">
        <v>740</v>
      </c>
      <c r="S24" s="1332" t="s">
        <v>71</v>
      </c>
      <c r="T24" s="1332" t="s">
        <v>71</v>
      </c>
      <c r="U24" s="848">
        <v>0.25</v>
      </c>
      <c r="V24" s="1068"/>
      <c r="W24" s="1113"/>
      <c r="X24" s="1070"/>
      <c r="Y24" s="1070"/>
      <c r="Z24" s="1114"/>
      <c r="AA24" s="1114"/>
      <c r="AB24" s="1114"/>
      <c r="AC24" s="849"/>
      <c r="AD24" s="849"/>
      <c r="AE24" s="849"/>
      <c r="AF24" s="849"/>
      <c r="AG24" s="1114"/>
      <c r="AH24" s="1114"/>
      <c r="AI24" s="1115"/>
      <c r="AJ24" s="1115"/>
      <c r="AK24" s="1115"/>
      <c r="AL24" s="1115"/>
      <c r="AM24" s="1115"/>
      <c r="AN24" s="1115"/>
      <c r="AO24" s="1115"/>
      <c r="AP24" s="1115"/>
      <c r="AQ24" s="1115"/>
      <c r="AR24" s="1115"/>
      <c r="AS24" s="1115"/>
      <c r="AT24" s="1115"/>
      <c r="AU24" s="1115"/>
      <c r="AV24" s="873"/>
      <c r="AW24" s="873"/>
      <c r="AX24" s="874"/>
      <c r="AY24" s="874"/>
      <c r="AZ24" s="874"/>
      <c r="BA24" s="875"/>
      <c r="BB24" s="1062"/>
      <c r="BC24" s="1062"/>
      <c r="BD24" s="1062"/>
      <c r="BE24" s="1062"/>
      <c r="BF24" s="1367"/>
      <c r="BG24" s="1367"/>
    </row>
    <row r="25" spans="1:59" ht="30.65" customHeight="1" x14ac:dyDescent="0.3">
      <c r="A25" s="1367"/>
      <c r="B2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5" s="23">
        <v>5.03</v>
      </c>
      <c r="D25" s="23" t="s">
        <v>765</v>
      </c>
      <c r="E25" s="829" t="s">
        <v>763</v>
      </c>
      <c r="F25" s="1495" t="str">
        <f>VLOOKUP(TBL4_OptApp57[[#This Row],[Option type
Defined List]],'Option Typs_Grps'!B$2:C$47, 2, FALSE)</f>
        <v>Customer Options</v>
      </c>
      <c r="G25" s="24" t="s">
        <v>68</v>
      </c>
      <c r="H25" s="23" t="s">
        <v>737</v>
      </c>
      <c r="I25" s="844" t="s">
        <v>738</v>
      </c>
      <c r="J25" s="1060"/>
      <c r="K25" s="1060"/>
      <c r="L25" s="1060"/>
      <c r="M25" s="1060"/>
      <c r="N25" s="1060"/>
      <c r="O25" s="1061"/>
      <c r="P25" s="1062"/>
      <c r="Q25" s="1062"/>
      <c r="R25" s="23" t="s">
        <v>766</v>
      </c>
      <c r="S25" s="1332" t="s">
        <v>71</v>
      </c>
      <c r="T25" s="1332" t="s">
        <v>71</v>
      </c>
      <c r="U25" s="848">
        <v>0.2</v>
      </c>
      <c r="V25" s="1068"/>
      <c r="W25" s="1113"/>
      <c r="X25" s="1070"/>
      <c r="Y25" s="1070"/>
      <c r="Z25" s="1114"/>
      <c r="AA25" s="1114"/>
      <c r="AB25" s="1114"/>
      <c r="AC25" s="849"/>
      <c r="AD25" s="849"/>
      <c r="AE25" s="849"/>
      <c r="AF25" s="849"/>
      <c r="AG25" s="1114"/>
      <c r="AH25" s="1114"/>
      <c r="AI25" s="1115"/>
      <c r="AJ25" s="1115"/>
      <c r="AK25" s="1115"/>
      <c r="AL25" s="1115"/>
      <c r="AM25" s="1115"/>
      <c r="AN25" s="1115"/>
      <c r="AO25" s="1115"/>
      <c r="AP25" s="1115"/>
      <c r="AQ25" s="1115"/>
      <c r="AR25" s="1115"/>
      <c r="AS25" s="1115"/>
      <c r="AT25" s="1115"/>
      <c r="AU25" s="1115"/>
      <c r="AV25" s="873"/>
      <c r="AW25" s="873"/>
      <c r="AX25" s="874"/>
      <c r="AY25" s="874"/>
      <c r="AZ25" s="874"/>
      <c r="BA25" s="875"/>
      <c r="BB25" s="1062"/>
      <c r="BC25" s="1062"/>
      <c r="BD25" s="1062"/>
      <c r="BE25" s="1062"/>
      <c r="BF25" s="1367"/>
      <c r="BG25" s="1367"/>
    </row>
    <row r="26" spans="1:59" ht="30.65" customHeight="1" x14ac:dyDescent="0.3">
      <c r="A26" s="1367"/>
      <c r="B2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6" s="23">
        <v>5.04</v>
      </c>
      <c r="D26" s="23" t="s">
        <v>767</v>
      </c>
      <c r="E26" s="829" t="s">
        <v>763</v>
      </c>
      <c r="F26" s="1495" t="str">
        <f>VLOOKUP(TBL4_OptApp57[[#This Row],[Option type
Defined List]],'Option Typs_Grps'!B$2:C$47, 2, FALSE)</f>
        <v>Customer Options</v>
      </c>
      <c r="G26" s="24" t="s">
        <v>68</v>
      </c>
      <c r="H26" s="23" t="s">
        <v>737</v>
      </c>
      <c r="I26" s="844" t="s">
        <v>738</v>
      </c>
      <c r="J26" s="1060"/>
      <c r="K26" s="1060"/>
      <c r="L26" s="1060"/>
      <c r="M26" s="1060"/>
      <c r="N26" s="1060"/>
      <c r="O26" s="1061"/>
      <c r="P26" s="1062"/>
      <c r="Q26" s="1062"/>
      <c r="R26" s="23" t="s">
        <v>766</v>
      </c>
      <c r="S26" s="1332" t="s">
        <v>71</v>
      </c>
      <c r="T26" s="1332" t="s">
        <v>71</v>
      </c>
      <c r="U26" s="848">
        <v>0.5</v>
      </c>
      <c r="V26" s="1068"/>
      <c r="W26" s="1113"/>
      <c r="X26" s="1070"/>
      <c r="Y26" s="1070"/>
      <c r="Z26" s="1114"/>
      <c r="AA26" s="1114"/>
      <c r="AB26" s="1114"/>
      <c r="AC26" s="849"/>
      <c r="AD26" s="849"/>
      <c r="AE26" s="849"/>
      <c r="AF26" s="849"/>
      <c r="AG26" s="1114"/>
      <c r="AH26" s="1114"/>
      <c r="AI26" s="1115"/>
      <c r="AJ26" s="1115"/>
      <c r="AK26" s="1115"/>
      <c r="AL26" s="1115"/>
      <c r="AM26" s="1115"/>
      <c r="AN26" s="1115"/>
      <c r="AO26" s="1115"/>
      <c r="AP26" s="1115"/>
      <c r="AQ26" s="1115"/>
      <c r="AR26" s="1115"/>
      <c r="AS26" s="1115"/>
      <c r="AT26" s="1115"/>
      <c r="AU26" s="1115"/>
      <c r="AV26" s="873"/>
      <c r="AW26" s="873"/>
      <c r="AX26" s="874"/>
      <c r="AY26" s="874"/>
      <c r="AZ26" s="874"/>
      <c r="BA26" s="875"/>
      <c r="BB26" s="1062"/>
      <c r="BC26" s="1062"/>
      <c r="BD26" s="1062"/>
      <c r="BE26" s="1062"/>
      <c r="BF26" s="1367"/>
      <c r="BG26" s="1367"/>
    </row>
    <row r="27" spans="1:59" ht="30.65" customHeight="1" x14ac:dyDescent="0.3">
      <c r="A27" s="1367"/>
      <c r="B27"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7" s="23">
        <v>5.05</v>
      </c>
      <c r="D27" s="23" t="s">
        <v>768</v>
      </c>
      <c r="E27" s="829" t="s">
        <v>763</v>
      </c>
      <c r="F27" s="1495" t="str">
        <f>VLOOKUP(TBL4_OptApp57[[#This Row],[Option type
Defined List]],'Option Typs_Grps'!B$2:C$47, 2, FALSE)</f>
        <v>Customer Options</v>
      </c>
      <c r="G27" s="24" t="s">
        <v>68</v>
      </c>
      <c r="H27" s="23" t="s">
        <v>737</v>
      </c>
      <c r="I27" s="844" t="s">
        <v>738</v>
      </c>
      <c r="J27" s="1060"/>
      <c r="K27" s="1060"/>
      <c r="L27" s="1060"/>
      <c r="M27" s="1060"/>
      <c r="N27" s="1060"/>
      <c r="O27" s="1061"/>
      <c r="P27" s="1062"/>
      <c r="Q27" s="1062"/>
      <c r="R27" s="23" t="s">
        <v>752</v>
      </c>
      <c r="S27" s="1332" t="s">
        <v>71</v>
      </c>
      <c r="T27" s="1332" t="s">
        <v>71</v>
      </c>
      <c r="U27" s="848">
        <v>4</v>
      </c>
      <c r="V27" s="1068"/>
      <c r="W27" s="1113"/>
      <c r="X27" s="1070"/>
      <c r="Y27" s="1070"/>
      <c r="Z27" s="1114"/>
      <c r="AA27" s="1114"/>
      <c r="AB27" s="1114"/>
      <c r="AC27" s="849"/>
      <c r="AD27" s="849"/>
      <c r="AE27" s="849"/>
      <c r="AF27" s="849"/>
      <c r="AG27" s="1114"/>
      <c r="AH27" s="1114"/>
      <c r="AI27" s="1115"/>
      <c r="AJ27" s="1115"/>
      <c r="AK27" s="1115"/>
      <c r="AL27" s="1115"/>
      <c r="AM27" s="1115"/>
      <c r="AN27" s="1115"/>
      <c r="AO27" s="1115"/>
      <c r="AP27" s="1115"/>
      <c r="AQ27" s="1115"/>
      <c r="AR27" s="1115"/>
      <c r="AS27" s="1115"/>
      <c r="AT27" s="1115"/>
      <c r="AU27" s="1115"/>
      <c r="AV27" s="873"/>
      <c r="AW27" s="873"/>
      <c r="AX27" s="874"/>
      <c r="AY27" s="874"/>
      <c r="AZ27" s="874"/>
      <c r="BA27" s="875"/>
      <c r="BB27" s="1062"/>
      <c r="BC27" s="1062"/>
      <c r="BD27" s="1062"/>
      <c r="BE27" s="1062"/>
      <c r="BF27" s="1367"/>
      <c r="BG27" s="1367"/>
    </row>
    <row r="28" spans="1:59" ht="30.65" customHeight="1" x14ac:dyDescent="0.3">
      <c r="A28" s="1367"/>
      <c r="B2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8" s="23">
        <v>5.0599999999999996</v>
      </c>
      <c r="D28" s="23" t="s">
        <v>769</v>
      </c>
      <c r="E28" s="829" t="s">
        <v>763</v>
      </c>
      <c r="F28" s="1495" t="str">
        <f>VLOOKUP(TBL4_OptApp57[[#This Row],[Option type
Defined List]],'Option Typs_Grps'!B$2:C$47, 2, FALSE)</f>
        <v>Customer Options</v>
      </c>
      <c r="G28" s="24" t="s">
        <v>68</v>
      </c>
      <c r="H28" s="23" t="s">
        <v>737</v>
      </c>
      <c r="I28" s="844" t="s">
        <v>738</v>
      </c>
      <c r="J28" s="1060"/>
      <c r="K28" s="1060"/>
      <c r="L28" s="1060"/>
      <c r="M28" s="1060"/>
      <c r="N28" s="1060"/>
      <c r="O28" s="1061"/>
      <c r="P28" s="1062"/>
      <c r="Q28" s="1062"/>
      <c r="R28" s="23" t="s">
        <v>740</v>
      </c>
      <c r="S28" s="1332" t="s">
        <v>71</v>
      </c>
      <c r="T28" s="1332" t="s">
        <v>71</v>
      </c>
      <c r="U28" s="848">
        <v>6</v>
      </c>
      <c r="V28" s="1068"/>
      <c r="W28" s="1113"/>
      <c r="X28" s="1070"/>
      <c r="Y28" s="1070"/>
      <c r="Z28" s="1114"/>
      <c r="AA28" s="1114"/>
      <c r="AB28" s="1114"/>
      <c r="AC28" s="849"/>
      <c r="AD28" s="849"/>
      <c r="AE28" s="849"/>
      <c r="AF28" s="849"/>
      <c r="AG28" s="1114"/>
      <c r="AH28" s="1114"/>
      <c r="AI28" s="1115"/>
      <c r="AJ28" s="1115"/>
      <c r="AK28" s="1115"/>
      <c r="AL28" s="1115"/>
      <c r="AM28" s="1115"/>
      <c r="AN28" s="1115"/>
      <c r="AO28" s="1115"/>
      <c r="AP28" s="1115"/>
      <c r="AQ28" s="1115"/>
      <c r="AR28" s="1115"/>
      <c r="AS28" s="1115"/>
      <c r="AT28" s="1115"/>
      <c r="AU28" s="1115"/>
      <c r="AV28" s="873"/>
      <c r="AW28" s="873"/>
      <c r="AX28" s="874"/>
      <c r="AY28" s="874"/>
      <c r="AZ28" s="874"/>
      <c r="BA28" s="875"/>
      <c r="BB28" s="1062"/>
      <c r="BC28" s="1062"/>
      <c r="BD28" s="1062"/>
      <c r="BE28" s="1062"/>
      <c r="BF28" s="1367"/>
      <c r="BG28" s="1367"/>
    </row>
    <row r="29" spans="1:59" ht="30.65" customHeight="1" x14ac:dyDescent="0.3">
      <c r="A29" s="1367"/>
      <c r="B29"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29" s="23">
        <v>5.07</v>
      </c>
      <c r="D29" s="23" t="s">
        <v>770</v>
      </c>
      <c r="E29" s="829" t="s">
        <v>763</v>
      </c>
      <c r="F29" s="1495" t="str">
        <f>VLOOKUP(TBL4_OptApp57[[#This Row],[Option type
Defined List]],'Option Typs_Grps'!B$2:C$47, 2, FALSE)</f>
        <v>Customer Options</v>
      </c>
      <c r="G29" s="24" t="s">
        <v>68</v>
      </c>
      <c r="H29" s="23" t="s">
        <v>737</v>
      </c>
      <c r="I29" s="844" t="s">
        <v>738</v>
      </c>
      <c r="J29" s="1060"/>
      <c r="K29" s="1060"/>
      <c r="L29" s="1060"/>
      <c r="M29" s="1060"/>
      <c r="N29" s="1060"/>
      <c r="O29" s="1061"/>
      <c r="P29" s="1062"/>
      <c r="Q29" s="1062"/>
      <c r="R29" s="23" t="s">
        <v>752</v>
      </c>
      <c r="S29" s="1332" t="s">
        <v>71</v>
      </c>
      <c r="T29" s="1332" t="s">
        <v>71</v>
      </c>
      <c r="U29" s="848">
        <v>0.75</v>
      </c>
      <c r="V29" s="1068"/>
      <c r="W29" s="1113"/>
      <c r="X29" s="1070"/>
      <c r="Y29" s="1070"/>
      <c r="Z29" s="1114"/>
      <c r="AA29" s="1114"/>
      <c r="AB29" s="1114"/>
      <c r="AC29" s="849"/>
      <c r="AD29" s="849"/>
      <c r="AE29" s="849"/>
      <c r="AF29" s="849"/>
      <c r="AG29" s="1114"/>
      <c r="AH29" s="1114"/>
      <c r="AI29" s="1115"/>
      <c r="AJ29" s="1115"/>
      <c r="AK29" s="1115"/>
      <c r="AL29" s="1115"/>
      <c r="AM29" s="1115"/>
      <c r="AN29" s="1115"/>
      <c r="AO29" s="1115"/>
      <c r="AP29" s="1115"/>
      <c r="AQ29" s="1115"/>
      <c r="AR29" s="1115"/>
      <c r="AS29" s="1115"/>
      <c r="AT29" s="1115"/>
      <c r="AU29" s="1115"/>
      <c r="AV29" s="873"/>
      <c r="AW29" s="873"/>
      <c r="AX29" s="874"/>
      <c r="AY29" s="874"/>
      <c r="AZ29" s="874"/>
      <c r="BA29" s="875"/>
      <c r="BB29" s="1062"/>
      <c r="BC29" s="1062"/>
      <c r="BD29" s="1062"/>
      <c r="BE29" s="1062"/>
      <c r="BF29" s="1367"/>
      <c r="BG29" s="1367"/>
    </row>
    <row r="30" spans="1:59" ht="30.65" customHeight="1" x14ac:dyDescent="0.3">
      <c r="A30" s="1367"/>
      <c r="B30"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0" s="23">
        <v>5.08</v>
      </c>
      <c r="D30" s="23" t="s">
        <v>771</v>
      </c>
      <c r="E30" s="829" t="s">
        <v>763</v>
      </c>
      <c r="F30" s="1495" t="str">
        <f>VLOOKUP(TBL4_OptApp57[[#This Row],[Option type
Defined List]],'Option Typs_Grps'!B$2:C$47, 2, FALSE)</f>
        <v>Customer Options</v>
      </c>
      <c r="G30" s="24" t="s">
        <v>68</v>
      </c>
      <c r="H30" s="23" t="s">
        <v>737</v>
      </c>
      <c r="I30" s="843" t="s">
        <v>772</v>
      </c>
      <c r="J30" s="1060"/>
      <c r="K30" s="1060"/>
      <c r="L30" s="1060"/>
      <c r="M30" s="1060"/>
      <c r="N30" s="1060"/>
      <c r="O30" s="1061"/>
      <c r="P30" s="1062"/>
      <c r="Q30" s="1062"/>
      <c r="R30" s="23" t="s">
        <v>752</v>
      </c>
      <c r="S30" s="1332" t="s">
        <v>71</v>
      </c>
      <c r="T30" s="1332" t="s">
        <v>71</v>
      </c>
      <c r="U30" s="848">
        <v>1</v>
      </c>
      <c r="V30" s="1068"/>
      <c r="W30" s="1113"/>
      <c r="X30" s="1070"/>
      <c r="Y30" s="1070"/>
      <c r="Z30" s="1114"/>
      <c r="AA30" s="1114"/>
      <c r="AB30" s="1114"/>
      <c r="AC30" s="849"/>
      <c r="AD30" s="849"/>
      <c r="AE30" s="849"/>
      <c r="AF30" s="849"/>
      <c r="AG30" s="1114"/>
      <c r="AH30" s="1114"/>
      <c r="AI30" s="1115"/>
      <c r="AJ30" s="1115"/>
      <c r="AK30" s="1115"/>
      <c r="AL30" s="1115"/>
      <c r="AM30" s="1115"/>
      <c r="AN30" s="1115"/>
      <c r="AO30" s="1115"/>
      <c r="AP30" s="1115"/>
      <c r="AQ30" s="1115"/>
      <c r="AR30" s="1115"/>
      <c r="AS30" s="1115"/>
      <c r="AT30" s="1115"/>
      <c r="AU30" s="1115"/>
      <c r="AV30" s="873"/>
      <c r="AW30" s="873"/>
      <c r="AX30" s="874"/>
      <c r="AY30" s="874"/>
      <c r="AZ30" s="874"/>
      <c r="BA30" s="875"/>
      <c r="BB30" s="1062"/>
      <c r="BC30" s="1062"/>
      <c r="BD30" s="1062"/>
      <c r="BE30" s="1062"/>
      <c r="BF30" s="1367"/>
      <c r="BG30" s="1367"/>
    </row>
    <row r="31" spans="1:59" ht="30.65" customHeight="1" x14ac:dyDescent="0.3">
      <c r="A31" s="1367"/>
      <c r="B31"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1" s="23">
        <v>5.09</v>
      </c>
      <c r="D31" s="23" t="s">
        <v>773</v>
      </c>
      <c r="E31" s="829" t="s">
        <v>763</v>
      </c>
      <c r="F31" s="1495" t="str">
        <f>VLOOKUP(TBL4_OptApp57[[#This Row],[Option type
Defined List]],'Option Typs_Grps'!B$2:C$47, 2, FALSE)</f>
        <v>Customer Options</v>
      </c>
      <c r="G31" s="24" t="s">
        <v>68</v>
      </c>
      <c r="H31" s="23" t="s">
        <v>737</v>
      </c>
      <c r="I31" s="843" t="s">
        <v>738</v>
      </c>
      <c r="J31" s="1060"/>
      <c r="K31" s="1060"/>
      <c r="L31" s="1060"/>
      <c r="M31" s="1060"/>
      <c r="N31" s="1060"/>
      <c r="O31" s="1061"/>
      <c r="P31" s="1062"/>
      <c r="Q31" s="1062"/>
      <c r="R31" s="23" t="s">
        <v>740</v>
      </c>
      <c r="S31" s="1332" t="s">
        <v>71</v>
      </c>
      <c r="T31" s="1332" t="s">
        <v>71</v>
      </c>
      <c r="U31" s="848">
        <v>0.25</v>
      </c>
      <c r="V31" s="1068"/>
      <c r="W31" s="1113"/>
      <c r="X31" s="1070"/>
      <c r="Y31" s="1070"/>
      <c r="Z31" s="1114"/>
      <c r="AA31" s="1114"/>
      <c r="AB31" s="1114"/>
      <c r="AC31" s="849"/>
      <c r="AD31" s="849"/>
      <c r="AE31" s="849"/>
      <c r="AF31" s="849"/>
      <c r="AG31" s="1114"/>
      <c r="AH31" s="1114"/>
      <c r="AI31" s="1115"/>
      <c r="AJ31" s="1115"/>
      <c r="AK31" s="1115"/>
      <c r="AL31" s="1115"/>
      <c r="AM31" s="1115"/>
      <c r="AN31" s="1115"/>
      <c r="AO31" s="1115"/>
      <c r="AP31" s="1115"/>
      <c r="AQ31" s="1115"/>
      <c r="AR31" s="1115"/>
      <c r="AS31" s="1115"/>
      <c r="AT31" s="1115"/>
      <c r="AU31" s="1115"/>
      <c r="AV31" s="873"/>
      <c r="AW31" s="873"/>
      <c r="AX31" s="874"/>
      <c r="AY31" s="874"/>
      <c r="AZ31" s="874"/>
      <c r="BA31" s="875"/>
      <c r="BB31" s="1062"/>
      <c r="BC31" s="1062"/>
      <c r="BD31" s="1062"/>
      <c r="BE31" s="1062"/>
      <c r="BF31" s="1367"/>
      <c r="BG31" s="1367"/>
    </row>
    <row r="32" spans="1:59" ht="30.65" customHeight="1" x14ac:dyDescent="0.3">
      <c r="A32" s="1367"/>
      <c r="B32"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2" s="23">
        <v>5.0999999999999996</v>
      </c>
      <c r="D32" s="23" t="s">
        <v>774</v>
      </c>
      <c r="E32" s="829" t="s">
        <v>763</v>
      </c>
      <c r="F32" s="1495" t="str">
        <f>VLOOKUP(TBL4_OptApp57[[#This Row],[Option type
Defined List]],'Option Typs_Grps'!B$2:C$47, 2, FALSE)</f>
        <v>Customer Options</v>
      </c>
      <c r="G32" s="24" t="s">
        <v>68</v>
      </c>
      <c r="H32" s="23" t="s">
        <v>737</v>
      </c>
      <c r="I32" s="843" t="s">
        <v>738</v>
      </c>
      <c r="J32" s="1060"/>
      <c r="K32" s="1060"/>
      <c r="L32" s="1060"/>
      <c r="M32" s="1060"/>
      <c r="N32" s="1060"/>
      <c r="O32" s="1061"/>
      <c r="P32" s="1062"/>
      <c r="Q32" s="1062"/>
      <c r="R32" s="23" t="s">
        <v>740</v>
      </c>
      <c r="S32" s="1332" t="s">
        <v>71</v>
      </c>
      <c r="T32" s="1332" t="s">
        <v>71</v>
      </c>
      <c r="U32" s="848">
        <v>6</v>
      </c>
      <c r="V32" s="1068"/>
      <c r="W32" s="1113"/>
      <c r="X32" s="1070"/>
      <c r="Y32" s="1070"/>
      <c r="Z32" s="1114"/>
      <c r="AA32" s="1114"/>
      <c r="AB32" s="1114"/>
      <c r="AC32" s="849"/>
      <c r="AD32" s="849"/>
      <c r="AE32" s="849"/>
      <c r="AF32" s="849"/>
      <c r="AG32" s="1114"/>
      <c r="AH32" s="1114"/>
      <c r="AI32" s="1115"/>
      <c r="AJ32" s="1115"/>
      <c r="AK32" s="1115"/>
      <c r="AL32" s="1115"/>
      <c r="AM32" s="1115"/>
      <c r="AN32" s="1115"/>
      <c r="AO32" s="1115"/>
      <c r="AP32" s="1115"/>
      <c r="AQ32" s="1115"/>
      <c r="AR32" s="1115"/>
      <c r="AS32" s="1115"/>
      <c r="AT32" s="1115"/>
      <c r="AU32" s="1115"/>
      <c r="AV32" s="873"/>
      <c r="AW32" s="873"/>
      <c r="AX32" s="874"/>
      <c r="AY32" s="874"/>
      <c r="AZ32" s="874"/>
      <c r="BA32" s="875"/>
      <c r="BB32" s="1062"/>
      <c r="BC32" s="1062"/>
      <c r="BD32" s="1062"/>
      <c r="BE32" s="1062"/>
      <c r="BF32" s="1367"/>
      <c r="BG32" s="1367"/>
    </row>
    <row r="33" spans="2:57" ht="30.65" customHeight="1" x14ac:dyDescent="0.3">
      <c r="B33"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3" s="23">
        <v>6.01</v>
      </c>
      <c r="D33" s="23" t="s">
        <v>775</v>
      </c>
      <c r="E33" s="829" t="s">
        <v>776</v>
      </c>
      <c r="F33" s="1495" t="str">
        <f>VLOOKUP(TBL4_OptApp57[[#This Row],[Option type
Defined List]],'Option Typs_Grps'!B$2:C$47, 2, FALSE)</f>
        <v>Customer Options</v>
      </c>
      <c r="G33" s="24" t="s">
        <v>68</v>
      </c>
      <c r="H33" s="23" t="s">
        <v>737</v>
      </c>
      <c r="I33" s="843" t="s">
        <v>738</v>
      </c>
      <c r="J33" s="1060"/>
      <c r="K33" s="1060"/>
      <c r="L33" s="1060"/>
      <c r="M33" s="1060"/>
      <c r="N33" s="1060"/>
      <c r="O33" s="1061"/>
      <c r="P33" s="1062"/>
      <c r="Q33" s="1062"/>
      <c r="R33" s="23" t="s">
        <v>752</v>
      </c>
      <c r="S33" s="1332" t="s">
        <v>71</v>
      </c>
      <c r="T33" s="1332" t="s">
        <v>71</v>
      </c>
      <c r="U33" s="848">
        <v>4</v>
      </c>
      <c r="V33" s="1068"/>
      <c r="W33" s="1113"/>
      <c r="X33" s="1070"/>
      <c r="Y33" s="1070"/>
      <c r="Z33" s="1114"/>
      <c r="AA33" s="1114"/>
      <c r="AB33" s="1114"/>
      <c r="AC33" s="849"/>
      <c r="AD33" s="849"/>
      <c r="AE33" s="849"/>
      <c r="AF33" s="849"/>
      <c r="AG33" s="1114"/>
      <c r="AH33" s="1114"/>
      <c r="AI33" s="1115"/>
      <c r="AJ33" s="1115"/>
      <c r="AK33" s="1115"/>
      <c r="AL33" s="1115"/>
      <c r="AM33" s="1115"/>
      <c r="AN33" s="1115"/>
      <c r="AO33" s="1115"/>
      <c r="AP33" s="1115"/>
      <c r="AQ33" s="1115"/>
      <c r="AR33" s="1115"/>
      <c r="AS33" s="1115"/>
      <c r="AT33" s="1115"/>
      <c r="AU33" s="1115"/>
      <c r="AV33" s="873"/>
      <c r="AW33" s="873"/>
      <c r="AX33" s="874"/>
      <c r="AY33" s="874"/>
      <c r="AZ33" s="874"/>
      <c r="BA33" s="875"/>
      <c r="BB33" s="1062"/>
      <c r="BC33" s="1062"/>
      <c r="BD33" s="1062"/>
      <c r="BE33" s="1062"/>
    </row>
    <row r="34" spans="2:57" ht="30.65" customHeight="1" x14ac:dyDescent="0.3">
      <c r="B34"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4" s="23">
        <v>6.02</v>
      </c>
      <c r="D34" s="23" t="s">
        <v>777</v>
      </c>
      <c r="E34" s="829" t="s">
        <v>776</v>
      </c>
      <c r="F34" s="1495" t="str">
        <f>VLOOKUP(TBL4_OptApp57[[#This Row],[Option type
Defined List]],'Option Typs_Grps'!B$2:C$47, 2, FALSE)</f>
        <v>Customer Options</v>
      </c>
      <c r="G34" s="24" t="s">
        <v>68</v>
      </c>
      <c r="H34" s="23" t="s">
        <v>737</v>
      </c>
      <c r="I34" s="843" t="s">
        <v>738</v>
      </c>
      <c r="J34" s="1060"/>
      <c r="K34" s="1060"/>
      <c r="L34" s="1060"/>
      <c r="M34" s="1060"/>
      <c r="N34" s="1060"/>
      <c r="O34" s="1061"/>
      <c r="P34" s="1062"/>
      <c r="Q34" s="1062"/>
      <c r="R34" s="23" t="s">
        <v>740</v>
      </c>
      <c r="S34" s="1332" t="s">
        <v>71</v>
      </c>
      <c r="T34" s="1332" t="s">
        <v>71</v>
      </c>
      <c r="U34" s="848">
        <v>0.5</v>
      </c>
      <c r="V34" s="1068"/>
      <c r="W34" s="1113"/>
      <c r="X34" s="1070"/>
      <c r="Y34" s="1070"/>
      <c r="Z34" s="1114"/>
      <c r="AA34" s="1114"/>
      <c r="AB34" s="1114"/>
      <c r="AC34" s="849"/>
      <c r="AD34" s="849"/>
      <c r="AE34" s="849"/>
      <c r="AF34" s="849"/>
      <c r="AG34" s="1114"/>
      <c r="AH34" s="1114"/>
      <c r="AI34" s="1115"/>
      <c r="AJ34" s="1115"/>
      <c r="AK34" s="1115"/>
      <c r="AL34" s="1115"/>
      <c r="AM34" s="1115"/>
      <c r="AN34" s="1115"/>
      <c r="AO34" s="1115"/>
      <c r="AP34" s="1115"/>
      <c r="AQ34" s="1115"/>
      <c r="AR34" s="1115"/>
      <c r="AS34" s="1115"/>
      <c r="AT34" s="1115"/>
      <c r="AU34" s="1115"/>
      <c r="AV34" s="873"/>
      <c r="AW34" s="873"/>
      <c r="AX34" s="874"/>
      <c r="AY34" s="874"/>
      <c r="AZ34" s="874"/>
      <c r="BA34" s="875"/>
      <c r="BB34" s="1062"/>
      <c r="BC34" s="1062"/>
      <c r="BD34" s="1062"/>
      <c r="BE34" s="1062"/>
    </row>
    <row r="35" spans="2:57" ht="30.65" customHeight="1" x14ac:dyDescent="0.3">
      <c r="B35"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5" s="23">
        <v>6.03</v>
      </c>
      <c r="D35" s="23" t="s">
        <v>778</v>
      </c>
      <c r="E35" s="829" t="s">
        <v>776</v>
      </c>
      <c r="F35" s="1495" t="str">
        <f>VLOOKUP(TBL4_OptApp57[[#This Row],[Option type
Defined List]],'Option Typs_Grps'!B$2:C$47, 2, FALSE)</f>
        <v>Customer Options</v>
      </c>
      <c r="G35" s="24" t="s">
        <v>68</v>
      </c>
      <c r="H35" s="23" t="s">
        <v>737</v>
      </c>
      <c r="I35" s="843" t="s">
        <v>738</v>
      </c>
      <c r="J35" s="1060"/>
      <c r="K35" s="1060"/>
      <c r="L35" s="1060"/>
      <c r="M35" s="1060"/>
      <c r="N35" s="1060"/>
      <c r="O35" s="1061"/>
      <c r="P35" s="1062"/>
      <c r="Q35" s="1062"/>
      <c r="R35" s="23" t="s">
        <v>740</v>
      </c>
      <c r="S35" s="1332" t="s">
        <v>71</v>
      </c>
      <c r="T35" s="1332" t="s">
        <v>71</v>
      </c>
      <c r="U35" s="848">
        <v>0.25</v>
      </c>
      <c r="V35" s="1068"/>
      <c r="W35" s="1113"/>
      <c r="X35" s="1070"/>
      <c r="Y35" s="1070"/>
      <c r="Z35" s="1114"/>
      <c r="AA35" s="1114"/>
      <c r="AB35" s="1114"/>
      <c r="AC35" s="849"/>
      <c r="AD35" s="849"/>
      <c r="AE35" s="849"/>
      <c r="AF35" s="849"/>
      <c r="AG35" s="1114"/>
      <c r="AH35" s="1114"/>
      <c r="AI35" s="1115"/>
      <c r="AJ35" s="1115"/>
      <c r="AK35" s="1115"/>
      <c r="AL35" s="1115"/>
      <c r="AM35" s="1115"/>
      <c r="AN35" s="1115"/>
      <c r="AO35" s="1115"/>
      <c r="AP35" s="1115"/>
      <c r="AQ35" s="1115"/>
      <c r="AR35" s="1115"/>
      <c r="AS35" s="1115"/>
      <c r="AT35" s="1115"/>
      <c r="AU35" s="1115"/>
      <c r="AV35" s="873"/>
      <c r="AW35" s="873"/>
      <c r="AX35" s="874"/>
      <c r="AY35" s="874"/>
      <c r="AZ35" s="874"/>
      <c r="BA35" s="875"/>
      <c r="BB35" s="1062"/>
      <c r="BC35" s="1062"/>
      <c r="BD35" s="1062"/>
      <c r="BE35" s="1062"/>
    </row>
    <row r="36" spans="2:57" ht="30.65" customHeight="1" x14ac:dyDescent="0.3">
      <c r="B3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6" s="23">
        <v>7.01</v>
      </c>
      <c r="D36" s="23" t="s">
        <v>779</v>
      </c>
      <c r="E36" s="829" t="s">
        <v>780</v>
      </c>
      <c r="F36" s="1495" t="str">
        <f>VLOOKUP(TBL4_OptApp57[[#This Row],[Option type
Defined List]],'Option Typs_Grps'!B$2:C$47, 2, FALSE)</f>
        <v>Customer Options</v>
      </c>
      <c r="G36" s="24" t="s">
        <v>68</v>
      </c>
      <c r="H36" s="23" t="s">
        <v>737</v>
      </c>
      <c r="I36" s="843" t="s">
        <v>738</v>
      </c>
      <c r="J36" s="1060"/>
      <c r="K36" s="1060"/>
      <c r="L36" s="1060"/>
      <c r="M36" s="1060"/>
      <c r="N36" s="1060"/>
      <c r="O36" s="1061"/>
      <c r="P36" s="1062"/>
      <c r="Q36" s="1062"/>
      <c r="R36" s="23" t="s">
        <v>766</v>
      </c>
      <c r="S36" s="1332" t="s">
        <v>71</v>
      </c>
      <c r="T36" s="1332" t="s">
        <v>71</v>
      </c>
      <c r="U36" s="848">
        <v>0.5</v>
      </c>
      <c r="V36" s="1068"/>
      <c r="W36" s="1113"/>
      <c r="X36" s="1070"/>
      <c r="Y36" s="1070"/>
      <c r="Z36" s="1114"/>
      <c r="AA36" s="1114"/>
      <c r="AB36" s="1114"/>
      <c r="AC36" s="849"/>
      <c r="AD36" s="849"/>
      <c r="AE36" s="849"/>
      <c r="AF36" s="849"/>
      <c r="AG36" s="1114"/>
      <c r="AH36" s="1114"/>
      <c r="AI36" s="1115"/>
      <c r="AJ36" s="1115"/>
      <c r="AK36" s="1115"/>
      <c r="AL36" s="1115"/>
      <c r="AM36" s="1115"/>
      <c r="AN36" s="1115"/>
      <c r="AO36" s="1115"/>
      <c r="AP36" s="1115"/>
      <c r="AQ36" s="1115"/>
      <c r="AR36" s="1115"/>
      <c r="AS36" s="1115"/>
      <c r="AT36" s="1115"/>
      <c r="AU36" s="1115"/>
      <c r="AV36" s="873"/>
      <c r="AW36" s="873"/>
      <c r="AX36" s="874"/>
      <c r="AY36" s="874"/>
      <c r="AZ36" s="874"/>
      <c r="BA36" s="875"/>
      <c r="BB36" s="1062"/>
      <c r="BC36" s="1062"/>
      <c r="BD36" s="1062"/>
      <c r="BE36" s="1062"/>
    </row>
    <row r="37" spans="2:57" ht="30.65" customHeight="1" x14ac:dyDescent="0.3">
      <c r="B3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7" s="23">
        <v>7.02</v>
      </c>
      <c r="D37" s="23" t="s">
        <v>781</v>
      </c>
      <c r="E37" s="829" t="s">
        <v>780</v>
      </c>
      <c r="F37" s="1495" t="str">
        <f>VLOOKUP(TBL4_OptApp57[[#This Row],[Option type
Defined List]],'Option Typs_Grps'!B$2:C$47, 2, FALSE)</f>
        <v>Customer Options</v>
      </c>
      <c r="G37" s="24" t="s">
        <v>68</v>
      </c>
      <c r="H37" s="23" t="s">
        <v>737</v>
      </c>
      <c r="I37" s="843" t="s">
        <v>738</v>
      </c>
      <c r="J37" s="1060"/>
      <c r="K37" s="1060"/>
      <c r="L37" s="1060"/>
      <c r="M37" s="1060"/>
      <c r="N37" s="1060"/>
      <c r="O37" s="1061"/>
      <c r="P37" s="1062"/>
      <c r="Q37" s="1062"/>
      <c r="R37" s="23" t="s">
        <v>766</v>
      </c>
      <c r="S37" s="1332" t="s">
        <v>71</v>
      </c>
      <c r="T37" s="1332" t="s">
        <v>71</v>
      </c>
      <c r="U37" s="848">
        <v>1</v>
      </c>
      <c r="V37" s="1068"/>
      <c r="W37" s="1113"/>
      <c r="X37" s="1070"/>
      <c r="Y37" s="1070"/>
      <c r="Z37" s="1114"/>
      <c r="AA37" s="1114"/>
      <c r="AB37" s="1114"/>
      <c r="AC37" s="849"/>
      <c r="AD37" s="849"/>
      <c r="AE37" s="849"/>
      <c r="AF37" s="849"/>
      <c r="AG37" s="1114"/>
      <c r="AH37" s="1114"/>
      <c r="AI37" s="1115"/>
      <c r="AJ37" s="1115"/>
      <c r="AK37" s="1115"/>
      <c r="AL37" s="1115"/>
      <c r="AM37" s="1115"/>
      <c r="AN37" s="1115"/>
      <c r="AO37" s="1115"/>
      <c r="AP37" s="1115"/>
      <c r="AQ37" s="1115"/>
      <c r="AR37" s="1115"/>
      <c r="AS37" s="1115"/>
      <c r="AT37" s="1115"/>
      <c r="AU37" s="1115"/>
      <c r="AV37" s="873"/>
      <c r="AW37" s="873"/>
      <c r="AX37" s="874"/>
      <c r="AY37" s="874"/>
      <c r="AZ37" s="874"/>
      <c r="BA37" s="875"/>
      <c r="BB37" s="1062"/>
      <c r="BC37" s="1062"/>
      <c r="BD37" s="1062"/>
      <c r="BE37" s="1062"/>
    </row>
    <row r="38" spans="2:57" ht="30.65" customHeight="1" x14ac:dyDescent="0.3">
      <c r="B3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8" s="23">
        <v>7.03</v>
      </c>
      <c r="D38" s="23" t="s">
        <v>782</v>
      </c>
      <c r="E38" s="829" t="s">
        <v>780</v>
      </c>
      <c r="F38" s="1495" t="str">
        <f>VLOOKUP(TBL4_OptApp57[[#This Row],[Option type
Defined List]],'Option Typs_Grps'!B$2:C$47, 2, FALSE)</f>
        <v>Customer Options</v>
      </c>
      <c r="G38" s="24" t="s">
        <v>68</v>
      </c>
      <c r="H38" s="23" t="s">
        <v>737</v>
      </c>
      <c r="I38" s="843" t="s">
        <v>738</v>
      </c>
      <c r="J38" s="1060"/>
      <c r="K38" s="1060"/>
      <c r="L38" s="1060"/>
      <c r="M38" s="1060"/>
      <c r="N38" s="1060"/>
      <c r="O38" s="1061"/>
      <c r="P38" s="1062"/>
      <c r="Q38" s="1062"/>
      <c r="R38" s="23" t="s">
        <v>752</v>
      </c>
      <c r="S38" s="1332" t="s">
        <v>71</v>
      </c>
      <c r="T38" s="1332" t="s">
        <v>71</v>
      </c>
      <c r="U38" s="848">
        <v>0.25</v>
      </c>
      <c r="V38" s="1068"/>
      <c r="W38" s="1113"/>
      <c r="X38" s="1070"/>
      <c r="Y38" s="1070"/>
      <c r="Z38" s="1114"/>
      <c r="AA38" s="1114"/>
      <c r="AB38" s="1114"/>
      <c r="AC38" s="849"/>
      <c r="AD38" s="849"/>
      <c r="AE38" s="849"/>
      <c r="AF38" s="849"/>
      <c r="AG38" s="1114"/>
      <c r="AH38" s="1114"/>
      <c r="AI38" s="1115"/>
      <c r="AJ38" s="1115"/>
      <c r="AK38" s="1115"/>
      <c r="AL38" s="1115"/>
      <c r="AM38" s="1115"/>
      <c r="AN38" s="1115"/>
      <c r="AO38" s="1115"/>
      <c r="AP38" s="1115"/>
      <c r="AQ38" s="1115"/>
      <c r="AR38" s="1115"/>
      <c r="AS38" s="1115"/>
      <c r="AT38" s="1115"/>
      <c r="AU38" s="1115"/>
      <c r="AV38" s="873"/>
      <c r="AW38" s="873"/>
      <c r="AX38" s="874"/>
      <c r="AY38" s="874"/>
      <c r="AZ38" s="874"/>
      <c r="BA38" s="875"/>
      <c r="BB38" s="1062"/>
      <c r="BC38" s="1062"/>
      <c r="BD38" s="1062"/>
      <c r="BE38" s="1062"/>
    </row>
    <row r="39" spans="2:57" ht="30.65" customHeight="1" x14ac:dyDescent="0.3">
      <c r="B3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39" s="23">
        <v>7.04</v>
      </c>
      <c r="D39" s="23" t="s">
        <v>783</v>
      </c>
      <c r="E39" s="829" t="s">
        <v>780</v>
      </c>
      <c r="F39" s="1495" t="str">
        <f>VLOOKUP(TBL4_OptApp57[[#This Row],[Option type
Defined List]],'Option Typs_Grps'!B$2:C$47, 2, FALSE)</f>
        <v>Customer Options</v>
      </c>
      <c r="G39" s="24" t="s">
        <v>68</v>
      </c>
      <c r="H39" s="23" t="s">
        <v>737</v>
      </c>
      <c r="I39" s="843" t="s">
        <v>738</v>
      </c>
      <c r="J39" s="1060"/>
      <c r="K39" s="1060"/>
      <c r="L39" s="1060"/>
      <c r="M39" s="1060"/>
      <c r="N39" s="1060"/>
      <c r="O39" s="1061"/>
      <c r="P39" s="1062"/>
      <c r="Q39" s="1062"/>
      <c r="R39" s="23" t="s">
        <v>784</v>
      </c>
      <c r="S39" s="1332" t="s">
        <v>71</v>
      </c>
      <c r="T39" s="1332" t="s">
        <v>71</v>
      </c>
      <c r="U39" s="848">
        <v>0.25</v>
      </c>
      <c r="V39" s="1068"/>
      <c r="W39" s="1113"/>
      <c r="X39" s="1070"/>
      <c r="Y39" s="1070"/>
      <c r="Z39" s="1114"/>
      <c r="AA39" s="1114"/>
      <c r="AB39" s="1114"/>
      <c r="AC39" s="849"/>
      <c r="AD39" s="849"/>
      <c r="AE39" s="849"/>
      <c r="AF39" s="849"/>
      <c r="AG39" s="1114"/>
      <c r="AH39" s="1114"/>
      <c r="AI39" s="1115"/>
      <c r="AJ39" s="1115"/>
      <c r="AK39" s="1115"/>
      <c r="AL39" s="1115"/>
      <c r="AM39" s="1115"/>
      <c r="AN39" s="1115"/>
      <c r="AO39" s="1115"/>
      <c r="AP39" s="1115"/>
      <c r="AQ39" s="1115"/>
      <c r="AR39" s="1115"/>
      <c r="AS39" s="1115"/>
      <c r="AT39" s="1115"/>
      <c r="AU39" s="1115"/>
      <c r="AV39" s="873"/>
      <c r="AW39" s="873"/>
      <c r="AX39" s="874"/>
      <c r="AY39" s="874"/>
      <c r="AZ39" s="874"/>
      <c r="BA39" s="875"/>
      <c r="BB39" s="1062"/>
      <c r="BC39" s="1062"/>
      <c r="BD39" s="1062"/>
      <c r="BE39" s="1062"/>
    </row>
    <row r="40" spans="2:57" ht="30.65" customHeight="1" x14ac:dyDescent="0.3">
      <c r="B4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0" s="23">
        <v>8.01</v>
      </c>
      <c r="D40" s="23" t="s">
        <v>785</v>
      </c>
      <c r="E40" s="829" t="s">
        <v>786</v>
      </c>
      <c r="F40" s="1495" t="str">
        <f>VLOOKUP(TBL4_OptApp57[[#This Row],[Option type
Defined List]],'Option Typs_Grps'!B$2:C$47, 2, FALSE)</f>
        <v>Customer Options</v>
      </c>
      <c r="G40" s="24" t="s">
        <v>68</v>
      </c>
      <c r="H40" s="23" t="s">
        <v>737</v>
      </c>
      <c r="I40" s="843" t="s">
        <v>738</v>
      </c>
      <c r="J40" s="1060"/>
      <c r="K40" s="1060"/>
      <c r="L40" s="1060"/>
      <c r="M40" s="1060"/>
      <c r="N40" s="1060"/>
      <c r="O40" s="1061"/>
      <c r="P40" s="1062"/>
      <c r="Q40" s="1062"/>
      <c r="R40" s="23" t="s">
        <v>766</v>
      </c>
      <c r="S40" s="1332" t="s">
        <v>71</v>
      </c>
      <c r="T40" s="1332" t="s">
        <v>71</v>
      </c>
      <c r="U40" s="848">
        <v>0.25</v>
      </c>
      <c r="V40" s="1068"/>
      <c r="W40" s="1113"/>
      <c r="X40" s="1070"/>
      <c r="Y40" s="1070"/>
      <c r="Z40" s="1114"/>
      <c r="AA40" s="1114"/>
      <c r="AB40" s="1114"/>
      <c r="AC40" s="849"/>
      <c r="AD40" s="849"/>
      <c r="AE40" s="849"/>
      <c r="AF40" s="849"/>
      <c r="AG40" s="1114"/>
      <c r="AH40" s="1114"/>
      <c r="AI40" s="1115"/>
      <c r="AJ40" s="1115"/>
      <c r="AK40" s="1115"/>
      <c r="AL40" s="1115"/>
      <c r="AM40" s="1115"/>
      <c r="AN40" s="1115"/>
      <c r="AO40" s="1115"/>
      <c r="AP40" s="1115"/>
      <c r="AQ40" s="1115"/>
      <c r="AR40" s="1115"/>
      <c r="AS40" s="1115"/>
      <c r="AT40" s="1115"/>
      <c r="AU40" s="1115"/>
      <c r="AV40" s="873"/>
      <c r="AW40" s="873"/>
      <c r="AX40" s="874"/>
      <c r="AY40" s="874"/>
      <c r="AZ40" s="874"/>
      <c r="BA40" s="875"/>
      <c r="BB40" s="1062"/>
      <c r="BC40" s="1062"/>
      <c r="BD40" s="1062"/>
      <c r="BE40" s="1062"/>
    </row>
    <row r="41" spans="2:57" ht="30.65" customHeight="1" x14ac:dyDescent="0.3">
      <c r="B4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1" s="23">
        <v>8.02</v>
      </c>
      <c r="D41" s="23" t="s">
        <v>787</v>
      </c>
      <c r="E41" s="829" t="s">
        <v>786</v>
      </c>
      <c r="F41" s="1495" t="str">
        <f>VLOOKUP(TBL4_OptApp57[[#This Row],[Option type
Defined List]],'Option Typs_Grps'!B$2:C$47, 2, FALSE)</f>
        <v>Customer Options</v>
      </c>
      <c r="G41" s="24" t="s">
        <v>68</v>
      </c>
      <c r="H41" s="23" t="s">
        <v>737</v>
      </c>
      <c r="I41" s="843" t="s">
        <v>738</v>
      </c>
      <c r="J41" s="1060"/>
      <c r="K41" s="1060"/>
      <c r="L41" s="1060"/>
      <c r="M41" s="1060"/>
      <c r="N41" s="1060"/>
      <c r="O41" s="1061"/>
      <c r="P41" s="1062"/>
      <c r="Q41" s="1062"/>
      <c r="R41" s="23" t="s">
        <v>752</v>
      </c>
      <c r="S41" s="1332" t="s">
        <v>71</v>
      </c>
      <c r="T41" s="1332" t="s">
        <v>71</v>
      </c>
      <c r="U41" s="848">
        <v>0.1</v>
      </c>
      <c r="V41" s="1068"/>
      <c r="W41" s="1113"/>
      <c r="X41" s="1070"/>
      <c r="Y41" s="1070"/>
      <c r="Z41" s="1114"/>
      <c r="AA41" s="1114"/>
      <c r="AB41" s="1114"/>
      <c r="AC41" s="849"/>
      <c r="AD41" s="849"/>
      <c r="AE41" s="849"/>
      <c r="AF41" s="849"/>
      <c r="AG41" s="1114"/>
      <c r="AH41" s="1114"/>
      <c r="AI41" s="1115"/>
      <c r="AJ41" s="1115"/>
      <c r="AK41" s="1115"/>
      <c r="AL41" s="1115"/>
      <c r="AM41" s="1115"/>
      <c r="AN41" s="1115"/>
      <c r="AO41" s="1115"/>
      <c r="AP41" s="1115"/>
      <c r="AQ41" s="1115"/>
      <c r="AR41" s="1115"/>
      <c r="AS41" s="1115"/>
      <c r="AT41" s="1115"/>
      <c r="AU41" s="1115"/>
      <c r="AV41" s="873"/>
      <c r="AW41" s="873"/>
      <c r="AX41" s="874"/>
      <c r="AY41" s="874"/>
      <c r="AZ41" s="874"/>
      <c r="BA41" s="875"/>
      <c r="BB41" s="1062"/>
      <c r="BC41" s="1062"/>
      <c r="BD41" s="1062"/>
      <c r="BE41" s="1062"/>
    </row>
    <row r="42" spans="2:57" ht="30.65" customHeight="1" x14ac:dyDescent="0.3">
      <c r="B4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2" s="23">
        <v>8.0299999999999994</v>
      </c>
      <c r="D42" s="23" t="s">
        <v>788</v>
      </c>
      <c r="E42" s="829" t="s">
        <v>786</v>
      </c>
      <c r="F42" s="1495" t="str">
        <f>VLOOKUP(TBL4_OptApp57[[#This Row],[Option type
Defined List]],'Option Typs_Grps'!B$2:C$47, 2, FALSE)</f>
        <v>Customer Options</v>
      </c>
      <c r="G42" s="24" t="s">
        <v>68</v>
      </c>
      <c r="H42" s="23" t="s">
        <v>737</v>
      </c>
      <c r="I42" s="843" t="s">
        <v>738</v>
      </c>
      <c r="J42" s="1060"/>
      <c r="K42" s="1060"/>
      <c r="L42" s="1060"/>
      <c r="M42" s="1060"/>
      <c r="N42" s="1060"/>
      <c r="O42" s="1061"/>
      <c r="P42" s="1062"/>
      <c r="Q42" s="1062"/>
      <c r="R42" s="23" t="s">
        <v>789</v>
      </c>
      <c r="S42" s="1332" t="s">
        <v>71</v>
      </c>
      <c r="T42" s="1332" t="s">
        <v>71</v>
      </c>
      <c r="U42" s="848">
        <v>0.25</v>
      </c>
      <c r="V42" s="1068"/>
      <c r="W42" s="1113"/>
      <c r="X42" s="1070"/>
      <c r="Y42" s="1070"/>
      <c r="Z42" s="1114"/>
      <c r="AA42" s="1114"/>
      <c r="AB42" s="1114"/>
      <c r="AC42" s="849"/>
      <c r="AD42" s="849"/>
      <c r="AE42" s="849"/>
      <c r="AF42" s="849"/>
      <c r="AG42" s="1114"/>
      <c r="AH42" s="1114"/>
      <c r="AI42" s="1115"/>
      <c r="AJ42" s="1115"/>
      <c r="AK42" s="1115"/>
      <c r="AL42" s="1115"/>
      <c r="AM42" s="1115"/>
      <c r="AN42" s="1115"/>
      <c r="AO42" s="1115"/>
      <c r="AP42" s="1115"/>
      <c r="AQ42" s="1115"/>
      <c r="AR42" s="1115"/>
      <c r="AS42" s="1115"/>
      <c r="AT42" s="1115"/>
      <c r="AU42" s="1115"/>
      <c r="AV42" s="873"/>
      <c r="AW42" s="873"/>
      <c r="AX42" s="874"/>
      <c r="AY42" s="874"/>
      <c r="AZ42" s="874"/>
      <c r="BA42" s="875"/>
      <c r="BB42" s="1062"/>
      <c r="BC42" s="1062"/>
      <c r="BD42" s="1062"/>
      <c r="BE42" s="1062"/>
    </row>
    <row r="43" spans="2:57" ht="30.65" customHeight="1" x14ac:dyDescent="0.3">
      <c r="B4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3" s="23">
        <v>8.0399999999999991</v>
      </c>
      <c r="D43" s="23" t="s">
        <v>790</v>
      </c>
      <c r="E43" s="829" t="s">
        <v>786</v>
      </c>
      <c r="F43" s="1495" t="str">
        <f>VLOOKUP(TBL4_OptApp57[[#This Row],[Option type
Defined List]],'Option Typs_Grps'!B$2:C$47, 2, FALSE)</f>
        <v>Customer Options</v>
      </c>
      <c r="G43" s="24" t="s">
        <v>68</v>
      </c>
      <c r="H43" s="23" t="s">
        <v>737</v>
      </c>
      <c r="I43" s="843" t="s">
        <v>738</v>
      </c>
      <c r="J43" s="1060"/>
      <c r="K43" s="1060"/>
      <c r="L43" s="1060"/>
      <c r="M43" s="1060"/>
      <c r="N43" s="1060"/>
      <c r="O43" s="1061"/>
      <c r="P43" s="1062"/>
      <c r="Q43" s="1062"/>
      <c r="R43" s="23" t="s">
        <v>755</v>
      </c>
      <c r="S43" s="1332" t="s">
        <v>71</v>
      </c>
      <c r="T43" s="1332" t="s">
        <v>71</v>
      </c>
      <c r="U43" s="848">
        <v>0.05</v>
      </c>
      <c r="V43" s="1068"/>
      <c r="W43" s="1113"/>
      <c r="X43" s="1070"/>
      <c r="Y43" s="1070"/>
      <c r="Z43" s="1114"/>
      <c r="AA43" s="1114"/>
      <c r="AB43" s="1114"/>
      <c r="AC43" s="849"/>
      <c r="AD43" s="849"/>
      <c r="AE43" s="849"/>
      <c r="AF43" s="849"/>
      <c r="AG43" s="1114"/>
      <c r="AH43" s="1114"/>
      <c r="AI43" s="1115"/>
      <c r="AJ43" s="1115"/>
      <c r="AK43" s="1115"/>
      <c r="AL43" s="1115"/>
      <c r="AM43" s="1115"/>
      <c r="AN43" s="1115"/>
      <c r="AO43" s="1115"/>
      <c r="AP43" s="1115"/>
      <c r="AQ43" s="1115"/>
      <c r="AR43" s="1115"/>
      <c r="AS43" s="1115"/>
      <c r="AT43" s="1115"/>
      <c r="AU43" s="1115"/>
      <c r="AV43" s="873"/>
      <c r="AW43" s="873"/>
      <c r="AX43" s="874"/>
      <c r="AY43" s="874"/>
      <c r="AZ43" s="874"/>
      <c r="BA43" s="875"/>
      <c r="BB43" s="1062"/>
      <c r="BC43" s="1062"/>
      <c r="BD43" s="1062"/>
      <c r="BE43" s="1062"/>
    </row>
    <row r="44" spans="2:57" ht="30.65" customHeight="1" x14ac:dyDescent="0.3">
      <c r="B4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4" s="23">
        <v>8.0500000000000007</v>
      </c>
      <c r="D44" s="23" t="s">
        <v>791</v>
      </c>
      <c r="E44" s="829" t="s">
        <v>786</v>
      </c>
      <c r="F44" s="1495" t="str">
        <f>VLOOKUP(TBL4_OptApp57[[#This Row],[Option type
Defined List]],'Option Typs_Grps'!B$2:C$47, 2, FALSE)</f>
        <v>Customer Options</v>
      </c>
      <c r="G44" s="24" t="s">
        <v>68</v>
      </c>
      <c r="H44" s="23" t="s">
        <v>737</v>
      </c>
      <c r="I44" s="843" t="s">
        <v>738</v>
      </c>
      <c r="J44" s="1060"/>
      <c r="K44" s="1060"/>
      <c r="L44" s="1060"/>
      <c r="M44" s="1060"/>
      <c r="N44" s="1060"/>
      <c r="O44" s="1061"/>
      <c r="P44" s="1062"/>
      <c r="Q44" s="1062"/>
      <c r="R44" s="23" t="s">
        <v>789</v>
      </c>
      <c r="S44" s="1332" t="s">
        <v>71</v>
      </c>
      <c r="T44" s="1332" t="s">
        <v>71</v>
      </c>
      <c r="U44" s="848">
        <v>1.2</v>
      </c>
      <c r="V44" s="1068"/>
      <c r="W44" s="1113"/>
      <c r="X44" s="1070"/>
      <c r="Y44" s="1070"/>
      <c r="Z44" s="1114"/>
      <c r="AA44" s="1114"/>
      <c r="AB44" s="1114"/>
      <c r="AC44" s="849"/>
      <c r="AD44" s="849"/>
      <c r="AE44" s="849"/>
      <c r="AF44" s="849"/>
      <c r="AG44" s="1114"/>
      <c r="AH44" s="1114"/>
      <c r="AI44" s="1115"/>
      <c r="AJ44" s="1115"/>
      <c r="AK44" s="1115"/>
      <c r="AL44" s="1115"/>
      <c r="AM44" s="1115"/>
      <c r="AN44" s="1115"/>
      <c r="AO44" s="1115"/>
      <c r="AP44" s="1115"/>
      <c r="AQ44" s="1115"/>
      <c r="AR44" s="1115"/>
      <c r="AS44" s="1115"/>
      <c r="AT44" s="1115"/>
      <c r="AU44" s="1115"/>
      <c r="AV44" s="873"/>
      <c r="AW44" s="873"/>
      <c r="AX44" s="874"/>
      <c r="AY44" s="874"/>
      <c r="AZ44" s="874"/>
      <c r="BA44" s="875"/>
      <c r="BB44" s="1062"/>
      <c r="BC44" s="1062"/>
      <c r="BD44" s="1062"/>
      <c r="BE44" s="1062"/>
    </row>
    <row r="45" spans="2:57" ht="30.65" customHeight="1" x14ac:dyDescent="0.3">
      <c r="B4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5" s="23">
        <v>8.06</v>
      </c>
      <c r="D45" s="23" t="s">
        <v>792</v>
      </c>
      <c r="E45" s="829" t="s">
        <v>786</v>
      </c>
      <c r="F45" s="1495" t="str">
        <f>VLOOKUP(TBL4_OptApp57[[#This Row],[Option type
Defined List]],'Option Typs_Grps'!B$2:C$47, 2, FALSE)</f>
        <v>Customer Options</v>
      </c>
      <c r="G45" s="24" t="s">
        <v>68</v>
      </c>
      <c r="H45" s="23" t="s">
        <v>737</v>
      </c>
      <c r="I45" s="843" t="s">
        <v>738</v>
      </c>
      <c r="J45" s="1060"/>
      <c r="K45" s="1060"/>
      <c r="L45" s="1060"/>
      <c r="M45" s="1060"/>
      <c r="N45" s="1060"/>
      <c r="O45" s="1061"/>
      <c r="P45" s="1062"/>
      <c r="Q45" s="1062"/>
      <c r="R45" s="23" t="s">
        <v>752</v>
      </c>
      <c r="S45" s="1332" t="s">
        <v>71</v>
      </c>
      <c r="T45" s="1332" t="s">
        <v>71</v>
      </c>
      <c r="U45" s="848">
        <v>2</v>
      </c>
      <c r="V45" s="1068"/>
      <c r="W45" s="1113"/>
      <c r="X45" s="1070"/>
      <c r="Y45" s="1070"/>
      <c r="Z45" s="1114"/>
      <c r="AA45" s="1114"/>
      <c r="AB45" s="1114"/>
      <c r="AC45" s="849"/>
      <c r="AD45" s="849"/>
      <c r="AE45" s="849"/>
      <c r="AF45" s="849"/>
      <c r="AG45" s="1114"/>
      <c r="AH45" s="1114"/>
      <c r="AI45" s="1115"/>
      <c r="AJ45" s="1115"/>
      <c r="AK45" s="1115"/>
      <c r="AL45" s="1115"/>
      <c r="AM45" s="1115"/>
      <c r="AN45" s="1115"/>
      <c r="AO45" s="1115"/>
      <c r="AP45" s="1115"/>
      <c r="AQ45" s="1115"/>
      <c r="AR45" s="1115"/>
      <c r="AS45" s="1115"/>
      <c r="AT45" s="1115"/>
      <c r="AU45" s="1115"/>
      <c r="AV45" s="873"/>
      <c r="AW45" s="873"/>
      <c r="AX45" s="874"/>
      <c r="AY45" s="874"/>
      <c r="AZ45" s="874"/>
      <c r="BA45" s="875"/>
      <c r="BB45" s="1062"/>
      <c r="BC45" s="1062"/>
      <c r="BD45" s="1062"/>
      <c r="BE45" s="1062"/>
    </row>
    <row r="46" spans="2:57" ht="30.65" customHeight="1" x14ac:dyDescent="0.3">
      <c r="B4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6" s="23">
        <v>8.07</v>
      </c>
      <c r="D46" s="23" t="s">
        <v>793</v>
      </c>
      <c r="E46" s="829" t="s">
        <v>786</v>
      </c>
      <c r="F46" s="1495" t="str">
        <f>VLOOKUP(TBL4_OptApp57[[#This Row],[Option type
Defined List]],'Option Typs_Grps'!B$2:C$47, 2, FALSE)</f>
        <v>Customer Options</v>
      </c>
      <c r="G46" s="24" t="s">
        <v>68</v>
      </c>
      <c r="H46" s="23" t="s">
        <v>737</v>
      </c>
      <c r="I46" s="843" t="s">
        <v>738</v>
      </c>
      <c r="J46" s="1060"/>
      <c r="K46" s="1060"/>
      <c r="L46" s="1060"/>
      <c r="M46" s="1060"/>
      <c r="N46" s="1060"/>
      <c r="O46" s="1061"/>
      <c r="P46" s="1062"/>
      <c r="Q46" s="1062"/>
      <c r="R46" s="23" t="s">
        <v>766</v>
      </c>
      <c r="S46" s="1332" t="s">
        <v>71</v>
      </c>
      <c r="T46" s="1332" t="s">
        <v>71</v>
      </c>
      <c r="U46" s="848">
        <v>0.25</v>
      </c>
      <c r="V46" s="1068"/>
      <c r="W46" s="1113"/>
      <c r="X46" s="1070"/>
      <c r="Y46" s="1070"/>
      <c r="Z46" s="1114"/>
      <c r="AA46" s="1114"/>
      <c r="AB46" s="1114"/>
      <c r="AC46" s="849"/>
      <c r="AD46" s="849"/>
      <c r="AE46" s="849"/>
      <c r="AF46" s="849"/>
      <c r="AG46" s="1114"/>
      <c r="AH46" s="1114"/>
      <c r="AI46" s="1115"/>
      <c r="AJ46" s="1115"/>
      <c r="AK46" s="1115"/>
      <c r="AL46" s="1115"/>
      <c r="AM46" s="1115"/>
      <c r="AN46" s="1115"/>
      <c r="AO46" s="1115"/>
      <c r="AP46" s="1115"/>
      <c r="AQ46" s="1115"/>
      <c r="AR46" s="1115"/>
      <c r="AS46" s="1115"/>
      <c r="AT46" s="1115"/>
      <c r="AU46" s="1115"/>
      <c r="AV46" s="873"/>
      <c r="AW46" s="873"/>
      <c r="AX46" s="874"/>
      <c r="AY46" s="874"/>
      <c r="AZ46" s="874"/>
      <c r="BA46" s="875"/>
      <c r="BB46" s="1062"/>
      <c r="BC46" s="1062"/>
      <c r="BD46" s="1062"/>
      <c r="BE46" s="1062"/>
    </row>
    <row r="47" spans="2:57" ht="30.65" customHeight="1" x14ac:dyDescent="0.3">
      <c r="B47"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7" s="23">
        <v>8.08</v>
      </c>
      <c r="D47" s="23" t="s">
        <v>794</v>
      </c>
      <c r="E47" s="829" t="s">
        <v>786</v>
      </c>
      <c r="F47" s="1495" t="str">
        <f>VLOOKUP(TBL4_OptApp57[[#This Row],[Option type
Defined List]],'Option Typs_Grps'!B$2:C$47, 2, FALSE)</f>
        <v>Customer Options</v>
      </c>
      <c r="G47" s="24" t="s">
        <v>68</v>
      </c>
      <c r="H47" s="23" t="s">
        <v>737</v>
      </c>
      <c r="I47" s="843" t="s">
        <v>738</v>
      </c>
      <c r="J47" s="1060"/>
      <c r="K47" s="1060"/>
      <c r="L47" s="1060"/>
      <c r="M47" s="1060"/>
      <c r="N47" s="1060"/>
      <c r="O47" s="1061"/>
      <c r="P47" s="1062"/>
      <c r="Q47" s="1062"/>
      <c r="R47" s="23" t="s">
        <v>789</v>
      </c>
      <c r="S47" s="1332" t="s">
        <v>71</v>
      </c>
      <c r="T47" s="1332" t="s">
        <v>71</v>
      </c>
      <c r="U47" s="848">
        <v>0.5</v>
      </c>
      <c r="V47" s="1068"/>
      <c r="W47" s="1113"/>
      <c r="X47" s="1070"/>
      <c r="Y47" s="1070"/>
      <c r="Z47" s="1114"/>
      <c r="AA47" s="1114"/>
      <c r="AB47" s="1114"/>
      <c r="AC47" s="849"/>
      <c r="AD47" s="849"/>
      <c r="AE47" s="849"/>
      <c r="AF47" s="849"/>
      <c r="AG47" s="1114"/>
      <c r="AH47" s="1114"/>
      <c r="AI47" s="1115"/>
      <c r="AJ47" s="1115"/>
      <c r="AK47" s="1115"/>
      <c r="AL47" s="1115"/>
      <c r="AM47" s="1115"/>
      <c r="AN47" s="1115"/>
      <c r="AO47" s="1115"/>
      <c r="AP47" s="1115"/>
      <c r="AQ47" s="1115"/>
      <c r="AR47" s="1115"/>
      <c r="AS47" s="1115"/>
      <c r="AT47" s="1115"/>
      <c r="AU47" s="1115"/>
      <c r="AV47" s="873"/>
      <c r="AW47" s="873"/>
      <c r="AX47" s="874"/>
      <c r="AY47" s="874"/>
      <c r="AZ47" s="874"/>
      <c r="BA47" s="875"/>
      <c r="BB47" s="1062"/>
      <c r="BC47" s="1062"/>
      <c r="BD47" s="1062"/>
      <c r="BE47" s="1062"/>
    </row>
    <row r="48" spans="2:57" ht="30.65" customHeight="1" x14ac:dyDescent="0.3">
      <c r="B4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8" s="23">
        <v>8.09</v>
      </c>
      <c r="D48" s="23" t="s">
        <v>795</v>
      </c>
      <c r="E48" s="829" t="s">
        <v>786</v>
      </c>
      <c r="F48" s="1495" t="str">
        <f>VLOOKUP(TBL4_OptApp57[[#This Row],[Option type
Defined List]],'Option Typs_Grps'!B$2:C$47, 2, FALSE)</f>
        <v>Customer Options</v>
      </c>
      <c r="G48" s="24" t="s">
        <v>68</v>
      </c>
      <c r="H48" s="23" t="s">
        <v>737</v>
      </c>
      <c r="I48" s="843" t="s">
        <v>738</v>
      </c>
      <c r="J48" s="1060"/>
      <c r="K48" s="1060"/>
      <c r="L48" s="1060"/>
      <c r="M48" s="1060"/>
      <c r="N48" s="1060"/>
      <c r="O48" s="1061"/>
      <c r="P48" s="1062"/>
      <c r="Q48" s="1062"/>
      <c r="R48" s="23" t="s">
        <v>789</v>
      </c>
      <c r="S48" s="1332" t="s">
        <v>71</v>
      </c>
      <c r="T48" s="1332" t="s">
        <v>71</v>
      </c>
      <c r="U48" s="848">
        <v>0.5</v>
      </c>
      <c r="V48" s="1068"/>
      <c r="W48" s="1113"/>
      <c r="X48" s="1070"/>
      <c r="Y48" s="1070"/>
      <c r="Z48" s="1114"/>
      <c r="AA48" s="1114"/>
      <c r="AB48" s="1114"/>
      <c r="AC48" s="849"/>
      <c r="AD48" s="849"/>
      <c r="AE48" s="849"/>
      <c r="AF48" s="849"/>
      <c r="AG48" s="1114"/>
      <c r="AH48" s="1114"/>
      <c r="AI48" s="1115"/>
      <c r="AJ48" s="1115"/>
      <c r="AK48" s="1115"/>
      <c r="AL48" s="1115"/>
      <c r="AM48" s="1115"/>
      <c r="AN48" s="1115"/>
      <c r="AO48" s="1115"/>
      <c r="AP48" s="1115"/>
      <c r="AQ48" s="1115"/>
      <c r="AR48" s="1115"/>
      <c r="AS48" s="1115"/>
      <c r="AT48" s="1115"/>
      <c r="AU48" s="1115"/>
      <c r="AV48" s="873"/>
      <c r="AW48" s="873"/>
      <c r="AX48" s="874"/>
      <c r="AY48" s="874"/>
      <c r="AZ48" s="874"/>
      <c r="BA48" s="875"/>
      <c r="BB48" s="1062"/>
      <c r="BC48" s="1062"/>
      <c r="BD48" s="1062"/>
      <c r="BE48" s="1062"/>
    </row>
    <row r="49" spans="2:57" ht="30.65" customHeight="1" x14ac:dyDescent="0.3">
      <c r="B4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49" s="23">
        <v>8.1</v>
      </c>
      <c r="D49" s="23" t="s">
        <v>796</v>
      </c>
      <c r="E49" s="829" t="s">
        <v>786</v>
      </c>
      <c r="F49" s="1495" t="str">
        <f>VLOOKUP(TBL4_OptApp57[[#This Row],[Option type
Defined List]],'Option Typs_Grps'!B$2:C$47, 2, FALSE)</f>
        <v>Customer Options</v>
      </c>
      <c r="G49" s="24" t="s">
        <v>68</v>
      </c>
      <c r="H49" s="23" t="s">
        <v>737</v>
      </c>
      <c r="I49" s="843" t="s">
        <v>738</v>
      </c>
      <c r="J49" s="1060"/>
      <c r="K49" s="1060"/>
      <c r="L49" s="1060"/>
      <c r="M49" s="1060"/>
      <c r="N49" s="1060"/>
      <c r="O49" s="1061"/>
      <c r="P49" s="1062"/>
      <c r="Q49" s="1062"/>
      <c r="R49" s="23" t="s">
        <v>789</v>
      </c>
      <c r="S49" s="1332" t="s">
        <v>71</v>
      </c>
      <c r="T49" s="1332" t="s">
        <v>71</v>
      </c>
      <c r="U49" s="848">
        <v>43</v>
      </c>
      <c r="V49" s="1068"/>
      <c r="W49" s="1113"/>
      <c r="X49" s="1070"/>
      <c r="Y49" s="1070"/>
      <c r="Z49" s="1114"/>
      <c r="AA49" s="1114"/>
      <c r="AB49" s="1114"/>
      <c r="AC49" s="849"/>
      <c r="AD49" s="849"/>
      <c r="AE49" s="849"/>
      <c r="AF49" s="849"/>
      <c r="AG49" s="1114"/>
      <c r="AH49" s="1114"/>
      <c r="AI49" s="1115"/>
      <c r="AJ49" s="1115"/>
      <c r="AK49" s="1115"/>
      <c r="AL49" s="1115"/>
      <c r="AM49" s="1115"/>
      <c r="AN49" s="1115"/>
      <c r="AO49" s="1115"/>
      <c r="AP49" s="1115"/>
      <c r="AQ49" s="1115"/>
      <c r="AR49" s="1115"/>
      <c r="AS49" s="1115"/>
      <c r="AT49" s="1115"/>
      <c r="AU49" s="1115"/>
      <c r="AV49" s="873"/>
      <c r="AW49" s="873"/>
      <c r="AX49" s="874"/>
      <c r="AY49" s="874"/>
      <c r="AZ49" s="874"/>
      <c r="BA49" s="875"/>
      <c r="BB49" s="1062"/>
      <c r="BC49" s="1062"/>
      <c r="BD49" s="1062"/>
      <c r="BE49" s="1062"/>
    </row>
    <row r="50" spans="2:57" ht="30.65" customHeight="1" x14ac:dyDescent="0.3">
      <c r="B5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0" s="23">
        <v>8.11</v>
      </c>
      <c r="D50" s="23" t="s">
        <v>797</v>
      </c>
      <c r="E50" s="829" t="s">
        <v>786</v>
      </c>
      <c r="F50" s="1495" t="str">
        <f>VLOOKUP(TBL4_OptApp57[[#This Row],[Option type
Defined List]],'Option Typs_Grps'!B$2:C$47, 2, FALSE)</f>
        <v>Customer Options</v>
      </c>
      <c r="G50" s="24" t="s">
        <v>68</v>
      </c>
      <c r="H50" s="23" t="s">
        <v>737</v>
      </c>
      <c r="I50" s="843" t="s">
        <v>738</v>
      </c>
      <c r="J50" s="1060"/>
      <c r="K50" s="1060"/>
      <c r="L50" s="1060"/>
      <c r="M50" s="1060"/>
      <c r="N50" s="1060"/>
      <c r="O50" s="1061"/>
      <c r="P50" s="1062"/>
      <c r="Q50" s="1062"/>
      <c r="R50" s="23" t="s">
        <v>789</v>
      </c>
      <c r="S50" s="1332" t="s">
        <v>71</v>
      </c>
      <c r="T50" s="1332" t="s">
        <v>71</v>
      </c>
      <c r="U50" s="848">
        <v>21</v>
      </c>
      <c r="V50" s="1068"/>
      <c r="W50" s="1113"/>
      <c r="X50" s="1070"/>
      <c r="Y50" s="1070"/>
      <c r="Z50" s="1114"/>
      <c r="AA50" s="1114"/>
      <c r="AB50" s="1114"/>
      <c r="AC50" s="849"/>
      <c r="AD50" s="849"/>
      <c r="AE50" s="849"/>
      <c r="AF50" s="849"/>
      <c r="AG50" s="1114"/>
      <c r="AH50" s="1114"/>
      <c r="AI50" s="1115"/>
      <c r="AJ50" s="1115"/>
      <c r="AK50" s="1115"/>
      <c r="AL50" s="1115"/>
      <c r="AM50" s="1115"/>
      <c r="AN50" s="1115"/>
      <c r="AO50" s="1115"/>
      <c r="AP50" s="1115"/>
      <c r="AQ50" s="1115"/>
      <c r="AR50" s="1115"/>
      <c r="AS50" s="1115"/>
      <c r="AT50" s="1115"/>
      <c r="AU50" s="1115"/>
      <c r="AV50" s="873"/>
      <c r="AW50" s="873"/>
      <c r="AX50" s="874"/>
      <c r="AY50" s="874"/>
      <c r="AZ50" s="874"/>
      <c r="BA50" s="875"/>
      <c r="BB50" s="1062"/>
      <c r="BC50" s="1062"/>
      <c r="BD50" s="1062"/>
      <c r="BE50" s="1062"/>
    </row>
    <row r="51" spans="2:57" ht="30.65" customHeight="1" x14ac:dyDescent="0.3">
      <c r="B5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1" s="23">
        <v>8.1199999999999992</v>
      </c>
      <c r="D51" s="23" t="s">
        <v>798</v>
      </c>
      <c r="E51" s="829" t="s">
        <v>786</v>
      </c>
      <c r="F51" s="1495" t="str">
        <f>VLOOKUP(TBL4_OptApp57[[#This Row],[Option type
Defined List]],'Option Typs_Grps'!B$2:C$47, 2, FALSE)</f>
        <v>Customer Options</v>
      </c>
      <c r="G51" s="24" t="s">
        <v>68</v>
      </c>
      <c r="H51" s="23" t="s">
        <v>737</v>
      </c>
      <c r="I51" s="843" t="s">
        <v>738</v>
      </c>
      <c r="J51" s="1060"/>
      <c r="K51" s="1060"/>
      <c r="L51" s="1060"/>
      <c r="M51" s="1060"/>
      <c r="N51" s="1060"/>
      <c r="O51" s="1061"/>
      <c r="P51" s="1062"/>
      <c r="Q51" s="1062"/>
      <c r="R51" s="23" t="s">
        <v>752</v>
      </c>
      <c r="S51" s="1332" t="s">
        <v>71</v>
      </c>
      <c r="T51" s="1332" t="s">
        <v>71</v>
      </c>
      <c r="U51" s="848">
        <v>5</v>
      </c>
      <c r="V51" s="1068"/>
      <c r="W51" s="1113"/>
      <c r="X51" s="1070"/>
      <c r="Y51" s="1070"/>
      <c r="Z51" s="1114"/>
      <c r="AA51" s="1114"/>
      <c r="AB51" s="1114"/>
      <c r="AC51" s="849"/>
      <c r="AD51" s="849"/>
      <c r="AE51" s="849"/>
      <c r="AF51" s="849"/>
      <c r="AG51" s="1114"/>
      <c r="AH51" s="1114"/>
      <c r="AI51" s="1115"/>
      <c r="AJ51" s="1115"/>
      <c r="AK51" s="1115"/>
      <c r="AL51" s="1115"/>
      <c r="AM51" s="1115"/>
      <c r="AN51" s="1115"/>
      <c r="AO51" s="1115"/>
      <c r="AP51" s="1115"/>
      <c r="AQ51" s="1115"/>
      <c r="AR51" s="1115"/>
      <c r="AS51" s="1115"/>
      <c r="AT51" s="1115"/>
      <c r="AU51" s="1115"/>
      <c r="AV51" s="873"/>
      <c r="AW51" s="873"/>
      <c r="AX51" s="874"/>
      <c r="AY51" s="874"/>
      <c r="AZ51" s="874"/>
      <c r="BA51" s="875"/>
      <c r="BB51" s="1062"/>
      <c r="BC51" s="1062"/>
      <c r="BD51" s="1062"/>
      <c r="BE51" s="1062"/>
    </row>
    <row r="52" spans="2:57" ht="30.65" customHeight="1" x14ac:dyDescent="0.3">
      <c r="B5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2" s="23">
        <v>8.1300000000000008</v>
      </c>
      <c r="D52" s="23" t="s">
        <v>799</v>
      </c>
      <c r="E52" s="829" t="s">
        <v>786</v>
      </c>
      <c r="F52" s="1495" t="str">
        <f>VLOOKUP(TBL4_OptApp57[[#This Row],[Option type
Defined List]],'Option Typs_Grps'!B$2:C$47, 2, FALSE)</f>
        <v>Customer Options</v>
      </c>
      <c r="G52" s="24" t="s">
        <v>68</v>
      </c>
      <c r="H52" s="23" t="s">
        <v>737</v>
      </c>
      <c r="I52" s="843" t="s">
        <v>738</v>
      </c>
      <c r="J52" s="1060"/>
      <c r="K52" s="1060"/>
      <c r="L52" s="1060"/>
      <c r="M52" s="1060"/>
      <c r="N52" s="1060"/>
      <c r="O52" s="1061"/>
      <c r="P52" s="1062"/>
      <c r="Q52" s="1062"/>
      <c r="R52" s="23" t="s">
        <v>784</v>
      </c>
      <c r="S52" s="1332" t="s">
        <v>71</v>
      </c>
      <c r="T52" s="1332" t="s">
        <v>71</v>
      </c>
      <c r="U52" s="848">
        <v>4.2</v>
      </c>
      <c r="V52" s="1068"/>
      <c r="W52" s="1113"/>
      <c r="X52" s="1070"/>
      <c r="Y52" s="1070"/>
      <c r="Z52" s="1114"/>
      <c r="AA52" s="1114"/>
      <c r="AB52" s="1114"/>
      <c r="AC52" s="849"/>
      <c r="AD52" s="849"/>
      <c r="AE52" s="849"/>
      <c r="AF52" s="849"/>
      <c r="AG52" s="1114"/>
      <c r="AH52" s="1114"/>
      <c r="AI52" s="1115"/>
      <c r="AJ52" s="1115"/>
      <c r="AK52" s="1115"/>
      <c r="AL52" s="1115"/>
      <c r="AM52" s="1115"/>
      <c r="AN52" s="1115"/>
      <c r="AO52" s="1115"/>
      <c r="AP52" s="1115"/>
      <c r="AQ52" s="1115"/>
      <c r="AR52" s="1115"/>
      <c r="AS52" s="1115"/>
      <c r="AT52" s="1115"/>
      <c r="AU52" s="1115"/>
      <c r="AV52" s="873"/>
      <c r="AW52" s="873"/>
      <c r="AX52" s="874"/>
      <c r="AY52" s="874"/>
      <c r="AZ52" s="874"/>
      <c r="BA52" s="875"/>
      <c r="BB52" s="1062"/>
      <c r="BC52" s="1062"/>
      <c r="BD52" s="1062"/>
      <c r="BE52" s="1062"/>
    </row>
    <row r="53" spans="2:57" ht="30.65" customHeight="1" x14ac:dyDescent="0.3">
      <c r="B53"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3" s="23">
        <v>8.14</v>
      </c>
      <c r="D53" s="23" t="s">
        <v>800</v>
      </c>
      <c r="E53" s="829" t="s">
        <v>786</v>
      </c>
      <c r="F53" s="1495" t="str">
        <f>VLOOKUP(TBL4_OptApp57[[#This Row],[Option type
Defined List]],'Option Typs_Grps'!B$2:C$47, 2, FALSE)</f>
        <v>Customer Options</v>
      </c>
      <c r="G53" s="24" t="s">
        <v>68</v>
      </c>
      <c r="H53" s="23" t="s">
        <v>737</v>
      </c>
      <c r="I53" s="843" t="s">
        <v>738</v>
      </c>
      <c r="J53" s="1060"/>
      <c r="K53" s="1060"/>
      <c r="L53" s="1060"/>
      <c r="M53" s="1060"/>
      <c r="N53" s="1060"/>
      <c r="O53" s="1061"/>
      <c r="P53" s="1062"/>
      <c r="Q53" s="1062"/>
      <c r="R53" s="23" t="s">
        <v>755</v>
      </c>
      <c r="S53" s="1332" t="s">
        <v>71</v>
      </c>
      <c r="T53" s="1332" t="s">
        <v>71</v>
      </c>
      <c r="U53" s="848">
        <v>2</v>
      </c>
      <c r="V53" s="1068"/>
      <c r="W53" s="1113"/>
      <c r="X53" s="1070"/>
      <c r="Y53" s="1070"/>
      <c r="Z53" s="1114"/>
      <c r="AA53" s="1114"/>
      <c r="AB53" s="1114"/>
      <c r="AC53" s="849"/>
      <c r="AD53" s="849"/>
      <c r="AE53" s="849"/>
      <c r="AF53" s="849"/>
      <c r="AG53" s="1114"/>
      <c r="AH53" s="1114"/>
      <c r="AI53" s="1115"/>
      <c r="AJ53" s="1115"/>
      <c r="AK53" s="1115"/>
      <c r="AL53" s="1115"/>
      <c r="AM53" s="1115"/>
      <c r="AN53" s="1115"/>
      <c r="AO53" s="1115"/>
      <c r="AP53" s="1115"/>
      <c r="AQ53" s="1115"/>
      <c r="AR53" s="1115"/>
      <c r="AS53" s="1115"/>
      <c r="AT53" s="1115"/>
      <c r="AU53" s="1115"/>
      <c r="AV53" s="873"/>
      <c r="AW53" s="873"/>
      <c r="AX53" s="874"/>
      <c r="AY53" s="874"/>
      <c r="AZ53" s="874"/>
      <c r="BA53" s="875"/>
      <c r="BB53" s="1062"/>
      <c r="BC53" s="1062"/>
      <c r="BD53" s="1062"/>
      <c r="BE53" s="1062"/>
    </row>
    <row r="54" spans="2:57" ht="30.65" customHeight="1" x14ac:dyDescent="0.3">
      <c r="B54"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4" s="23">
        <v>8.15</v>
      </c>
      <c r="D54" s="23" t="s">
        <v>801</v>
      </c>
      <c r="E54" s="829" t="s">
        <v>786</v>
      </c>
      <c r="F54" s="1495" t="str">
        <f>VLOOKUP(TBL4_OptApp57[[#This Row],[Option type
Defined List]],'Option Typs_Grps'!B$2:C$47, 2, FALSE)</f>
        <v>Customer Options</v>
      </c>
      <c r="G54" s="24" t="s">
        <v>68</v>
      </c>
      <c r="H54" s="23" t="s">
        <v>737</v>
      </c>
      <c r="I54" s="843" t="s">
        <v>738</v>
      </c>
      <c r="J54" s="1060"/>
      <c r="K54" s="1060"/>
      <c r="L54" s="1060"/>
      <c r="M54" s="1060"/>
      <c r="N54" s="1060"/>
      <c r="O54" s="1061"/>
      <c r="P54" s="1062"/>
      <c r="Q54" s="1062"/>
      <c r="R54" s="23" t="s">
        <v>766</v>
      </c>
      <c r="S54" s="1332" t="s">
        <v>71</v>
      </c>
      <c r="T54" s="1332" t="s">
        <v>71</v>
      </c>
      <c r="U54" s="848">
        <v>0.25</v>
      </c>
      <c r="V54" s="1068"/>
      <c r="W54" s="1113"/>
      <c r="X54" s="1070"/>
      <c r="Y54" s="1070"/>
      <c r="Z54" s="1114"/>
      <c r="AA54" s="1114"/>
      <c r="AB54" s="1114"/>
      <c r="AC54" s="849"/>
      <c r="AD54" s="849"/>
      <c r="AE54" s="849"/>
      <c r="AF54" s="849"/>
      <c r="AG54" s="1114"/>
      <c r="AH54" s="1114"/>
      <c r="AI54" s="1115"/>
      <c r="AJ54" s="1115"/>
      <c r="AK54" s="1115"/>
      <c r="AL54" s="1115"/>
      <c r="AM54" s="1115"/>
      <c r="AN54" s="1115"/>
      <c r="AO54" s="1115"/>
      <c r="AP54" s="1115"/>
      <c r="AQ54" s="1115"/>
      <c r="AR54" s="1115"/>
      <c r="AS54" s="1115"/>
      <c r="AT54" s="1115"/>
      <c r="AU54" s="1115"/>
      <c r="AV54" s="873"/>
      <c r="AW54" s="873"/>
      <c r="AX54" s="874"/>
      <c r="AY54" s="874"/>
      <c r="AZ54" s="874"/>
      <c r="BA54" s="875"/>
      <c r="BB54" s="1062"/>
      <c r="BC54" s="1062"/>
      <c r="BD54" s="1062"/>
      <c r="BE54" s="1062"/>
    </row>
    <row r="55" spans="2:57" ht="30.65" customHeight="1" x14ac:dyDescent="0.3">
      <c r="B55"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5" s="23">
        <v>8.16</v>
      </c>
      <c r="D55" s="23" t="s">
        <v>802</v>
      </c>
      <c r="E55" s="829" t="s">
        <v>786</v>
      </c>
      <c r="F55" s="1495" t="str">
        <f>VLOOKUP(TBL4_OptApp57[[#This Row],[Option type
Defined List]],'Option Typs_Grps'!B$2:C$47, 2, FALSE)</f>
        <v>Customer Options</v>
      </c>
      <c r="G55" s="24" t="s">
        <v>68</v>
      </c>
      <c r="H55" s="23" t="s">
        <v>737</v>
      </c>
      <c r="I55" s="843" t="s">
        <v>772</v>
      </c>
      <c r="J55" s="1060"/>
      <c r="K55" s="1060"/>
      <c r="L55" s="1060"/>
      <c r="M55" s="1060"/>
      <c r="N55" s="1060"/>
      <c r="O55" s="1061"/>
      <c r="P55" s="1062"/>
      <c r="Q55" s="1062"/>
      <c r="R55" s="23" t="s">
        <v>755</v>
      </c>
      <c r="S55" s="1332" t="s">
        <v>71</v>
      </c>
      <c r="T55" s="1332" t="s">
        <v>71</v>
      </c>
      <c r="U55" s="848">
        <v>2.14</v>
      </c>
      <c r="V55" s="1068"/>
      <c r="W55" s="1113"/>
      <c r="X55" s="1070"/>
      <c r="Y55" s="1070"/>
      <c r="Z55" s="1114"/>
      <c r="AA55" s="1114"/>
      <c r="AB55" s="1114"/>
      <c r="AC55" s="849"/>
      <c r="AD55" s="849"/>
      <c r="AE55" s="849"/>
      <c r="AF55" s="849"/>
      <c r="AG55" s="1114"/>
      <c r="AH55" s="1114"/>
      <c r="AI55" s="1115"/>
      <c r="AJ55" s="1115"/>
      <c r="AK55" s="1115"/>
      <c r="AL55" s="1115"/>
      <c r="AM55" s="1115"/>
      <c r="AN55" s="1115"/>
      <c r="AO55" s="1115"/>
      <c r="AP55" s="1115"/>
      <c r="AQ55" s="1115"/>
      <c r="AR55" s="1115"/>
      <c r="AS55" s="1115"/>
      <c r="AT55" s="1115"/>
      <c r="AU55" s="1115"/>
      <c r="AV55" s="873"/>
      <c r="AW55" s="873"/>
      <c r="AX55" s="874"/>
      <c r="AY55" s="874"/>
      <c r="AZ55" s="874"/>
      <c r="BA55" s="875"/>
      <c r="BB55" s="1062"/>
      <c r="BC55" s="1062"/>
      <c r="BD55" s="1062"/>
      <c r="BE55" s="1062"/>
    </row>
    <row r="56" spans="2:57" ht="30.65" customHeight="1" x14ac:dyDescent="0.3">
      <c r="B56"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6" s="23">
        <v>8.17</v>
      </c>
      <c r="D56" s="23" t="s">
        <v>803</v>
      </c>
      <c r="E56" s="829" t="s">
        <v>786</v>
      </c>
      <c r="F56" s="1495" t="str">
        <f>VLOOKUP(TBL4_OptApp57[[#This Row],[Option type
Defined List]],'Option Typs_Grps'!B$2:C$47, 2, FALSE)</f>
        <v>Customer Options</v>
      </c>
      <c r="G56" s="24" t="s">
        <v>68</v>
      </c>
      <c r="H56" s="23" t="s">
        <v>737</v>
      </c>
      <c r="I56" s="843" t="s">
        <v>772</v>
      </c>
      <c r="J56" s="1060"/>
      <c r="K56" s="1060"/>
      <c r="L56" s="1060"/>
      <c r="M56" s="1060"/>
      <c r="N56" s="1060"/>
      <c r="O56" s="1061"/>
      <c r="P56" s="1062"/>
      <c r="Q56" s="1062"/>
      <c r="R56" s="23" t="s">
        <v>766</v>
      </c>
      <c r="S56" s="1332" t="s">
        <v>71</v>
      </c>
      <c r="T56" s="1332" t="s">
        <v>71</v>
      </c>
      <c r="U56" s="848">
        <v>0.5</v>
      </c>
      <c r="V56" s="1068"/>
      <c r="W56" s="1113"/>
      <c r="X56" s="1070"/>
      <c r="Y56" s="1070"/>
      <c r="Z56" s="1114"/>
      <c r="AA56" s="1114"/>
      <c r="AB56" s="1114"/>
      <c r="AC56" s="849"/>
      <c r="AD56" s="849"/>
      <c r="AE56" s="849"/>
      <c r="AF56" s="849"/>
      <c r="AG56" s="1114"/>
      <c r="AH56" s="1114"/>
      <c r="AI56" s="1115"/>
      <c r="AJ56" s="1115"/>
      <c r="AK56" s="1115"/>
      <c r="AL56" s="1115"/>
      <c r="AM56" s="1115"/>
      <c r="AN56" s="1115"/>
      <c r="AO56" s="1115"/>
      <c r="AP56" s="1115"/>
      <c r="AQ56" s="1115"/>
      <c r="AR56" s="1115"/>
      <c r="AS56" s="1115"/>
      <c r="AT56" s="1115"/>
      <c r="AU56" s="1115"/>
      <c r="AV56" s="873"/>
      <c r="AW56" s="873"/>
      <c r="AX56" s="874"/>
      <c r="AY56" s="874"/>
      <c r="AZ56" s="874"/>
      <c r="BA56" s="875"/>
      <c r="BB56" s="1062"/>
      <c r="BC56" s="1062"/>
      <c r="BD56" s="1062"/>
      <c r="BE56" s="1062"/>
    </row>
    <row r="57" spans="2:57" ht="30.65" customHeight="1" x14ac:dyDescent="0.3">
      <c r="B57"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7" s="23">
        <v>9.01</v>
      </c>
      <c r="D57" s="23" t="s">
        <v>804</v>
      </c>
      <c r="E57" s="829" t="s">
        <v>805</v>
      </c>
      <c r="F57" s="1495" t="str">
        <f>VLOOKUP(TBL4_OptApp57[[#This Row],[Option type
Defined List]],'Option Typs_Grps'!B$2:C$47, 2, FALSE)</f>
        <v>Customer Options</v>
      </c>
      <c r="G57" s="24" t="s">
        <v>68</v>
      </c>
      <c r="H57" s="23" t="s">
        <v>737</v>
      </c>
      <c r="I57" s="843" t="s">
        <v>738</v>
      </c>
      <c r="J57" s="1060"/>
      <c r="K57" s="1060"/>
      <c r="L57" s="1060"/>
      <c r="M57" s="1060"/>
      <c r="N57" s="1060"/>
      <c r="O57" s="1061"/>
      <c r="P57" s="1062"/>
      <c r="Q57" s="1062"/>
      <c r="R57" s="23" t="s">
        <v>766</v>
      </c>
      <c r="S57" s="1332" t="s">
        <v>71</v>
      </c>
      <c r="T57" s="1332" t="s">
        <v>71</v>
      </c>
      <c r="U57" s="848">
        <v>0.15</v>
      </c>
      <c r="V57" s="1068"/>
      <c r="W57" s="1113"/>
      <c r="X57" s="1070"/>
      <c r="Y57" s="1070"/>
      <c r="Z57" s="1114"/>
      <c r="AA57" s="1114"/>
      <c r="AB57" s="1114"/>
      <c r="AC57" s="849"/>
      <c r="AD57" s="849"/>
      <c r="AE57" s="849"/>
      <c r="AF57" s="849"/>
      <c r="AG57" s="1114"/>
      <c r="AH57" s="1114"/>
      <c r="AI57" s="1115"/>
      <c r="AJ57" s="1115"/>
      <c r="AK57" s="1115"/>
      <c r="AL57" s="1115"/>
      <c r="AM57" s="1115"/>
      <c r="AN57" s="1115"/>
      <c r="AO57" s="1115"/>
      <c r="AP57" s="1115"/>
      <c r="AQ57" s="1115"/>
      <c r="AR57" s="1115"/>
      <c r="AS57" s="1115"/>
      <c r="AT57" s="1115"/>
      <c r="AU57" s="1115"/>
      <c r="AV57" s="873"/>
      <c r="AW57" s="873"/>
      <c r="AX57" s="874"/>
      <c r="AY57" s="874"/>
      <c r="AZ57" s="874"/>
      <c r="BA57" s="875"/>
      <c r="BB57" s="1062"/>
      <c r="BC57" s="1062"/>
      <c r="BD57" s="1062"/>
      <c r="BE57" s="1062"/>
    </row>
    <row r="58" spans="2:57" ht="30.65" customHeight="1" x14ac:dyDescent="0.3">
      <c r="B58"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8" s="23">
        <v>9.02</v>
      </c>
      <c r="D58" s="23" t="s">
        <v>806</v>
      </c>
      <c r="E58" s="829" t="s">
        <v>805</v>
      </c>
      <c r="F58" s="1495" t="str">
        <f>VLOOKUP(TBL4_OptApp57[[#This Row],[Option type
Defined List]],'Option Typs_Grps'!B$2:C$47, 2, FALSE)</f>
        <v>Customer Options</v>
      </c>
      <c r="G58" s="24" t="s">
        <v>68</v>
      </c>
      <c r="H58" s="23" t="s">
        <v>737</v>
      </c>
      <c r="I58" s="843" t="s">
        <v>738</v>
      </c>
      <c r="J58" s="1060"/>
      <c r="K58" s="1060"/>
      <c r="L58" s="1060"/>
      <c r="M58" s="1060"/>
      <c r="N58" s="1060"/>
      <c r="O58" s="1061"/>
      <c r="P58" s="1062"/>
      <c r="Q58" s="1062"/>
      <c r="R58" s="23" t="s">
        <v>766</v>
      </c>
      <c r="S58" s="1332" t="s">
        <v>71</v>
      </c>
      <c r="T58" s="1332" t="s">
        <v>71</v>
      </c>
      <c r="U58" s="848">
        <v>0.1</v>
      </c>
      <c r="V58" s="1068"/>
      <c r="W58" s="1113"/>
      <c r="X58" s="1070"/>
      <c r="Y58" s="1070"/>
      <c r="Z58" s="1114"/>
      <c r="AA58" s="1114"/>
      <c r="AB58" s="1114"/>
      <c r="AC58" s="849"/>
      <c r="AD58" s="849"/>
      <c r="AE58" s="849"/>
      <c r="AF58" s="849"/>
      <c r="AG58" s="1114"/>
      <c r="AH58" s="1114"/>
      <c r="AI58" s="1115"/>
      <c r="AJ58" s="1115"/>
      <c r="AK58" s="1115"/>
      <c r="AL58" s="1115"/>
      <c r="AM58" s="1115"/>
      <c r="AN58" s="1115"/>
      <c r="AO58" s="1115"/>
      <c r="AP58" s="1115"/>
      <c r="AQ58" s="1115"/>
      <c r="AR58" s="1115"/>
      <c r="AS58" s="1115"/>
      <c r="AT58" s="1115"/>
      <c r="AU58" s="1115"/>
      <c r="AV58" s="873"/>
      <c r="AW58" s="873"/>
      <c r="AX58" s="874"/>
      <c r="AY58" s="874"/>
      <c r="AZ58" s="874"/>
      <c r="BA58" s="875"/>
      <c r="BB58" s="1062"/>
      <c r="BC58" s="1062"/>
      <c r="BD58" s="1062"/>
      <c r="BE58" s="1062"/>
    </row>
    <row r="59" spans="2:57" ht="30.65" customHeight="1" x14ac:dyDescent="0.3">
      <c r="B59" s="798"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59" s="23">
        <v>9.0299999999999994</v>
      </c>
      <c r="D59" s="23" t="s">
        <v>807</v>
      </c>
      <c r="E59" s="829" t="s">
        <v>805</v>
      </c>
      <c r="F59" s="1495" t="str">
        <f>VLOOKUP(TBL4_OptApp57[[#This Row],[Option type
Defined List]],'Option Typs_Grps'!B$2:C$47, 2, FALSE)</f>
        <v>Customer Options</v>
      </c>
      <c r="G59" s="24" t="s">
        <v>68</v>
      </c>
      <c r="H59" s="23" t="s">
        <v>737</v>
      </c>
      <c r="I59" s="843" t="s">
        <v>738</v>
      </c>
      <c r="J59" s="1060"/>
      <c r="K59" s="1060"/>
      <c r="L59" s="1060"/>
      <c r="M59" s="1060"/>
      <c r="N59" s="1060"/>
      <c r="O59" s="1061"/>
      <c r="P59" s="1062"/>
      <c r="Q59" s="1062"/>
      <c r="R59" s="23" t="s">
        <v>766</v>
      </c>
      <c r="S59" s="1332" t="s">
        <v>71</v>
      </c>
      <c r="T59" s="1332" t="s">
        <v>71</v>
      </c>
      <c r="U59" s="848">
        <v>1</v>
      </c>
      <c r="V59" s="1068"/>
      <c r="W59" s="1113"/>
      <c r="X59" s="1070"/>
      <c r="Y59" s="1070"/>
      <c r="Z59" s="1114"/>
      <c r="AA59" s="1114"/>
      <c r="AB59" s="1114"/>
      <c r="AC59" s="849"/>
      <c r="AD59" s="849"/>
      <c r="AE59" s="849"/>
      <c r="AF59" s="849"/>
      <c r="AG59" s="1114"/>
      <c r="AH59" s="1114"/>
      <c r="AI59" s="1115"/>
      <c r="AJ59" s="1115"/>
      <c r="AK59" s="1115"/>
      <c r="AL59" s="1115"/>
      <c r="AM59" s="1115"/>
      <c r="AN59" s="1115"/>
      <c r="AO59" s="1115"/>
      <c r="AP59" s="1115"/>
      <c r="AQ59" s="1115"/>
      <c r="AR59" s="1115"/>
      <c r="AS59" s="1115"/>
      <c r="AT59" s="1115"/>
      <c r="AU59" s="1115"/>
      <c r="AV59" s="873"/>
      <c r="AW59" s="873"/>
      <c r="AX59" s="874"/>
      <c r="AY59" s="874"/>
      <c r="AZ59" s="874"/>
      <c r="BA59" s="875"/>
      <c r="BB59" s="1062"/>
      <c r="BC59" s="1062"/>
      <c r="BD59" s="1062"/>
      <c r="BE59" s="1062"/>
    </row>
    <row r="60" spans="2:57" ht="30.65" customHeight="1" x14ac:dyDescent="0.3">
      <c r="B6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0" s="23">
        <v>9.0399999999999991</v>
      </c>
      <c r="D60" s="23" t="s">
        <v>808</v>
      </c>
      <c r="E60" s="829" t="s">
        <v>805</v>
      </c>
      <c r="F60" s="1495" t="str">
        <f>VLOOKUP(TBL4_OptApp57[[#This Row],[Option type
Defined List]],'Option Typs_Grps'!B$2:C$47, 2, FALSE)</f>
        <v>Customer Options</v>
      </c>
      <c r="G60" s="24" t="s">
        <v>68</v>
      </c>
      <c r="H60" s="23" t="s">
        <v>737</v>
      </c>
      <c r="I60" s="843" t="s">
        <v>738</v>
      </c>
      <c r="J60" s="1060"/>
      <c r="K60" s="1060"/>
      <c r="L60" s="1060"/>
      <c r="M60" s="1060"/>
      <c r="N60" s="1060"/>
      <c r="O60" s="1061"/>
      <c r="P60" s="1062"/>
      <c r="Q60" s="1062"/>
      <c r="R60" s="23" t="s">
        <v>766</v>
      </c>
      <c r="S60" s="1332" t="s">
        <v>71</v>
      </c>
      <c r="T60" s="1332" t="s">
        <v>71</v>
      </c>
      <c r="U60" s="848">
        <v>0.75</v>
      </c>
      <c r="V60" s="1068"/>
      <c r="W60" s="1113"/>
      <c r="X60" s="1070"/>
      <c r="Y60" s="1070"/>
      <c r="Z60" s="1114"/>
      <c r="AA60" s="1114"/>
      <c r="AB60" s="1114"/>
      <c r="AC60" s="849"/>
      <c r="AD60" s="849"/>
      <c r="AE60" s="849"/>
      <c r="AF60" s="849"/>
      <c r="AG60" s="1114"/>
      <c r="AH60" s="1114"/>
      <c r="AI60" s="1115"/>
      <c r="AJ60" s="1115"/>
      <c r="AK60" s="1115"/>
      <c r="AL60" s="1115"/>
      <c r="AM60" s="1115"/>
      <c r="AN60" s="1115"/>
      <c r="AO60" s="1115"/>
      <c r="AP60" s="1115"/>
      <c r="AQ60" s="1115"/>
      <c r="AR60" s="1115"/>
      <c r="AS60" s="1115"/>
      <c r="AT60" s="1115"/>
      <c r="AU60" s="1115"/>
      <c r="AV60" s="873"/>
      <c r="AW60" s="873"/>
      <c r="AX60" s="874"/>
      <c r="AY60" s="874"/>
      <c r="AZ60" s="874"/>
      <c r="BA60" s="875"/>
      <c r="BB60" s="1062"/>
      <c r="BC60" s="1062"/>
      <c r="BD60" s="1062"/>
      <c r="BE60" s="1062"/>
    </row>
    <row r="61" spans="2:57" ht="30.65" customHeight="1" x14ac:dyDescent="0.3">
      <c r="B6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1" s="23">
        <v>9.0500000000000007</v>
      </c>
      <c r="D61" s="23" t="s">
        <v>809</v>
      </c>
      <c r="E61" s="829" t="s">
        <v>805</v>
      </c>
      <c r="F61" s="1495" t="str">
        <f>VLOOKUP(TBL4_OptApp57[[#This Row],[Option type
Defined List]],'Option Typs_Grps'!B$2:C$47, 2, FALSE)</f>
        <v>Customer Options</v>
      </c>
      <c r="G61" s="24" t="s">
        <v>68</v>
      </c>
      <c r="H61" s="23" t="s">
        <v>737</v>
      </c>
      <c r="I61" s="843" t="s">
        <v>738</v>
      </c>
      <c r="J61" s="1060"/>
      <c r="K61" s="1060"/>
      <c r="L61" s="1060"/>
      <c r="M61" s="1060"/>
      <c r="N61" s="1060"/>
      <c r="O61" s="1061"/>
      <c r="P61" s="1062"/>
      <c r="Q61" s="1062"/>
      <c r="R61" s="23" t="s">
        <v>766</v>
      </c>
      <c r="S61" s="1332" t="s">
        <v>71</v>
      </c>
      <c r="T61" s="1332" t="s">
        <v>71</v>
      </c>
      <c r="U61" s="848">
        <v>0.5</v>
      </c>
      <c r="V61" s="1068"/>
      <c r="W61" s="1113"/>
      <c r="X61" s="1070"/>
      <c r="Y61" s="1070"/>
      <c r="Z61" s="1114"/>
      <c r="AA61" s="1114"/>
      <c r="AB61" s="1114"/>
      <c r="AC61" s="849"/>
      <c r="AD61" s="849"/>
      <c r="AE61" s="849"/>
      <c r="AF61" s="849"/>
      <c r="AG61" s="1114"/>
      <c r="AH61" s="1114"/>
      <c r="AI61" s="1115"/>
      <c r="AJ61" s="1115"/>
      <c r="AK61" s="1115"/>
      <c r="AL61" s="1115"/>
      <c r="AM61" s="1115"/>
      <c r="AN61" s="1115"/>
      <c r="AO61" s="1115"/>
      <c r="AP61" s="1115"/>
      <c r="AQ61" s="1115"/>
      <c r="AR61" s="1115"/>
      <c r="AS61" s="1115"/>
      <c r="AT61" s="1115"/>
      <c r="AU61" s="1115"/>
      <c r="AV61" s="873"/>
      <c r="AW61" s="873"/>
      <c r="AX61" s="874"/>
      <c r="AY61" s="874"/>
      <c r="AZ61" s="874"/>
      <c r="BA61" s="875"/>
      <c r="BB61" s="1062"/>
      <c r="BC61" s="1062"/>
      <c r="BD61" s="1062"/>
      <c r="BE61" s="1062"/>
    </row>
    <row r="62" spans="2:57" ht="30.65" customHeight="1" x14ac:dyDescent="0.3">
      <c r="B6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2" s="23">
        <v>9.06</v>
      </c>
      <c r="D62" s="23" t="s">
        <v>810</v>
      </c>
      <c r="E62" s="829" t="s">
        <v>805</v>
      </c>
      <c r="F62" s="1495" t="str">
        <f>VLOOKUP(TBL4_OptApp57[[#This Row],[Option type
Defined List]],'Option Typs_Grps'!B$2:C$47, 2, FALSE)</f>
        <v>Customer Options</v>
      </c>
      <c r="G62" s="24" t="s">
        <v>68</v>
      </c>
      <c r="H62" s="23" t="s">
        <v>737</v>
      </c>
      <c r="I62" s="843" t="s">
        <v>738</v>
      </c>
      <c r="J62" s="1060"/>
      <c r="K62" s="1060"/>
      <c r="L62" s="1060"/>
      <c r="M62" s="1060"/>
      <c r="N62" s="1060"/>
      <c r="O62" s="1061"/>
      <c r="P62" s="1062"/>
      <c r="Q62" s="1062"/>
      <c r="R62" s="23" t="s">
        <v>752</v>
      </c>
      <c r="S62" s="1332" t="s">
        <v>71</v>
      </c>
      <c r="T62" s="1332" t="s">
        <v>71</v>
      </c>
      <c r="U62" s="848">
        <v>1</v>
      </c>
      <c r="V62" s="1068"/>
      <c r="W62" s="1113"/>
      <c r="X62" s="1070"/>
      <c r="Y62" s="1070"/>
      <c r="Z62" s="1114"/>
      <c r="AA62" s="1114"/>
      <c r="AB62" s="1114"/>
      <c r="AC62" s="849"/>
      <c r="AD62" s="849"/>
      <c r="AE62" s="849"/>
      <c r="AF62" s="849"/>
      <c r="AG62" s="1114"/>
      <c r="AH62" s="1114"/>
      <c r="AI62" s="1115"/>
      <c r="AJ62" s="1115"/>
      <c r="AK62" s="1115"/>
      <c r="AL62" s="1115"/>
      <c r="AM62" s="1115"/>
      <c r="AN62" s="1115"/>
      <c r="AO62" s="1115"/>
      <c r="AP62" s="1115"/>
      <c r="AQ62" s="1115"/>
      <c r="AR62" s="1115"/>
      <c r="AS62" s="1115"/>
      <c r="AT62" s="1115"/>
      <c r="AU62" s="1115"/>
      <c r="AV62" s="873"/>
      <c r="AW62" s="873"/>
      <c r="AX62" s="874"/>
      <c r="AY62" s="874"/>
      <c r="AZ62" s="874"/>
      <c r="BA62" s="875"/>
      <c r="BB62" s="1062"/>
      <c r="BC62" s="1062"/>
      <c r="BD62" s="1062"/>
      <c r="BE62" s="1062"/>
    </row>
    <row r="63" spans="2:57" ht="30.65" customHeight="1" x14ac:dyDescent="0.3">
      <c r="B63" s="831"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3" s="811">
        <v>9.07</v>
      </c>
      <c r="D63" s="23" t="s">
        <v>811</v>
      </c>
      <c r="E63" s="832" t="s">
        <v>805</v>
      </c>
      <c r="F63" s="1495" t="str">
        <f>VLOOKUP(TBL4_OptApp57[[#This Row],[Option type
Defined List]],'Option Typs_Grps'!B$2:C$47, 2, FALSE)</f>
        <v>Customer Options</v>
      </c>
      <c r="G63" s="833" t="s">
        <v>68</v>
      </c>
      <c r="H63" s="23" t="s">
        <v>737</v>
      </c>
      <c r="I63" s="845" t="s">
        <v>738</v>
      </c>
      <c r="J63" s="1063"/>
      <c r="K63" s="1063"/>
      <c r="L63" s="1063"/>
      <c r="M63" s="1063"/>
      <c r="N63" s="1063"/>
      <c r="O63" s="1064"/>
      <c r="P63" s="1065"/>
      <c r="Q63" s="1065"/>
      <c r="R63" s="23" t="s">
        <v>766</v>
      </c>
      <c r="S63" s="1332" t="s">
        <v>71</v>
      </c>
      <c r="T63" s="1332" t="s">
        <v>71</v>
      </c>
      <c r="U63" s="848">
        <v>1.5</v>
      </c>
      <c r="V63" s="1068"/>
      <c r="W63" s="1116"/>
      <c r="X63" s="1070"/>
      <c r="Y63" s="1070"/>
      <c r="Z63" s="1117"/>
      <c r="AA63" s="1117"/>
      <c r="AB63" s="1117"/>
      <c r="AC63" s="850"/>
      <c r="AD63" s="850"/>
      <c r="AE63" s="850"/>
      <c r="AF63" s="850"/>
      <c r="AG63" s="1117"/>
      <c r="AH63" s="1117"/>
      <c r="AI63" s="1118"/>
      <c r="AJ63" s="1118"/>
      <c r="AK63" s="1118"/>
      <c r="AL63" s="1118"/>
      <c r="AM63" s="1118"/>
      <c r="AN63" s="1118"/>
      <c r="AO63" s="1118"/>
      <c r="AP63" s="1118"/>
      <c r="AQ63" s="1118"/>
      <c r="AR63" s="1118"/>
      <c r="AS63" s="1118"/>
      <c r="AT63" s="1118"/>
      <c r="AU63" s="1118"/>
      <c r="AV63" s="876"/>
      <c r="AW63" s="876"/>
      <c r="AX63" s="877"/>
      <c r="AY63" s="877"/>
      <c r="AZ63" s="877"/>
      <c r="BA63" s="878"/>
      <c r="BB63" s="1065"/>
      <c r="BC63" s="1065"/>
      <c r="BD63" s="1065"/>
      <c r="BE63" s="1065"/>
    </row>
    <row r="64" spans="2:57" ht="30.65" customHeight="1" x14ac:dyDescent="0.3">
      <c r="B6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4" s="778">
        <v>9.08</v>
      </c>
      <c r="D64" s="23" t="s">
        <v>812</v>
      </c>
      <c r="E64" s="778" t="s">
        <v>805</v>
      </c>
      <c r="F64" s="1495" t="str">
        <f>VLOOKUP(TBL4_OptApp57[[#This Row],[Option type
Defined List]],'Option Typs_Grps'!B$2:C$47, 2, FALSE)</f>
        <v>Customer Options</v>
      </c>
      <c r="G64" s="834" t="s">
        <v>68</v>
      </c>
      <c r="H64" s="23" t="s">
        <v>737</v>
      </c>
      <c r="I64" s="844" t="s">
        <v>738</v>
      </c>
      <c r="J64" s="1049"/>
      <c r="K64" s="1049"/>
      <c r="L64" s="1049"/>
      <c r="M64" s="1049"/>
      <c r="N64" s="1049"/>
      <c r="O64" s="1050"/>
      <c r="P64" s="1051"/>
      <c r="Q64" s="1051"/>
      <c r="R64" s="23" t="s">
        <v>766</v>
      </c>
      <c r="S64" s="1332" t="s">
        <v>71</v>
      </c>
      <c r="T64" s="1332" t="s">
        <v>71</v>
      </c>
      <c r="U64" s="848">
        <v>0.5</v>
      </c>
      <c r="V64" s="1068"/>
      <c r="W64" s="1069"/>
      <c r="X64" s="1070"/>
      <c r="Y64" s="1070"/>
      <c r="Z64" s="1071"/>
      <c r="AA64" s="1070"/>
      <c r="AB64" s="1070"/>
      <c r="AC64" s="851"/>
      <c r="AD64" s="851"/>
      <c r="AE64" s="851"/>
      <c r="AF64" s="851"/>
      <c r="AG64" s="1070"/>
      <c r="AH64" s="1070"/>
      <c r="AI64" s="1057"/>
      <c r="AJ64" s="1057"/>
      <c r="AK64" s="1057"/>
      <c r="AL64" s="1057"/>
      <c r="AM64" s="1057"/>
      <c r="AN64" s="1057"/>
      <c r="AO64" s="1057"/>
      <c r="AP64" s="1057"/>
      <c r="AQ64" s="1057"/>
      <c r="AR64" s="1057"/>
      <c r="AS64" s="1057"/>
      <c r="AT64" s="1057"/>
      <c r="AU64" s="1057"/>
      <c r="AV64" s="836"/>
      <c r="AW64" s="836"/>
      <c r="AX64" s="836"/>
      <c r="AY64" s="836"/>
      <c r="AZ64" s="836"/>
      <c r="BA64" s="835"/>
      <c r="BB64" s="1051"/>
      <c r="BC64" s="1051"/>
      <c r="BD64" s="1051"/>
      <c r="BE64" s="1051"/>
    </row>
    <row r="65" spans="2:57" ht="30.65" customHeight="1" x14ac:dyDescent="0.3">
      <c r="B6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5" s="778">
        <v>9.09</v>
      </c>
      <c r="D65" s="23" t="s">
        <v>813</v>
      </c>
      <c r="E65" s="778" t="s">
        <v>805</v>
      </c>
      <c r="F65" s="1495" t="str">
        <f>VLOOKUP(TBL4_OptApp57[[#This Row],[Option type
Defined List]],'Option Typs_Grps'!B$2:C$47, 2, FALSE)</f>
        <v>Customer Options</v>
      </c>
      <c r="G65" s="834" t="s">
        <v>68</v>
      </c>
      <c r="H65" s="23" t="s">
        <v>737</v>
      </c>
      <c r="I65" s="844" t="s">
        <v>738</v>
      </c>
      <c r="J65" s="1049"/>
      <c r="K65" s="1049"/>
      <c r="L65" s="1049"/>
      <c r="M65" s="1049"/>
      <c r="N65" s="1049"/>
      <c r="O65" s="1050"/>
      <c r="P65" s="1051"/>
      <c r="Q65" s="1051"/>
      <c r="R65" s="23" t="s">
        <v>766</v>
      </c>
      <c r="S65" s="1332" t="s">
        <v>71</v>
      </c>
      <c r="T65" s="1332" t="s">
        <v>71</v>
      </c>
      <c r="U65" s="848">
        <v>1</v>
      </c>
      <c r="V65" s="1068"/>
      <c r="W65" s="1069"/>
      <c r="X65" s="1070"/>
      <c r="Y65" s="1070"/>
      <c r="Z65" s="1071"/>
      <c r="AA65" s="1070"/>
      <c r="AB65" s="1070"/>
      <c r="AC65" s="851"/>
      <c r="AD65" s="851"/>
      <c r="AE65" s="851"/>
      <c r="AF65" s="851"/>
      <c r="AG65" s="1070"/>
      <c r="AH65" s="1070"/>
      <c r="AI65" s="1057"/>
      <c r="AJ65" s="1057"/>
      <c r="AK65" s="1057"/>
      <c r="AL65" s="1057"/>
      <c r="AM65" s="1057"/>
      <c r="AN65" s="1057"/>
      <c r="AO65" s="1057"/>
      <c r="AP65" s="1057"/>
      <c r="AQ65" s="1057"/>
      <c r="AR65" s="1057"/>
      <c r="AS65" s="1057"/>
      <c r="AT65" s="1057"/>
      <c r="AU65" s="1057"/>
      <c r="AV65" s="836"/>
      <c r="AW65" s="836"/>
      <c r="AX65" s="836"/>
      <c r="AY65" s="836"/>
      <c r="AZ65" s="836"/>
      <c r="BA65" s="835"/>
      <c r="BB65" s="1051"/>
      <c r="BC65" s="1051"/>
      <c r="BD65" s="1051"/>
      <c r="BE65" s="1051"/>
    </row>
    <row r="66" spans="2:57" ht="30.65" customHeight="1" x14ac:dyDescent="0.3">
      <c r="B6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6" s="778">
        <v>9.1</v>
      </c>
      <c r="D66" s="23" t="s">
        <v>814</v>
      </c>
      <c r="E66" s="778" t="s">
        <v>805</v>
      </c>
      <c r="F66" s="1495" t="str">
        <f>VLOOKUP(TBL4_OptApp57[[#This Row],[Option type
Defined List]],'Option Typs_Grps'!B$2:C$47, 2, FALSE)</f>
        <v>Customer Options</v>
      </c>
      <c r="G66" s="834" t="s">
        <v>68</v>
      </c>
      <c r="H66" s="23" t="s">
        <v>737</v>
      </c>
      <c r="I66" s="844" t="s">
        <v>738</v>
      </c>
      <c r="J66" s="1049"/>
      <c r="K66" s="1049"/>
      <c r="L66" s="1049"/>
      <c r="M66" s="1049"/>
      <c r="N66" s="1049"/>
      <c r="O66" s="1050"/>
      <c r="P66" s="1051"/>
      <c r="Q66" s="1051"/>
      <c r="R66" s="23" t="s">
        <v>766</v>
      </c>
      <c r="S66" s="1332" t="s">
        <v>71</v>
      </c>
      <c r="T66" s="1332" t="s">
        <v>71</v>
      </c>
      <c r="U66" s="848">
        <v>0.5</v>
      </c>
      <c r="V66" s="1068"/>
      <c r="W66" s="1069"/>
      <c r="X66" s="1070"/>
      <c r="Y66" s="1070"/>
      <c r="Z66" s="1071"/>
      <c r="AA66" s="1070"/>
      <c r="AB66" s="1070"/>
      <c r="AC66" s="1070"/>
      <c r="AD66" s="1070"/>
      <c r="AE66" s="1070"/>
      <c r="AF66" s="1070"/>
      <c r="AG66" s="1070"/>
      <c r="AH66" s="1070"/>
      <c r="AI66" s="1057"/>
      <c r="AJ66" s="1057"/>
      <c r="AK66" s="1057"/>
      <c r="AL66" s="1057"/>
      <c r="AM66" s="1057"/>
      <c r="AN66" s="1057"/>
      <c r="AO66" s="1057"/>
      <c r="AP66" s="1057"/>
      <c r="AQ66" s="1057"/>
      <c r="AR66" s="1057"/>
      <c r="AS66" s="1057"/>
      <c r="AT66" s="1057"/>
      <c r="AU66" s="1057"/>
      <c r="AV66" s="1057"/>
      <c r="AW66" s="1057"/>
      <c r="AX66" s="1057"/>
      <c r="AY66" s="1057"/>
      <c r="AZ66" s="1057"/>
      <c r="BA66" s="1049"/>
      <c r="BB66" s="1051"/>
      <c r="BC66" s="1051"/>
      <c r="BD66" s="1051"/>
      <c r="BE66" s="1051"/>
    </row>
    <row r="67" spans="2:57" ht="30.65" customHeight="1" x14ac:dyDescent="0.3">
      <c r="B6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7" s="778">
        <v>9.11</v>
      </c>
      <c r="D67" s="23" t="s">
        <v>815</v>
      </c>
      <c r="E67" s="778" t="s">
        <v>805</v>
      </c>
      <c r="F67" s="1495" t="str">
        <f>VLOOKUP(TBL4_OptApp57[[#This Row],[Option type
Defined List]],'Option Typs_Grps'!B$2:C$47, 2, FALSE)</f>
        <v>Customer Options</v>
      </c>
      <c r="G67" s="834" t="s">
        <v>68</v>
      </c>
      <c r="H67" s="23" t="s">
        <v>737</v>
      </c>
      <c r="I67" s="844" t="s">
        <v>738</v>
      </c>
      <c r="J67" s="1049"/>
      <c r="K67" s="1049"/>
      <c r="L67" s="1049"/>
      <c r="M67" s="1049"/>
      <c r="N67" s="1049"/>
      <c r="O67" s="1050"/>
      <c r="P67" s="1051"/>
      <c r="Q67" s="1051"/>
      <c r="R67" s="23" t="s">
        <v>766</v>
      </c>
      <c r="S67" s="1332" t="s">
        <v>71</v>
      </c>
      <c r="T67" s="1332" t="s">
        <v>71</v>
      </c>
      <c r="U67" s="848">
        <v>1</v>
      </c>
      <c r="V67" s="1068"/>
      <c r="W67" s="1069"/>
      <c r="X67" s="1070"/>
      <c r="Y67" s="1070"/>
      <c r="Z67" s="1071"/>
      <c r="AA67" s="1070"/>
      <c r="AB67" s="1070"/>
      <c r="AC67" s="1070"/>
      <c r="AD67" s="1070"/>
      <c r="AE67" s="1070"/>
      <c r="AF67" s="1070"/>
      <c r="AG67" s="1070"/>
      <c r="AH67" s="1070"/>
      <c r="AI67" s="1057"/>
      <c r="AJ67" s="1057"/>
      <c r="AK67" s="1057"/>
      <c r="AL67" s="1057"/>
      <c r="AM67" s="1057"/>
      <c r="AN67" s="1057"/>
      <c r="AO67" s="1057"/>
      <c r="AP67" s="1057"/>
      <c r="AQ67" s="1057"/>
      <c r="AR67" s="1057"/>
      <c r="AS67" s="1057"/>
      <c r="AT67" s="1057"/>
      <c r="AU67" s="1057"/>
      <c r="AV67" s="1057"/>
      <c r="AW67" s="1057"/>
      <c r="AX67" s="1057"/>
      <c r="AY67" s="1057"/>
      <c r="AZ67" s="1057"/>
      <c r="BA67" s="1049"/>
      <c r="BB67" s="1051"/>
      <c r="BC67" s="1051"/>
      <c r="BD67" s="1051"/>
      <c r="BE67" s="1051"/>
    </row>
    <row r="68" spans="2:57" ht="30.65" customHeight="1" x14ac:dyDescent="0.3">
      <c r="B6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8" s="778">
        <v>9.1199999999999992</v>
      </c>
      <c r="D68" s="23" t="s">
        <v>816</v>
      </c>
      <c r="E68" s="778" t="s">
        <v>805</v>
      </c>
      <c r="F68" s="1495" t="str">
        <f>VLOOKUP(TBL4_OptApp57[[#This Row],[Option type
Defined List]],'Option Typs_Grps'!B$2:C$47, 2, FALSE)</f>
        <v>Customer Options</v>
      </c>
      <c r="G68" s="834" t="s">
        <v>68</v>
      </c>
      <c r="H68" s="23" t="s">
        <v>737</v>
      </c>
      <c r="I68" s="844" t="s">
        <v>738</v>
      </c>
      <c r="J68" s="1049"/>
      <c r="K68" s="1049"/>
      <c r="L68" s="1049"/>
      <c r="M68" s="1049"/>
      <c r="N68" s="1049"/>
      <c r="O68" s="1050"/>
      <c r="P68" s="1051"/>
      <c r="Q68" s="1051"/>
      <c r="R68" s="23" t="s">
        <v>766</v>
      </c>
      <c r="S68" s="1332" t="s">
        <v>71</v>
      </c>
      <c r="T68" s="1332" t="s">
        <v>71</v>
      </c>
      <c r="U68" s="848">
        <v>0.5</v>
      </c>
      <c r="V68" s="1068"/>
      <c r="W68" s="1069"/>
      <c r="X68" s="1070"/>
      <c r="Y68" s="1070"/>
      <c r="Z68" s="1071"/>
      <c r="AA68" s="1070"/>
      <c r="AB68" s="1070"/>
      <c r="AC68" s="1070"/>
      <c r="AD68" s="1070"/>
      <c r="AE68" s="1070"/>
      <c r="AF68" s="1070"/>
      <c r="AG68" s="1070"/>
      <c r="AH68" s="1070"/>
      <c r="AI68" s="1057"/>
      <c r="AJ68" s="1057"/>
      <c r="AK68" s="1057"/>
      <c r="AL68" s="1057"/>
      <c r="AM68" s="1057"/>
      <c r="AN68" s="1057"/>
      <c r="AO68" s="1057"/>
      <c r="AP68" s="1057"/>
      <c r="AQ68" s="1057"/>
      <c r="AR68" s="1057"/>
      <c r="AS68" s="1057"/>
      <c r="AT68" s="1057"/>
      <c r="AU68" s="1057"/>
      <c r="AV68" s="1057"/>
      <c r="AW68" s="1057"/>
      <c r="AX68" s="1057"/>
      <c r="AY68" s="1057"/>
      <c r="AZ68" s="1057"/>
      <c r="BA68" s="1049"/>
      <c r="BB68" s="1051"/>
      <c r="BC68" s="1051"/>
      <c r="BD68" s="1051"/>
      <c r="BE68" s="1051"/>
    </row>
    <row r="69" spans="2:57" ht="30.65" customHeight="1" x14ac:dyDescent="0.3">
      <c r="B6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69" s="778">
        <v>9.1300000000000008</v>
      </c>
      <c r="D69" s="23" t="s">
        <v>817</v>
      </c>
      <c r="E69" s="778" t="s">
        <v>805</v>
      </c>
      <c r="F69" s="1495" t="str">
        <f>VLOOKUP(TBL4_OptApp57[[#This Row],[Option type
Defined List]],'Option Typs_Grps'!B$2:C$47, 2, FALSE)</f>
        <v>Customer Options</v>
      </c>
      <c r="G69" s="834" t="s">
        <v>68</v>
      </c>
      <c r="H69" s="23" t="s">
        <v>737</v>
      </c>
      <c r="I69" s="844" t="s">
        <v>738</v>
      </c>
      <c r="J69" s="1049"/>
      <c r="K69" s="1049"/>
      <c r="L69" s="1049"/>
      <c r="M69" s="1049"/>
      <c r="N69" s="1049"/>
      <c r="O69" s="1050"/>
      <c r="P69" s="1051"/>
      <c r="Q69" s="1051"/>
      <c r="R69" s="23" t="s">
        <v>766</v>
      </c>
      <c r="S69" s="1332" t="s">
        <v>71</v>
      </c>
      <c r="T69" s="1332" t="s">
        <v>71</v>
      </c>
      <c r="U69" s="848">
        <v>0.25</v>
      </c>
      <c r="V69" s="1068"/>
      <c r="W69" s="1069"/>
      <c r="X69" s="1070"/>
      <c r="Y69" s="1070"/>
      <c r="Z69" s="1071"/>
      <c r="AA69" s="1070"/>
      <c r="AB69" s="1070"/>
      <c r="AC69" s="1070"/>
      <c r="AD69" s="1070"/>
      <c r="AE69" s="1070"/>
      <c r="AF69" s="1070"/>
      <c r="AG69" s="1070"/>
      <c r="AH69" s="1070"/>
      <c r="AI69" s="1057"/>
      <c r="AJ69" s="1057"/>
      <c r="AK69" s="1057"/>
      <c r="AL69" s="1057"/>
      <c r="AM69" s="1057"/>
      <c r="AN69" s="1057"/>
      <c r="AO69" s="1057"/>
      <c r="AP69" s="1057"/>
      <c r="AQ69" s="1057"/>
      <c r="AR69" s="1057"/>
      <c r="AS69" s="1057"/>
      <c r="AT69" s="1057"/>
      <c r="AU69" s="1057"/>
      <c r="AV69" s="1057"/>
      <c r="AW69" s="1057"/>
      <c r="AX69" s="1057"/>
      <c r="AY69" s="1057"/>
      <c r="AZ69" s="1057"/>
      <c r="BA69" s="1049"/>
      <c r="BB69" s="1051"/>
      <c r="BC69" s="1051"/>
      <c r="BD69" s="1051"/>
      <c r="BE69" s="1051"/>
    </row>
    <row r="70" spans="2:57" customFormat="1" ht="30.65" customHeight="1" x14ac:dyDescent="0.35">
      <c r="B70"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0" s="778">
        <v>9.14</v>
      </c>
      <c r="D70" s="23" t="s">
        <v>818</v>
      </c>
      <c r="E70" s="778" t="s">
        <v>805</v>
      </c>
      <c r="F70" s="1495" t="str">
        <f>VLOOKUP(TBL4_OptApp57[[#This Row],[Option type
Defined List]],'Option Typs_Grps'!B$2:C$47, 2, FALSE)</f>
        <v>Customer Options</v>
      </c>
      <c r="G70" s="834" t="s">
        <v>68</v>
      </c>
      <c r="H70" s="23" t="s">
        <v>737</v>
      </c>
      <c r="I70" s="844" t="s">
        <v>738</v>
      </c>
      <c r="J70" s="1055"/>
      <c r="K70" s="1055"/>
      <c r="L70" s="1055"/>
      <c r="M70" s="1055"/>
      <c r="N70" s="1055"/>
      <c r="O70" s="1055"/>
      <c r="P70" s="1056"/>
      <c r="Q70" s="1056"/>
      <c r="R70" s="788" t="s">
        <v>766</v>
      </c>
      <c r="S70" s="1332" t="s">
        <v>71</v>
      </c>
      <c r="T70" s="1332" t="s">
        <v>71</v>
      </c>
      <c r="U70" s="848">
        <v>22.93</v>
      </c>
      <c r="V70" s="1068"/>
      <c r="W70" s="1072"/>
      <c r="X70" s="1073"/>
      <c r="Y70" s="1073"/>
      <c r="Z70" s="1073"/>
      <c r="AA70" s="1074"/>
      <c r="AB70" s="1074"/>
      <c r="AC70" s="1074"/>
      <c r="AD70" s="1074"/>
      <c r="AE70" s="1074"/>
      <c r="AF70" s="1074"/>
      <c r="AG70" s="1075"/>
      <c r="AH70" s="1075"/>
      <c r="AI70" s="1073"/>
      <c r="AJ70" s="1073"/>
      <c r="AK70" s="1076"/>
      <c r="AL70" s="1076"/>
      <c r="AM70" s="1076"/>
      <c r="AN70" s="1076"/>
      <c r="AO70" s="1076"/>
      <c r="AP70" s="1076"/>
      <c r="AQ70" s="1076"/>
      <c r="AR70" s="1076"/>
      <c r="AS70" s="1076"/>
      <c r="AT70" s="1076"/>
      <c r="AU70" s="1076"/>
      <c r="AV70" s="1076"/>
      <c r="AW70" s="1076"/>
      <c r="AX70" s="1076"/>
      <c r="AY70" s="1076"/>
      <c r="AZ70" s="1076"/>
      <c r="BA70" s="1076"/>
      <c r="BB70" s="1056"/>
      <c r="BC70" s="1056"/>
      <c r="BD70" s="1056"/>
      <c r="BE70" s="1056"/>
    </row>
    <row r="71" spans="2:57" ht="30.65" customHeight="1" x14ac:dyDescent="0.3">
      <c r="B7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1" s="778">
        <v>9.15</v>
      </c>
      <c r="D71" s="23" t="s">
        <v>819</v>
      </c>
      <c r="E71" s="778" t="s">
        <v>805</v>
      </c>
      <c r="F71" s="1495" t="str">
        <f>VLOOKUP(TBL4_OptApp57[[#This Row],[Option type
Defined List]],'Option Typs_Grps'!B$2:C$47, 2, FALSE)</f>
        <v>Customer Options</v>
      </c>
      <c r="G71" s="834" t="s">
        <v>68</v>
      </c>
      <c r="H71" s="23" t="s">
        <v>737</v>
      </c>
      <c r="I71" s="844" t="s">
        <v>738</v>
      </c>
      <c r="J71" s="1049"/>
      <c r="K71" s="1049"/>
      <c r="L71" s="1049"/>
      <c r="M71" s="1049"/>
      <c r="N71" s="1049"/>
      <c r="O71" s="1050"/>
      <c r="P71" s="1051"/>
      <c r="Q71" s="1051"/>
      <c r="R71" s="23" t="s">
        <v>766</v>
      </c>
      <c r="S71" s="1332" t="s">
        <v>71</v>
      </c>
      <c r="T71" s="1332" t="s">
        <v>71</v>
      </c>
      <c r="U71" s="848">
        <v>7.98</v>
      </c>
      <c r="V71" s="1068"/>
      <c r="W71" s="1069"/>
      <c r="X71" s="1070"/>
      <c r="Y71" s="1070"/>
      <c r="Z71" s="1071"/>
      <c r="AA71" s="1070"/>
      <c r="AB71" s="1070"/>
      <c r="AC71" s="1070"/>
      <c r="AD71" s="1070"/>
      <c r="AE71" s="1070"/>
      <c r="AF71" s="1070"/>
      <c r="AG71" s="1070"/>
      <c r="AH71" s="1070"/>
      <c r="AI71" s="1057"/>
      <c r="AJ71" s="1057"/>
      <c r="AK71" s="1057"/>
      <c r="AL71" s="1057"/>
      <c r="AM71" s="1076"/>
      <c r="AN71" s="1057"/>
      <c r="AO71" s="1076"/>
      <c r="AP71" s="1057"/>
      <c r="AQ71" s="1057"/>
      <c r="AR71" s="1057"/>
      <c r="AS71" s="1057"/>
      <c r="AT71" s="1057"/>
      <c r="AU71" s="1057"/>
      <c r="AV71" s="1057"/>
      <c r="AW71" s="1057"/>
      <c r="AX71" s="1057"/>
      <c r="AY71" s="1057"/>
      <c r="AZ71" s="1057"/>
      <c r="BA71" s="1049"/>
      <c r="BB71" s="1051"/>
      <c r="BC71" s="1051"/>
      <c r="BD71" s="1051"/>
      <c r="BE71" s="1051"/>
    </row>
    <row r="72" spans="2:57" ht="30.65" customHeight="1" x14ac:dyDescent="0.35">
      <c r="B7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72" s="778">
        <v>9.16</v>
      </c>
      <c r="D72" s="23" t="s">
        <v>820</v>
      </c>
      <c r="E72" s="778" t="s">
        <v>805</v>
      </c>
      <c r="F72" s="1495" t="str">
        <f>VLOOKUP(TBL4_OptApp57[[#This Row],[Option type
Defined List]],'Option Typs_Grps'!B$2:C$47, 2, FALSE)</f>
        <v>Customer Options</v>
      </c>
      <c r="G72" s="834" t="s">
        <v>68</v>
      </c>
      <c r="H72" s="23" t="s">
        <v>821</v>
      </c>
      <c r="I72" s="844" t="s">
        <v>738</v>
      </c>
      <c r="J72" s="778"/>
      <c r="K72" s="778" t="s">
        <v>71</v>
      </c>
      <c r="L72" s="1256" t="s">
        <v>772</v>
      </c>
      <c r="M72" s="1256" t="s">
        <v>772</v>
      </c>
      <c r="N72" s="1256" t="s">
        <v>772</v>
      </c>
      <c r="O72" s="1256" t="s">
        <v>772</v>
      </c>
      <c r="P72" s="1256" t="s">
        <v>772</v>
      </c>
      <c r="Q72" s="1256" t="s">
        <v>772</v>
      </c>
      <c r="R72" s="23" t="s">
        <v>71</v>
      </c>
      <c r="S72" s="1332" t="s">
        <v>71</v>
      </c>
      <c r="T72" s="1332" t="s">
        <v>71</v>
      </c>
      <c r="U72" s="848">
        <v>22.93</v>
      </c>
      <c r="V72" s="864">
        <v>0</v>
      </c>
      <c r="W72" s="1043" t="s">
        <v>89</v>
      </c>
      <c r="X72" s="1044"/>
      <c r="Y72" s="1044"/>
      <c r="Z72" s="1044"/>
      <c r="AA72" s="1044">
        <v>3.82931</v>
      </c>
      <c r="AB72" s="1044">
        <v>22.93</v>
      </c>
      <c r="AC72" s="1041" t="s">
        <v>305</v>
      </c>
      <c r="AD72" s="1041" t="s">
        <v>305</v>
      </c>
      <c r="AE72" s="1041" t="s">
        <v>305</v>
      </c>
      <c r="AF72" s="1041"/>
      <c r="AG72" s="1044">
        <v>1.6269437950442016</v>
      </c>
      <c r="AH72" s="1044"/>
      <c r="AI72" s="1041" t="s">
        <v>305</v>
      </c>
      <c r="AJ72" s="1041" t="s">
        <v>305</v>
      </c>
      <c r="AK72" s="1041" t="s">
        <v>305</v>
      </c>
      <c r="AL72" s="1041" t="s">
        <v>305</v>
      </c>
      <c r="AM72" s="1041" t="s">
        <v>305</v>
      </c>
      <c r="AN72" s="1041" t="s">
        <v>305</v>
      </c>
      <c r="AO72" s="1041" t="s">
        <v>305</v>
      </c>
      <c r="AP72" s="1041" t="s">
        <v>305</v>
      </c>
      <c r="AQ72" s="1041" t="s">
        <v>305</v>
      </c>
      <c r="AR72" s="1041" t="s">
        <v>305</v>
      </c>
      <c r="AS72" s="1041" t="s">
        <v>305</v>
      </c>
      <c r="AT72" s="1041" t="s">
        <v>305</v>
      </c>
      <c r="AU72" s="1041" t="s">
        <v>305</v>
      </c>
      <c r="AV72" s="1041" t="s">
        <v>305</v>
      </c>
      <c r="AW72" s="1041" t="s">
        <v>305</v>
      </c>
      <c r="AX72" s="1041" t="s">
        <v>305</v>
      </c>
      <c r="AY72" s="1041" t="s">
        <v>305</v>
      </c>
      <c r="AZ72" s="1041" t="s">
        <v>305</v>
      </c>
      <c r="BA72" s="1041" t="s">
        <v>305</v>
      </c>
      <c r="BB72" s="1256" t="s">
        <v>772</v>
      </c>
      <c r="BC72" s="1256" t="s">
        <v>772</v>
      </c>
      <c r="BD72" s="1256" t="s">
        <v>772</v>
      </c>
      <c r="BE72" s="1256" t="s">
        <v>772</v>
      </c>
    </row>
    <row r="73" spans="2:57" customFormat="1" ht="30.65" customHeight="1" x14ac:dyDescent="0.35">
      <c r="B7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3" s="778">
        <v>9.17</v>
      </c>
      <c r="D73" s="23" t="s">
        <v>822</v>
      </c>
      <c r="E73" s="778" t="s">
        <v>805</v>
      </c>
      <c r="F73" s="1495" t="str">
        <f>VLOOKUP(TBL4_OptApp57[[#This Row],[Option type
Defined List]],'Option Typs_Grps'!B$2:C$47, 2, FALSE)</f>
        <v>Customer Options</v>
      </c>
      <c r="G73" s="834" t="s">
        <v>68</v>
      </c>
      <c r="H73" s="23" t="s">
        <v>737</v>
      </c>
      <c r="I73" s="844" t="s">
        <v>738</v>
      </c>
      <c r="J73" s="1055"/>
      <c r="K73" s="1055"/>
      <c r="L73" s="1055"/>
      <c r="M73" s="1055"/>
      <c r="N73" s="1055"/>
      <c r="O73" s="1055"/>
      <c r="P73" s="1056"/>
      <c r="Q73" s="1056"/>
      <c r="R73" s="788" t="s">
        <v>766</v>
      </c>
      <c r="S73" s="1332" t="s">
        <v>71</v>
      </c>
      <c r="T73" s="1332" t="s">
        <v>71</v>
      </c>
      <c r="U73" s="848">
        <v>6.51</v>
      </c>
      <c r="V73" s="1068"/>
      <c r="W73" s="1072"/>
      <c r="X73" s="1073"/>
      <c r="Y73" s="1073"/>
      <c r="Z73" s="1073"/>
      <c r="AA73" s="1074"/>
      <c r="AB73" s="1074"/>
      <c r="AC73" s="1074"/>
      <c r="AD73" s="1074"/>
      <c r="AE73" s="1074"/>
      <c r="AF73" s="1074"/>
      <c r="AG73" s="1075"/>
      <c r="AH73" s="1075"/>
      <c r="AI73" s="1073"/>
      <c r="AJ73" s="1073"/>
      <c r="AK73" s="1076"/>
      <c r="AL73" s="1076"/>
      <c r="AM73" s="1076"/>
      <c r="AN73" s="1076"/>
      <c r="AO73" s="1076"/>
      <c r="AP73" s="1076"/>
      <c r="AQ73" s="1076"/>
      <c r="AR73" s="1076"/>
      <c r="AS73" s="1076"/>
      <c r="AT73" s="1076"/>
      <c r="AU73" s="1076"/>
      <c r="AV73" s="1076"/>
      <c r="AW73" s="1076"/>
      <c r="AX73" s="1076"/>
      <c r="AY73" s="1076"/>
      <c r="AZ73" s="1076"/>
      <c r="BA73" s="1076"/>
      <c r="BB73" s="1056"/>
      <c r="BC73" s="1056"/>
      <c r="BD73" s="1056"/>
      <c r="BE73" s="1056"/>
    </row>
    <row r="74" spans="2:57" customFormat="1" ht="30.65" customHeight="1" x14ac:dyDescent="0.35">
      <c r="B7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4" s="778">
        <v>9.18</v>
      </c>
      <c r="D74" s="23" t="s">
        <v>823</v>
      </c>
      <c r="E74" s="1366" t="s">
        <v>805</v>
      </c>
      <c r="F74" s="1495" t="str">
        <f>VLOOKUP(TBL4_OptApp57[[#This Row],[Option type
Defined List]],'Option Typs_Grps'!B$2:C$47, 2, FALSE)</f>
        <v>Customer Options</v>
      </c>
      <c r="G74" s="840" t="s">
        <v>68</v>
      </c>
      <c r="H74" s="23" t="s">
        <v>737</v>
      </c>
      <c r="I74" s="844" t="s">
        <v>738</v>
      </c>
      <c r="J74" s="1052"/>
      <c r="K74" s="1052"/>
      <c r="L74" s="1052"/>
      <c r="M74" s="1052"/>
      <c r="N74" s="1052"/>
      <c r="O74" s="1052"/>
      <c r="P74" s="1053"/>
      <c r="Q74" s="1053"/>
      <c r="R74" s="23" t="s">
        <v>755</v>
      </c>
      <c r="S74" s="1332" t="s">
        <v>71</v>
      </c>
      <c r="T74" s="1332" t="s">
        <v>71</v>
      </c>
      <c r="U74" s="848">
        <v>2</v>
      </c>
      <c r="V74" s="1068"/>
      <c r="W74" s="1069"/>
      <c r="X74" s="1070"/>
      <c r="Y74" s="1070"/>
      <c r="Z74" s="1071"/>
      <c r="AA74" s="1070"/>
      <c r="AB74" s="1070"/>
      <c r="AC74" s="1070"/>
      <c r="AD74" s="1070"/>
      <c r="AE74" s="1070"/>
      <c r="AF74" s="1070"/>
      <c r="AG74" s="1070"/>
      <c r="AH74" s="1070"/>
      <c r="AI74" s="1077"/>
      <c r="AJ74" s="1077"/>
      <c r="AK74" s="1077"/>
      <c r="AL74" s="1077"/>
      <c r="AM74" s="1077"/>
      <c r="AN74" s="1077"/>
      <c r="AO74" s="1077"/>
      <c r="AP74" s="1077"/>
      <c r="AQ74" s="1077"/>
      <c r="AR74" s="1077"/>
      <c r="AS74" s="1077"/>
      <c r="AT74" s="1077"/>
      <c r="AU74" s="1077"/>
      <c r="AV74" s="1077"/>
      <c r="AW74" s="1077"/>
      <c r="AX74" s="1077"/>
      <c r="AY74" s="1077"/>
      <c r="AZ74" s="1077"/>
      <c r="BA74" s="1077"/>
      <c r="BB74" s="1053"/>
      <c r="BC74" s="1053"/>
      <c r="BD74" s="1053"/>
      <c r="BE74" s="1053"/>
    </row>
    <row r="75" spans="2:57" ht="30.65" customHeight="1" x14ac:dyDescent="0.35">
      <c r="B7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75" s="778">
        <v>9.19</v>
      </c>
      <c r="D75" s="23" t="s">
        <v>824</v>
      </c>
      <c r="E75" s="825" t="s">
        <v>805</v>
      </c>
      <c r="F75" s="1495" t="str">
        <f>VLOOKUP(TBL4_OptApp57[[#This Row],[Option type
Defined List]],'Option Typs_Grps'!B$2:C$47, 2, FALSE)</f>
        <v>Customer Options</v>
      </c>
      <c r="G75" s="834" t="s">
        <v>68</v>
      </c>
      <c r="H75" s="23" t="s">
        <v>821</v>
      </c>
      <c r="I75" s="844" t="s">
        <v>738</v>
      </c>
      <c r="J75" s="778"/>
      <c r="K75" s="778" t="s">
        <v>71</v>
      </c>
      <c r="L75" s="1256" t="s">
        <v>772</v>
      </c>
      <c r="M75" s="1256" t="s">
        <v>772</v>
      </c>
      <c r="N75" s="1256" t="s">
        <v>772</v>
      </c>
      <c r="O75" s="1256" t="s">
        <v>772</v>
      </c>
      <c r="P75" s="1256" t="s">
        <v>772</v>
      </c>
      <c r="Q75" s="1256" t="s">
        <v>772</v>
      </c>
      <c r="R75" s="23" t="s">
        <v>71</v>
      </c>
      <c r="S75" s="1332" t="s">
        <v>71</v>
      </c>
      <c r="T75" s="1332" t="s">
        <v>71</v>
      </c>
      <c r="U75" s="848">
        <v>6.51</v>
      </c>
      <c r="V75" s="864">
        <v>0</v>
      </c>
      <c r="W75" s="1043" t="s">
        <v>89</v>
      </c>
      <c r="X75" s="1044"/>
      <c r="Y75" s="1044"/>
      <c r="Z75" s="1044"/>
      <c r="AA75" s="1044">
        <v>0.14322000000000001</v>
      </c>
      <c r="AB75" s="1044">
        <v>0.32550000000000001</v>
      </c>
      <c r="AC75" s="1041" t="s">
        <v>305</v>
      </c>
      <c r="AD75" s="1041" t="s">
        <v>305</v>
      </c>
      <c r="AE75" s="1041" t="s">
        <v>305</v>
      </c>
      <c r="AF75" s="1041"/>
      <c r="AG75" s="1044">
        <v>0</v>
      </c>
      <c r="AH75" s="1044"/>
      <c r="AI75" s="1041" t="s">
        <v>305</v>
      </c>
      <c r="AJ75" s="1041" t="s">
        <v>305</v>
      </c>
      <c r="AK75" s="1041" t="s">
        <v>305</v>
      </c>
      <c r="AL75" s="1041" t="s">
        <v>305</v>
      </c>
      <c r="AM75" s="1041" t="s">
        <v>305</v>
      </c>
      <c r="AN75" s="1041" t="s">
        <v>305</v>
      </c>
      <c r="AO75" s="1041" t="s">
        <v>305</v>
      </c>
      <c r="AP75" s="1041" t="s">
        <v>305</v>
      </c>
      <c r="AQ75" s="1041" t="s">
        <v>305</v>
      </c>
      <c r="AR75" s="1041" t="s">
        <v>305</v>
      </c>
      <c r="AS75" s="1041" t="s">
        <v>305</v>
      </c>
      <c r="AT75" s="1041" t="s">
        <v>305</v>
      </c>
      <c r="AU75" s="1041" t="s">
        <v>305</v>
      </c>
      <c r="AV75" s="1041" t="s">
        <v>305</v>
      </c>
      <c r="AW75" s="1041" t="s">
        <v>305</v>
      </c>
      <c r="AX75" s="1041" t="s">
        <v>305</v>
      </c>
      <c r="AY75" s="1041" t="s">
        <v>305</v>
      </c>
      <c r="AZ75" s="1041" t="s">
        <v>305</v>
      </c>
      <c r="BA75" s="1041" t="s">
        <v>305</v>
      </c>
      <c r="BB75" s="1256" t="s">
        <v>772</v>
      </c>
      <c r="BC75" s="1256" t="s">
        <v>772</v>
      </c>
      <c r="BD75" s="1256" t="s">
        <v>772</v>
      </c>
      <c r="BE75" s="1256" t="s">
        <v>772</v>
      </c>
    </row>
    <row r="76" spans="2:57" ht="30.65" customHeight="1" x14ac:dyDescent="0.3">
      <c r="B7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6" s="778">
        <v>10.01</v>
      </c>
      <c r="D76" s="23" t="s">
        <v>825</v>
      </c>
      <c r="E76" s="825" t="s">
        <v>826</v>
      </c>
      <c r="F76" s="1495" t="str">
        <f>VLOOKUP(TBL4_OptApp57[[#This Row],[Option type
Defined List]],'Option Typs_Grps'!B$2:C$47, 2, FALSE)</f>
        <v>Customer Options</v>
      </c>
      <c r="G76" s="834" t="s">
        <v>68</v>
      </c>
      <c r="H76" s="23" t="s">
        <v>737</v>
      </c>
      <c r="I76" s="844" t="s">
        <v>738</v>
      </c>
      <c r="J76" s="1049"/>
      <c r="K76" s="1049"/>
      <c r="L76" s="1049"/>
      <c r="M76" s="1049"/>
      <c r="N76" s="1049"/>
      <c r="O76" s="1050"/>
      <c r="P76" s="1051"/>
      <c r="Q76" s="1051"/>
      <c r="R76" s="23" t="s">
        <v>755</v>
      </c>
      <c r="S76" s="1332" t="s">
        <v>71</v>
      </c>
      <c r="T76" s="1332" t="s">
        <v>71</v>
      </c>
      <c r="U76" s="848">
        <v>0.7</v>
      </c>
      <c r="V76" s="1068"/>
      <c r="W76" s="1069"/>
      <c r="X76" s="1070"/>
      <c r="Y76" s="1070"/>
      <c r="Z76" s="1071"/>
      <c r="AA76" s="1070"/>
      <c r="AB76" s="1070"/>
      <c r="AC76" s="1070"/>
      <c r="AD76" s="1070"/>
      <c r="AE76" s="1070"/>
      <c r="AF76" s="1070"/>
      <c r="AG76" s="1070"/>
      <c r="AH76" s="1070"/>
      <c r="AI76" s="1057"/>
      <c r="AJ76" s="1057"/>
      <c r="AK76" s="1057"/>
      <c r="AL76" s="1057"/>
      <c r="AM76" s="1076"/>
      <c r="AN76" s="1057"/>
      <c r="AO76" s="1076"/>
      <c r="AP76" s="1057"/>
      <c r="AQ76" s="1057"/>
      <c r="AR76" s="1057"/>
      <c r="AS76" s="1057"/>
      <c r="AT76" s="1057"/>
      <c r="AU76" s="1057"/>
      <c r="AV76" s="1057"/>
      <c r="AW76" s="1057"/>
      <c r="AX76" s="1057"/>
      <c r="AY76" s="1057"/>
      <c r="AZ76" s="1057"/>
      <c r="BA76" s="1049"/>
      <c r="BB76" s="1051"/>
      <c r="BC76" s="1051"/>
      <c r="BD76" s="1051"/>
      <c r="BE76" s="1051"/>
    </row>
    <row r="77" spans="2:57" ht="30.65" customHeight="1" x14ac:dyDescent="0.3">
      <c r="B7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7" s="778">
        <v>10.02</v>
      </c>
      <c r="D77" s="23" t="s">
        <v>827</v>
      </c>
      <c r="E77" s="825" t="s">
        <v>826</v>
      </c>
      <c r="F77" s="1495" t="str">
        <f>VLOOKUP(TBL4_OptApp57[[#This Row],[Option type
Defined List]],'Option Typs_Grps'!B$2:C$47, 2, FALSE)</f>
        <v>Customer Options</v>
      </c>
      <c r="G77" s="834" t="s">
        <v>68</v>
      </c>
      <c r="H77" s="23" t="s">
        <v>737</v>
      </c>
      <c r="I77" s="844" t="s">
        <v>738</v>
      </c>
      <c r="J77" s="1049"/>
      <c r="K77" s="1049"/>
      <c r="L77" s="1049"/>
      <c r="M77" s="1049"/>
      <c r="N77" s="1049"/>
      <c r="O77" s="1050"/>
      <c r="P77" s="1051"/>
      <c r="Q77" s="1051"/>
      <c r="R77" s="23" t="s">
        <v>755</v>
      </c>
      <c r="S77" s="1332" t="s">
        <v>71</v>
      </c>
      <c r="T77" s="1332" t="s">
        <v>71</v>
      </c>
      <c r="U77" s="848">
        <v>0.25</v>
      </c>
      <c r="V77" s="1068"/>
      <c r="W77" s="1069"/>
      <c r="X77" s="1070"/>
      <c r="Y77" s="1070"/>
      <c r="Z77" s="1071"/>
      <c r="AA77" s="1070"/>
      <c r="AB77" s="1070"/>
      <c r="AC77" s="1070"/>
      <c r="AD77" s="1070"/>
      <c r="AE77" s="1070"/>
      <c r="AF77" s="1070"/>
      <c r="AG77" s="1070"/>
      <c r="AH77" s="1070"/>
      <c r="AI77" s="1057"/>
      <c r="AJ77" s="1057"/>
      <c r="AK77" s="1057"/>
      <c r="AL77" s="1057"/>
      <c r="AM77" s="1076"/>
      <c r="AN77" s="1057"/>
      <c r="AO77" s="1076"/>
      <c r="AP77" s="1057"/>
      <c r="AQ77" s="1057"/>
      <c r="AR77" s="1057"/>
      <c r="AS77" s="1057"/>
      <c r="AT77" s="1057"/>
      <c r="AU77" s="1057"/>
      <c r="AV77" s="1057"/>
      <c r="AW77" s="1057"/>
      <c r="AX77" s="1057"/>
      <c r="AY77" s="1057"/>
      <c r="AZ77" s="1057"/>
      <c r="BA77" s="1049"/>
      <c r="BB77" s="1051"/>
      <c r="BC77" s="1051"/>
      <c r="BD77" s="1051"/>
      <c r="BE77" s="1051"/>
    </row>
    <row r="78" spans="2:57" ht="30.65" customHeight="1" x14ac:dyDescent="0.3">
      <c r="B7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8" s="778">
        <v>10.029999999999999</v>
      </c>
      <c r="D78" s="23" t="s">
        <v>828</v>
      </c>
      <c r="E78" s="825" t="s">
        <v>826</v>
      </c>
      <c r="F78" s="1495" t="str">
        <f>VLOOKUP(TBL4_OptApp57[[#This Row],[Option type
Defined List]],'Option Typs_Grps'!B$2:C$47, 2, FALSE)</f>
        <v>Customer Options</v>
      </c>
      <c r="G78" s="834" t="s">
        <v>68</v>
      </c>
      <c r="H78" s="23" t="s">
        <v>737</v>
      </c>
      <c r="I78" s="844" t="s">
        <v>738</v>
      </c>
      <c r="J78" s="1049"/>
      <c r="K78" s="1049"/>
      <c r="L78" s="1049"/>
      <c r="M78" s="1049"/>
      <c r="N78" s="1049"/>
      <c r="O78" s="1050"/>
      <c r="P78" s="1051"/>
      <c r="Q78" s="1051"/>
      <c r="R78" s="23" t="s">
        <v>755</v>
      </c>
      <c r="S78" s="1332" t="s">
        <v>71</v>
      </c>
      <c r="T78" s="1332" t="s">
        <v>71</v>
      </c>
      <c r="U78" s="848">
        <v>0.5</v>
      </c>
      <c r="V78" s="1068"/>
      <c r="W78" s="1069"/>
      <c r="X78" s="1070"/>
      <c r="Y78" s="1070"/>
      <c r="Z78" s="1071"/>
      <c r="AA78" s="1070"/>
      <c r="AB78" s="1070"/>
      <c r="AC78" s="1070"/>
      <c r="AD78" s="1070"/>
      <c r="AE78" s="1070"/>
      <c r="AF78" s="1070"/>
      <c r="AG78" s="1070"/>
      <c r="AH78" s="1070"/>
      <c r="AI78" s="1057"/>
      <c r="AJ78" s="1057"/>
      <c r="AK78" s="1057"/>
      <c r="AL78" s="1057"/>
      <c r="AM78" s="1076"/>
      <c r="AN78" s="1057"/>
      <c r="AO78" s="1076"/>
      <c r="AP78" s="1057"/>
      <c r="AQ78" s="1057"/>
      <c r="AR78" s="1057"/>
      <c r="AS78" s="1057"/>
      <c r="AT78" s="1057"/>
      <c r="AU78" s="1057"/>
      <c r="AV78" s="1057"/>
      <c r="AW78" s="1057"/>
      <c r="AX78" s="1057"/>
      <c r="AY78" s="1057"/>
      <c r="AZ78" s="1057"/>
      <c r="BA78" s="1049"/>
      <c r="BB78" s="1051"/>
      <c r="BC78" s="1051"/>
      <c r="BD78" s="1051"/>
      <c r="BE78" s="1051"/>
    </row>
    <row r="79" spans="2:57" ht="30.65" customHeight="1" x14ac:dyDescent="0.3">
      <c r="B7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79" s="778">
        <v>10.039999999999999</v>
      </c>
      <c r="D79" s="23" t="s">
        <v>829</v>
      </c>
      <c r="E79" s="825" t="s">
        <v>826</v>
      </c>
      <c r="F79" s="1495" t="str">
        <f>VLOOKUP(TBL4_OptApp57[[#This Row],[Option type
Defined List]],'Option Typs_Grps'!B$2:C$47, 2, FALSE)</f>
        <v>Customer Options</v>
      </c>
      <c r="G79" s="834" t="s">
        <v>68</v>
      </c>
      <c r="H79" s="23" t="s">
        <v>737</v>
      </c>
      <c r="I79" s="844" t="s">
        <v>738</v>
      </c>
      <c r="J79" s="1049"/>
      <c r="K79" s="1049"/>
      <c r="L79" s="1049"/>
      <c r="M79" s="1049"/>
      <c r="N79" s="1049"/>
      <c r="O79" s="1050"/>
      <c r="P79" s="1051"/>
      <c r="Q79" s="1051"/>
      <c r="R79" s="23" t="s">
        <v>789</v>
      </c>
      <c r="S79" s="1332" t="s">
        <v>71</v>
      </c>
      <c r="T79" s="1332" t="s">
        <v>71</v>
      </c>
      <c r="U79" s="848">
        <v>0.25</v>
      </c>
      <c r="V79" s="1068"/>
      <c r="W79" s="1069"/>
      <c r="X79" s="1070"/>
      <c r="Y79" s="1070"/>
      <c r="Z79" s="1071"/>
      <c r="AA79" s="1070"/>
      <c r="AB79" s="1070"/>
      <c r="AC79" s="1070"/>
      <c r="AD79" s="1070"/>
      <c r="AE79" s="1070"/>
      <c r="AF79" s="1070"/>
      <c r="AG79" s="1070"/>
      <c r="AH79" s="1070"/>
      <c r="AI79" s="1057"/>
      <c r="AJ79" s="1057"/>
      <c r="AK79" s="1057"/>
      <c r="AL79" s="1057"/>
      <c r="AM79" s="1076"/>
      <c r="AN79" s="1057"/>
      <c r="AO79" s="1076"/>
      <c r="AP79" s="1057"/>
      <c r="AQ79" s="1057"/>
      <c r="AR79" s="1057"/>
      <c r="AS79" s="1057"/>
      <c r="AT79" s="1057"/>
      <c r="AU79" s="1057"/>
      <c r="AV79" s="1057"/>
      <c r="AW79" s="1057"/>
      <c r="AX79" s="1057"/>
      <c r="AY79" s="1057"/>
      <c r="AZ79" s="1057"/>
      <c r="BA79" s="1049"/>
      <c r="BB79" s="1051"/>
      <c r="BC79" s="1051"/>
      <c r="BD79" s="1051"/>
      <c r="BE79" s="1051"/>
    </row>
    <row r="80" spans="2:57" ht="30.65" customHeight="1" x14ac:dyDescent="0.3">
      <c r="B8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0" s="778">
        <v>10.050000000000001</v>
      </c>
      <c r="D80" s="23" t="s">
        <v>830</v>
      </c>
      <c r="E80" s="825" t="s">
        <v>826</v>
      </c>
      <c r="F80" s="1495" t="str">
        <f>VLOOKUP(TBL4_OptApp57[[#This Row],[Option type
Defined List]],'Option Typs_Grps'!B$2:C$47, 2, FALSE)</f>
        <v>Customer Options</v>
      </c>
      <c r="G80" s="834" t="s">
        <v>68</v>
      </c>
      <c r="H80" s="23" t="s">
        <v>737</v>
      </c>
      <c r="I80" s="844" t="s">
        <v>738</v>
      </c>
      <c r="J80" s="1049"/>
      <c r="K80" s="1049"/>
      <c r="L80" s="1049"/>
      <c r="M80" s="1049"/>
      <c r="N80" s="1049"/>
      <c r="O80" s="1050"/>
      <c r="P80" s="1051"/>
      <c r="Q80" s="1051"/>
      <c r="R80" s="23" t="s">
        <v>784</v>
      </c>
      <c r="S80" s="1332" t="s">
        <v>71</v>
      </c>
      <c r="T80" s="1332" t="s">
        <v>71</v>
      </c>
      <c r="U80" s="848">
        <v>0.25</v>
      </c>
      <c r="V80" s="1068"/>
      <c r="W80" s="1069"/>
      <c r="X80" s="1070"/>
      <c r="Y80" s="1070"/>
      <c r="Z80" s="1071"/>
      <c r="AA80" s="1070"/>
      <c r="AB80" s="1070"/>
      <c r="AC80" s="1070"/>
      <c r="AD80" s="1070"/>
      <c r="AE80" s="1070"/>
      <c r="AF80" s="1070"/>
      <c r="AG80" s="1070"/>
      <c r="AH80" s="1070"/>
      <c r="AI80" s="1057"/>
      <c r="AJ80" s="1057"/>
      <c r="AK80" s="1057"/>
      <c r="AL80" s="1057"/>
      <c r="AM80" s="1076"/>
      <c r="AN80" s="1057"/>
      <c r="AO80" s="1076"/>
      <c r="AP80" s="1057"/>
      <c r="AQ80" s="1057"/>
      <c r="AR80" s="1057"/>
      <c r="AS80" s="1057"/>
      <c r="AT80" s="1057"/>
      <c r="AU80" s="1057"/>
      <c r="AV80" s="1057"/>
      <c r="AW80" s="1057"/>
      <c r="AX80" s="1057"/>
      <c r="AY80" s="1057"/>
      <c r="AZ80" s="1057"/>
      <c r="BA80" s="1049"/>
      <c r="BB80" s="1051"/>
      <c r="BC80" s="1051"/>
      <c r="BD80" s="1051"/>
      <c r="BE80" s="1051"/>
    </row>
    <row r="81" spans="1:57" ht="30.65" customHeight="1" x14ac:dyDescent="0.3">
      <c r="A81" s="1367"/>
      <c r="B8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1" s="778">
        <v>10.06</v>
      </c>
      <c r="D81" s="23" t="s">
        <v>831</v>
      </c>
      <c r="E81" s="825" t="s">
        <v>826</v>
      </c>
      <c r="F81" s="1495" t="str">
        <f>VLOOKUP(TBL4_OptApp57[[#This Row],[Option type
Defined List]],'Option Typs_Grps'!B$2:C$47, 2, FALSE)</f>
        <v>Customer Options</v>
      </c>
      <c r="G81" s="834" t="s">
        <v>68</v>
      </c>
      <c r="H81" s="23" t="s">
        <v>737</v>
      </c>
      <c r="I81" s="844" t="s">
        <v>738</v>
      </c>
      <c r="J81" s="1049"/>
      <c r="K81" s="1049"/>
      <c r="L81" s="1049"/>
      <c r="M81" s="1049"/>
      <c r="N81" s="1049"/>
      <c r="O81" s="1050"/>
      <c r="P81" s="1051"/>
      <c r="Q81" s="1051"/>
      <c r="R81" s="23" t="s">
        <v>784</v>
      </c>
      <c r="S81" s="1332" t="s">
        <v>71</v>
      </c>
      <c r="T81" s="1332" t="s">
        <v>71</v>
      </c>
      <c r="U81" s="848">
        <v>0.37</v>
      </c>
      <c r="V81" s="1068"/>
      <c r="W81" s="1069"/>
      <c r="X81" s="1070"/>
      <c r="Y81" s="1070"/>
      <c r="Z81" s="1071"/>
      <c r="AA81" s="1070"/>
      <c r="AB81" s="1070"/>
      <c r="AC81" s="1070"/>
      <c r="AD81" s="1070"/>
      <c r="AE81" s="1070"/>
      <c r="AF81" s="1070"/>
      <c r="AG81" s="1070"/>
      <c r="AH81" s="1070"/>
      <c r="AI81" s="1057"/>
      <c r="AJ81" s="1057"/>
      <c r="AK81" s="1057"/>
      <c r="AL81" s="1057"/>
      <c r="AM81" s="1076"/>
      <c r="AN81" s="1057"/>
      <c r="AO81" s="1076"/>
      <c r="AP81" s="1057"/>
      <c r="AQ81" s="1057"/>
      <c r="AR81" s="1057"/>
      <c r="AS81" s="1057"/>
      <c r="AT81" s="1057"/>
      <c r="AU81" s="1057"/>
      <c r="AV81" s="1057"/>
      <c r="AW81" s="1057"/>
      <c r="AX81" s="1057"/>
      <c r="AY81" s="1057"/>
      <c r="AZ81" s="1057"/>
      <c r="BA81" s="1049"/>
      <c r="BB81" s="1051"/>
      <c r="BC81" s="1051"/>
      <c r="BD81" s="1051"/>
      <c r="BE81" s="1051"/>
    </row>
    <row r="82" spans="1:57" ht="30.65" customHeight="1" x14ac:dyDescent="0.3">
      <c r="A82" s="1367"/>
      <c r="B8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2" s="778">
        <v>10.07</v>
      </c>
      <c r="D82" s="23" t="s">
        <v>832</v>
      </c>
      <c r="E82" s="825" t="s">
        <v>826</v>
      </c>
      <c r="F82" s="1495" t="str">
        <f>VLOOKUP(TBL4_OptApp57[[#This Row],[Option type
Defined List]],'Option Typs_Grps'!B$2:C$47, 2, FALSE)</f>
        <v>Customer Options</v>
      </c>
      <c r="G82" s="834" t="s">
        <v>68</v>
      </c>
      <c r="H82" s="23" t="s">
        <v>737</v>
      </c>
      <c r="I82" s="844" t="s">
        <v>738</v>
      </c>
      <c r="J82" s="1049"/>
      <c r="K82" s="1049"/>
      <c r="L82" s="1049"/>
      <c r="M82" s="1049"/>
      <c r="N82" s="1049"/>
      <c r="O82" s="1050"/>
      <c r="P82" s="1051"/>
      <c r="Q82" s="1051"/>
      <c r="R82" s="23" t="s">
        <v>755</v>
      </c>
      <c r="S82" s="1332" t="s">
        <v>71</v>
      </c>
      <c r="T82" s="1332" t="s">
        <v>71</v>
      </c>
      <c r="U82" s="848">
        <v>0.1</v>
      </c>
      <c r="V82" s="1068"/>
      <c r="W82" s="1069"/>
      <c r="X82" s="1070"/>
      <c r="Y82" s="1070"/>
      <c r="Z82" s="1071"/>
      <c r="AA82" s="1070"/>
      <c r="AB82" s="1070"/>
      <c r="AC82" s="1070"/>
      <c r="AD82" s="1070"/>
      <c r="AE82" s="1070"/>
      <c r="AF82" s="1070"/>
      <c r="AG82" s="1070"/>
      <c r="AH82" s="1070"/>
      <c r="AI82" s="1057"/>
      <c r="AJ82" s="1057"/>
      <c r="AK82" s="1057"/>
      <c r="AL82" s="1057"/>
      <c r="AM82" s="1076"/>
      <c r="AN82" s="1057"/>
      <c r="AO82" s="1076"/>
      <c r="AP82" s="1057"/>
      <c r="AQ82" s="1057"/>
      <c r="AR82" s="1057"/>
      <c r="AS82" s="1057"/>
      <c r="AT82" s="1057"/>
      <c r="AU82" s="1057"/>
      <c r="AV82" s="1057"/>
      <c r="AW82" s="1057"/>
      <c r="AX82" s="1057"/>
      <c r="AY82" s="1057"/>
      <c r="AZ82" s="1057"/>
      <c r="BA82" s="1049"/>
      <c r="BB82" s="1051"/>
      <c r="BC82" s="1051"/>
      <c r="BD82" s="1051"/>
      <c r="BE82" s="1051"/>
    </row>
    <row r="83" spans="1:57" ht="30.65" customHeight="1" x14ac:dyDescent="0.3">
      <c r="A83" s="1367"/>
      <c r="B8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3" s="778">
        <v>11.01</v>
      </c>
      <c r="D83" s="23" t="s">
        <v>833</v>
      </c>
      <c r="E83" s="825" t="s">
        <v>834</v>
      </c>
      <c r="F83" s="1495" t="str">
        <f>VLOOKUP(TBL4_OptApp57[[#This Row],[Option type
Defined List]],'Option Typs_Grps'!B$2:C$47, 2, FALSE)</f>
        <v>Customer Options</v>
      </c>
      <c r="G83" s="834" t="s">
        <v>68</v>
      </c>
      <c r="H83" s="23" t="s">
        <v>737</v>
      </c>
      <c r="I83" s="844" t="s">
        <v>738</v>
      </c>
      <c r="J83" s="1049"/>
      <c r="K83" s="1049"/>
      <c r="L83" s="1049"/>
      <c r="M83" s="1049"/>
      <c r="N83" s="1049"/>
      <c r="O83" s="1050"/>
      <c r="P83" s="1051"/>
      <c r="Q83" s="1051"/>
      <c r="R83" s="23" t="s">
        <v>740</v>
      </c>
      <c r="S83" s="1332" t="s">
        <v>71</v>
      </c>
      <c r="T83" s="1332" t="s">
        <v>71</v>
      </c>
      <c r="U83" s="848">
        <v>0.3</v>
      </c>
      <c r="V83" s="1068"/>
      <c r="W83" s="1069"/>
      <c r="X83" s="1070"/>
      <c r="Y83" s="1070"/>
      <c r="Z83" s="1071"/>
      <c r="AA83" s="1070"/>
      <c r="AB83" s="1070"/>
      <c r="AC83" s="1070"/>
      <c r="AD83" s="1070"/>
      <c r="AE83" s="1070"/>
      <c r="AF83" s="1070"/>
      <c r="AG83" s="1070"/>
      <c r="AH83" s="1070"/>
      <c r="AI83" s="1057"/>
      <c r="AJ83" s="1057"/>
      <c r="AK83" s="1057"/>
      <c r="AL83" s="1057"/>
      <c r="AM83" s="1076"/>
      <c r="AN83" s="1057"/>
      <c r="AO83" s="1076"/>
      <c r="AP83" s="1057"/>
      <c r="AQ83" s="1057"/>
      <c r="AR83" s="1057"/>
      <c r="AS83" s="1057"/>
      <c r="AT83" s="1057"/>
      <c r="AU83" s="1057"/>
      <c r="AV83" s="1057"/>
      <c r="AW83" s="1057"/>
      <c r="AX83" s="1057"/>
      <c r="AY83" s="1057"/>
      <c r="AZ83" s="1057"/>
      <c r="BA83" s="1049"/>
      <c r="BB83" s="1051"/>
      <c r="BC83" s="1051"/>
      <c r="BD83" s="1051"/>
      <c r="BE83" s="1051"/>
    </row>
    <row r="84" spans="1:57" ht="30.65" customHeight="1" x14ac:dyDescent="0.3">
      <c r="A84" s="1367"/>
      <c r="B8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4" s="778">
        <v>11.02</v>
      </c>
      <c r="D84" s="23" t="s">
        <v>835</v>
      </c>
      <c r="E84" s="825" t="s">
        <v>834</v>
      </c>
      <c r="F84" s="1495" t="str">
        <f>VLOOKUP(TBL4_OptApp57[[#This Row],[Option type
Defined List]],'Option Typs_Grps'!B$2:C$47, 2, FALSE)</f>
        <v>Customer Options</v>
      </c>
      <c r="G84" s="834" t="s">
        <v>68</v>
      </c>
      <c r="H84" s="23" t="s">
        <v>737</v>
      </c>
      <c r="I84" s="844" t="s">
        <v>738</v>
      </c>
      <c r="J84" s="1049"/>
      <c r="K84" s="1049"/>
      <c r="L84" s="1049"/>
      <c r="M84" s="1049"/>
      <c r="N84" s="1049"/>
      <c r="O84" s="1050"/>
      <c r="P84" s="1051"/>
      <c r="Q84" s="1051"/>
      <c r="R84" s="23" t="s">
        <v>740</v>
      </c>
      <c r="S84" s="1332" t="s">
        <v>71</v>
      </c>
      <c r="T84" s="1332" t="s">
        <v>71</v>
      </c>
      <c r="U84" s="848">
        <v>0.25</v>
      </c>
      <c r="V84" s="1068"/>
      <c r="W84" s="1069"/>
      <c r="X84" s="1070"/>
      <c r="Y84" s="1070"/>
      <c r="Z84" s="1071"/>
      <c r="AA84" s="1070"/>
      <c r="AB84" s="1070"/>
      <c r="AC84" s="1070"/>
      <c r="AD84" s="1070"/>
      <c r="AE84" s="1070"/>
      <c r="AF84" s="1070"/>
      <c r="AG84" s="1070"/>
      <c r="AH84" s="1070"/>
      <c r="AI84" s="1057"/>
      <c r="AJ84" s="1057"/>
      <c r="AK84" s="1057"/>
      <c r="AL84" s="1057"/>
      <c r="AM84" s="1076"/>
      <c r="AN84" s="1057"/>
      <c r="AO84" s="1076"/>
      <c r="AP84" s="1057"/>
      <c r="AQ84" s="1057"/>
      <c r="AR84" s="1057"/>
      <c r="AS84" s="1057"/>
      <c r="AT84" s="1057"/>
      <c r="AU84" s="1057"/>
      <c r="AV84" s="1057"/>
      <c r="AW84" s="1057"/>
      <c r="AX84" s="1057"/>
      <c r="AY84" s="1057"/>
      <c r="AZ84" s="1057"/>
      <c r="BA84" s="1049"/>
      <c r="BB84" s="1051"/>
      <c r="BC84" s="1051"/>
      <c r="BD84" s="1051"/>
      <c r="BE84" s="1051"/>
    </row>
    <row r="85" spans="1:57" ht="30.65" customHeight="1" x14ac:dyDescent="0.3">
      <c r="A85" s="1367"/>
      <c r="B8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5" s="778">
        <v>11.03</v>
      </c>
      <c r="D85" s="23" t="s">
        <v>836</v>
      </c>
      <c r="E85" s="825" t="s">
        <v>834</v>
      </c>
      <c r="F85" s="1495" t="str">
        <f>VLOOKUP(TBL4_OptApp57[[#This Row],[Option type
Defined List]],'Option Typs_Grps'!B$2:C$47, 2, FALSE)</f>
        <v>Customer Options</v>
      </c>
      <c r="G85" s="834" t="s">
        <v>68</v>
      </c>
      <c r="H85" s="23" t="s">
        <v>737</v>
      </c>
      <c r="I85" s="844" t="s">
        <v>738</v>
      </c>
      <c r="J85" s="1049"/>
      <c r="K85" s="1049"/>
      <c r="L85" s="1049"/>
      <c r="M85" s="1049"/>
      <c r="N85" s="1049"/>
      <c r="O85" s="1050"/>
      <c r="P85" s="1051"/>
      <c r="Q85" s="1051"/>
      <c r="R85" s="23" t="s">
        <v>752</v>
      </c>
      <c r="S85" s="1332" t="s">
        <v>71</v>
      </c>
      <c r="T85" s="1332" t="s">
        <v>71</v>
      </c>
      <c r="U85" s="848">
        <v>0.12</v>
      </c>
      <c r="V85" s="1068"/>
      <c r="W85" s="1069"/>
      <c r="X85" s="1070"/>
      <c r="Y85" s="1070"/>
      <c r="Z85" s="1071"/>
      <c r="AA85" s="1070"/>
      <c r="AB85" s="1070"/>
      <c r="AC85" s="1070"/>
      <c r="AD85" s="1070"/>
      <c r="AE85" s="1070"/>
      <c r="AF85" s="1070"/>
      <c r="AG85" s="1070"/>
      <c r="AH85" s="1070"/>
      <c r="AI85" s="1057"/>
      <c r="AJ85" s="1057"/>
      <c r="AK85" s="1057"/>
      <c r="AL85" s="1057"/>
      <c r="AM85" s="1076"/>
      <c r="AN85" s="1057"/>
      <c r="AO85" s="1076"/>
      <c r="AP85" s="1057"/>
      <c r="AQ85" s="1057"/>
      <c r="AR85" s="1057"/>
      <c r="AS85" s="1057"/>
      <c r="AT85" s="1057"/>
      <c r="AU85" s="1057"/>
      <c r="AV85" s="1057"/>
      <c r="AW85" s="1057"/>
      <c r="AX85" s="1057"/>
      <c r="AY85" s="1057"/>
      <c r="AZ85" s="1057"/>
      <c r="BA85" s="1049"/>
      <c r="BB85" s="1051"/>
      <c r="BC85" s="1051"/>
      <c r="BD85" s="1051"/>
      <c r="BE85" s="1051"/>
    </row>
    <row r="86" spans="1:57" ht="30.65" customHeight="1" x14ac:dyDescent="0.3">
      <c r="A86" s="1367"/>
      <c r="B8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6" s="778">
        <v>11.04</v>
      </c>
      <c r="D86" s="23" t="s">
        <v>837</v>
      </c>
      <c r="E86" s="825" t="s">
        <v>834</v>
      </c>
      <c r="F86" s="1495" t="str">
        <f>VLOOKUP(TBL4_OptApp57[[#This Row],[Option type
Defined List]],'Option Typs_Grps'!B$2:C$47, 2, FALSE)</f>
        <v>Customer Options</v>
      </c>
      <c r="G86" s="834" t="s">
        <v>68</v>
      </c>
      <c r="H86" s="23" t="s">
        <v>737</v>
      </c>
      <c r="I86" s="844" t="s">
        <v>738</v>
      </c>
      <c r="J86" s="1049"/>
      <c r="K86" s="1049"/>
      <c r="L86" s="1049"/>
      <c r="M86" s="1049"/>
      <c r="N86" s="1049"/>
      <c r="O86" s="1050"/>
      <c r="P86" s="1051"/>
      <c r="Q86" s="1051"/>
      <c r="R86" s="23" t="s">
        <v>752</v>
      </c>
      <c r="S86" s="1332" t="s">
        <v>71</v>
      </c>
      <c r="T86" s="1332" t="s">
        <v>71</v>
      </c>
      <c r="U86" s="848">
        <v>2.5</v>
      </c>
      <c r="V86" s="1068"/>
      <c r="W86" s="1069"/>
      <c r="X86" s="1070"/>
      <c r="Y86" s="1070"/>
      <c r="Z86" s="1071"/>
      <c r="AA86" s="1070"/>
      <c r="AB86" s="1070"/>
      <c r="AC86" s="1070"/>
      <c r="AD86" s="1070"/>
      <c r="AE86" s="1070"/>
      <c r="AF86" s="1070"/>
      <c r="AG86" s="1070"/>
      <c r="AH86" s="1070"/>
      <c r="AI86" s="1057"/>
      <c r="AJ86" s="1057"/>
      <c r="AK86" s="1057"/>
      <c r="AL86" s="1057"/>
      <c r="AM86" s="1076"/>
      <c r="AN86" s="1057"/>
      <c r="AO86" s="1076"/>
      <c r="AP86" s="1057"/>
      <c r="AQ86" s="1057"/>
      <c r="AR86" s="1057"/>
      <c r="AS86" s="1057"/>
      <c r="AT86" s="1057"/>
      <c r="AU86" s="1057"/>
      <c r="AV86" s="1057"/>
      <c r="AW86" s="1057"/>
      <c r="AX86" s="1057"/>
      <c r="AY86" s="1057"/>
      <c r="AZ86" s="1057"/>
      <c r="BA86" s="1049"/>
      <c r="BB86" s="1051"/>
      <c r="BC86" s="1051"/>
      <c r="BD86" s="1051"/>
      <c r="BE86" s="1051"/>
    </row>
    <row r="87" spans="1:57" ht="30.65" customHeight="1" x14ac:dyDescent="0.3">
      <c r="A87" s="1367"/>
      <c r="B8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7" s="778">
        <v>11.05</v>
      </c>
      <c r="D87" s="23" t="s">
        <v>838</v>
      </c>
      <c r="E87" s="825" t="s">
        <v>834</v>
      </c>
      <c r="F87" s="1495" t="str">
        <f>VLOOKUP(TBL4_OptApp57[[#This Row],[Option type
Defined List]],'Option Typs_Grps'!B$2:C$47, 2, FALSE)</f>
        <v>Customer Options</v>
      </c>
      <c r="G87" s="834" t="s">
        <v>68</v>
      </c>
      <c r="H87" s="23" t="s">
        <v>737</v>
      </c>
      <c r="I87" s="844" t="s">
        <v>738</v>
      </c>
      <c r="J87" s="1049"/>
      <c r="K87" s="1049"/>
      <c r="L87" s="1049"/>
      <c r="M87" s="1049"/>
      <c r="N87" s="1049"/>
      <c r="O87" s="1050"/>
      <c r="P87" s="1051"/>
      <c r="Q87" s="1051"/>
      <c r="R87" s="23" t="s">
        <v>752</v>
      </c>
      <c r="S87" s="1332" t="s">
        <v>71</v>
      </c>
      <c r="T87" s="1332" t="s">
        <v>71</v>
      </c>
      <c r="U87" s="848">
        <v>0.06</v>
      </c>
      <c r="V87" s="1068"/>
      <c r="W87" s="1069"/>
      <c r="X87" s="1070"/>
      <c r="Y87" s="1070"/>
      <c r="Z87" s="1071"/>
      <c r="AA87" s="1070"/>
      <c r="AB87" s="1070"/>
      <c r="AC87" s="1070"/>
      <c r="AD87" s="1070"/>
      <c r="AE87" s="1070"/>
      <c r="AF87" s="1070"/>
      <c r="AG87" s="1070"/>
      <c r="AH87" s="1070"/>
      <c r="AI87" s="1057"/>
      <c r="AJ87" s="1057"/>
      <c r="AK87" s="1057"/>
      <c r="AL87" s="1057"/>
      <c r="AM87" s="1076"/>
      <c r="AN87" s="1057"/>
      <c r="AO87" s="1076"/>
      <c r="AP87" s="1057"/>
      <c r="AQ87" s="1057"/>
      <c r="AR87" s="1057"/>
      <c r="AS87" s="1057"/>
      <c r="AT87" s="1057"/>
      <c r="AU87" s="1057"/>
      <c r="AV87" s="1057"/>
      <c r="AW87" s="1057"/>
      <c r="AX87" s="1057"/>
      <c r="AY87" s="1057"/>
      <c r="AZ87" s="1057"/>
      <c r="BA87" s="1049"/>
      <c r="BB87" s="1051"/>
      <c r="BC87" s="1051"/>
      <c r="BD87" s="1051"/>
      <c r="BE87" s="1051"/>
    </row>
    <row r="88" spans="1:57" ht="30.65" customHeight="1" x14ac:dyDescent="0.3">
      <c r="A88" s="1367"/>
      <c r="B8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8" s="778">
        <v>11.06</v>
      </c>
      <c r="D88" s="23" t="s">
        <v>839</v>
      </c>
      <c r="E88" s="825" t="s">
        <v>834</v>
      </c>
      <c r="F88" s="1495" t="str">
        <f>VLOOKUP(TBL4_OptApp57[[#This Row],[Option type
Defined List]],'Option Typs_Grps'!B$2:C$47, 2, FALSE)</f>
        <v>Customer Options</v>
      </c>
      <c r="G88" s="834" t="s">
        <v>68</v>
      </c>
      <c r="H88" s="23" t="s">
        <v>737</v>
      </c>
      <c r="I88" s="844" t="s">
        <v>738</v>
      </c>
      <c r="J88" s="1049"/>
      <c r="K88" s="1049"/>
      <c r="L88" s="1049"/>
      <c r="M88" s="1049"/>
      <c r="N88" s="1049"/>
      <c r="O88" s="1050"/>
      <c r="P88" s="1051"/>
      <c r="Q88" s="1051"/>
      <c r="R88" s="23" t="s">
        <v>752</v>
      </c>
      <c r="S88" s="1332" t="s">
        <v>71</v>
      </c>
      <c r="T88" s="1332" t="s">
        <v>71</v>
      </c>
      <c r="U88" s="848">
        <v>2.5</v>
      </c>
      <c r="V88" s="1068"/>
      <c r="W88" s="1069"/>
      <c r="X88" s="1070"/>
      <c r="Y88" s="1070"/>
      <c r="Z88" s="1071"/>
      <c r="AA88" s="1070"/>
      <c r="AB88" s="1070"/>
      <c r="AC88" s="1070"/>
      <c r="AD88" s="1070"/>
      <c r="AE88" s="1070"/>
      <c r="AF88" s="1070"/>
      <c r="AG88" s="1070"/>
      <c r="AH88" s="1070"/>
      <c r="AI88" s="1057"/>
      <c r="AJ88" s="1057"/>
      <c r="AK88" s="1057"/>
      <c r="AL88" s="1057"/>
      <c r="AM88" s="1076"/>
      <c r="AN88" s="1057"/>
      <c r="AO88" s="1076"/>
      <c r="AP88" s="1057"/>
      <c r="AQ88" s="1057"/>
      <c r="AR88" s="1057"/>
      <c r="AS88" s="1057"/>
      <c r="AT88" s="1057"/>
      <c r="AU88" s="1057"/>
      <c r="AV88" s="1057"/>
      <c r="AW88" s="1057"/>
      <c r="AX88" s="1057"/>
      <c r="AY88" s="1057"/>
      <c r="AZ88" s="1057"/>
      <c r="BA88" s="1049"/>
      <c r="BB88" s="1051"/>
      <c r="BC88" s="1051"/>
      <c r="BD88" s="1051"/>
      <c r="BE88" s="1051"/>
    </row>
    <row r="89" spans="1:57" ht="30.65" customHeight="1" x14ac:dyDescent="0.3">
      <c r="A89" s="1367"/>
      <c r="B8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89" s="778">
        <v>11.07</v>
      </c>
      <c r="D89" s="23" t="s">
        <v>840</v>
      </c>
      <c r="E89" s="825" t="s">
        <v>834</v>
      </c>
      <c r="F89" s="1495" t="str">
        <f>VLOOKUP(TBL4_OptApp57[[#This Row],[Option type
Defined List]],'Option Typs_Grps'!B$2:C$47, 2, FALSE)</f>
        <v>Customer Options</v>
      </c>
      <c r="G89" s="834" t="s">
        <v>68</v>
      </c>
      <c r="H89" s="23" t="s">
        <v>737</v>
      </c>
      <c r="I89" s="844" t="s">
        <v>738</v>
      </c>
      <c r="J89" s="1049"/>
      <c r="K89" s="1049"/>
      <c r="L89" s="1049"/>
      <c r="M89" s="1049"/>
      <c r="N89" s="1049"/>
      <c r="O89" s="1050"/>
      <c r="P89" s="1051"/>
      <c r="Q89" s="1051"/>
      <c r="R89" s="23" t="s">
        <v>752</v>
      </c>
      <c r="S89" s="1332" t="s">
        <v>71</v>
      </c>
      <c r="T89" s="1332" t="s">
        <v>71</v>
      </c>
      <c r="U89" s="848">
        <v>3.5</v>
      </c>
      <c r="V89" s="1068"/>
      <c r="W89" s="1069"/>
      <c r="X89" s="1070"/>
      <c r="Y89" s="1070"/>
      <c r="Z89" s="1071"/>
      <c r="AA89" s="1070"/>
      <c r="AB89" s="1070"/>
      <c r="AC89" s="1070"/>
      <c r="AD89" s="1070"/>
      <c r="AE89" s="1070"/>
      <c r="AF89" s="1070"/>
      <c r="AG89" s="1070"/>
      <c r="AH89" s="1070"/>
      <c r="AI89" s="1057"/>
      <c r="AJ89" s="1057"/>
      <c r="AK89" s="1057"/>
      <c r="AL89" s="1057"/>
      <c r="AM89" s="1076"/>
      <c r="AN89" s="1057"/>
      <c r="AO89" s="1076"/>
      <c r="AP89" s="1057"/>
      <c r="AQ89" s="1057"/>
      <c r="AR89" s="1057"/>
      <c r="AS89" s="1057"/>
      <c r="AT89" s="1057"/>
      <c r="AU89" s="1057"/>
      <c r="AV89" s="1057"/>
      <c r="AW89" s="1057"/>
      <c r="AX89" s="1057"/>
      <c r="AY89" s="1057"/>
      <c r="AZ89" s="1057"/>
      <c r="BA89" s="1049"/>
      <c r="BB89" s="1051"/>
      <c r="BC89" s="1051"/>
      <c r="BD89" s="1051"/>
      <c r="BE89" s="1051"/>
    </row>
    <row r="90" spans="1:57" ht="30.65" customHeight="1" x14ac:dyDescent="0.3">
      <c r="A90" s="1367"/>
      <c r="B9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0" s="778">
        <v>12.01</v>
      </c>
      <c r="D90" s="23" t="s">
        <v>841</v>
      </c>
      <c r="E90" s="825" t="s">
        <v>842</v>
      </c>
      <c r="F90" s="1495" t="str">
        <f>VLOOKUP(TBL4_OptApp57[[#This Row],[Option type
Defined List]],'Option Typs_Grps'!B$2:C$47, 2, FALSE)</f>
        <v>Distribution Options</v>
      </c>
      <c r="G90" s="834" t="s">
        <v>68</v>
      </c>
      <c r="H90" s="23" t="s">
        <v>737</v>
      </c>
      <c r="I90" s="844" t="s">
        <v>738</v>
      </c>
      <c r="J90" s="1049"/>
      <c r="K90" s="1049"/>
      <c r="L90" s="1049"/>
      <c r="M90" s="1049"/>
      <c r="N90" s="1049"/>
      <c r="O90" s="1050"/>
      <c r="P90" s="1051"/>
      <c r="Q90" s="1051"/>
      <c r="R90" s="23" t="s">
        <v>740</v>
      </c>
      <c r="S90" s="1332" t="s">
        <v>71</v>
      </c>
      <c r="T90" s="1332" t="s">
        <v>71</v>
      </c>
      <c r="U90" s="848">
        <v>0.6</v>
      </c>
      <c r="V90" s="1068"/>
      <c r="W90" s="1069"/>
      <c r="X90" s="1070"/>
      <c r="Y90" s="1070"/>
      <c r="Z90" s="1071"/>
      <c r="AA90" s="1070"/>
      <c r="AB90" s="1070"/>
      <c r="AC90" s="1070"/>
      <c r="AD90" s="1070"/>
      <c r="AE90" s="1070"/>
      <c r="AF90" s="1070"/>
      <c r="AG90" s="1070"/>
      <c r="AH90" s="1070"/>
      <c r="AI90" s="1057"/>
      <c r="AJ90" s="1057"/>
      <c r="AK90" s="1057"/>
      <c r="AL90" s="1057"/>
      <c r="AM90" s="1076"/>
      <c r="AN90" s="1057"/>
      <c r="AO90" s="1076"/>
      <c r="AP90" s="1057"/>
      <c r="AQ90" s="1057"/>
      <c r="AR90" s="1057"/>
      <c r="AS90" s="1057"/>
      <c r="AT90" s="1057"/>
      <c r="AU90" s="1057"/>
      <c r="AV90" s="1057"/>
      <c r="AW90" s="1057"/>
      <c r="AX90" s="1057"/>
      <c r="AY90" s="1057"/>
      <c r="AZ90" s="1057"/>
      <c r="BA90" s="1049"/>
      <c r="BB90" s="1051"/>
      <c r="BC90" s="1051"/>
      <c r="BD90" s="1051"/>
      <c r="BE90" s="1051"/>
    </row>
    <row r="91" spans="1:57" ht="30.65" customHeight="1" x14ac:dyDescent="0.3">
      <c r="A91" s="1367"/>
      <c r="B9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1" s="778">
        <v>12.02</v>
      </c>
      <c r="D91" s="23" t="s">
        <v>843</v>
      </c>
      <c r="E91" s="825" t="s">
        <v>842</v>
      </c>
      <c r="F91" s="1495" t="str">
        <f>VLOOKUP(TBL4_OptApp57[[#This Row],[Option type
Defined List]],'Option Typs_Grps'!B$2:C$47, 2, FALSE)</f>
        <v>Distribution Options</v>
      </c>
      <c r="G91" s="834" t="s">
        <v>68</v>
      </c>
      <c r="H91" s="23" t="s">
        <v>737</v>
      </c>
      <c r="I91" s="844" t="s">
        <v>738</v>
      </c>
      <c r="J91" s="1049"/>
      <c r="K91" s="1049"/>
      <c r="L91" s="1049"/>
      <c r="M91" s="1049"/>
      <c r="N91" s="1049"/>
      <c r="O91" s="1050"/>
      <c r="P91" s="1051"/>
      <c r="Q91" s="1051"/>
      <c r="R91" s="23" t="s">
        <v>740</v>
      </c>
      <c r="S91" s="1332" t="s">
        <v>71</v>
      </c>
      <c r="T91" s="1332" t="s">
        <v>71</v>
      </c>
      <c r="U91" s="848">
        <v>2.5</v>
      </c>
      <c r="V91" s="1068"/>
      <c r="W91" s="1069"/>
      <c r="X91" s="1070"/>
      <c r="Y91" s="1070"/>
      <c r="Z91" s="1071"/>
      <c r="AA91" s="1070"/>
      <c r="AB91" s="1070"/>
      <c r="AC91" s="1070"/>
      <c r="AD91" s="1070"/>
      <c r="AE91" s="1070"/>
      <c r="AF91" s="1070"/>
      <c r="AG91" s="1070"/>
      <c r="AH91" s="1070"/>
      <c r="AI91" s="1057"/>
      <c r="AJ91" s="1057"/>
      <c r="AK91" s="1057"/>
      <c r="AL91" s="1057"/>
      <c r="AM91" s="1076"/>
      <c r="AN91" s="1057"/>
      <c r="AO91" s="1076"/>
      <c r="AP91" s="1057"/>
      <c r="AQ91" s="1057"/>
      <c r="AR91" s="1057"/>
      <c r="AS91" s="1057"/>
      <c r="AT91" s="1057"/>
      <c r="AU91" s="1057"/>
      <c r="AV91" s="1057"/>
      <c r="AW91" s="1057"/>
      <c r="AX91" s="1057"/>
      <c r="AY91" s="1057"/>
      <c r="AZ91" s="1057"/>
      <c r="BA91" s="1049"/>
      <c r="BB91" s="1051"/>
      <c r="BC91" s="1051"/>
      <c r="BD91" s="1051"/>
      <c r="BE91" s="1051"/>
    </row>
    <row r="92" spans="1:57" ht="30.65" customHeight="1" x14ac:dyDescent="0.3">
      <c r="A92" s="1367"/>
      <c r="B9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2" s="778">
        <v>12.03</v>
      </c>
      <c r="D92" s="23" t="s">
        <v>844</v>
      </c>
      <c r="E92" s="825" t="s">
        <v>842</v>
      </c>
      <c r="F92" s="1495" t="str">
        <f>VLOOKUP(TBL4_OptApp57[[#This Row],[Option type
Defined List]],'Option Typs_Grps'!B$2:C$47, 2, FALSE)</f>
        <v>Distribution Options</v>
      </c>
      <c r="G92" s="834" t="s">
        <v>68</v>
      </c>
      <c r="H92" s="23" t="s">
        <v>737</v>
      </c>
      <c r="I92" s="844" t="s">
        <v>738</v>
      </c>
      <c r="J92" s="1049"/>
      <c r="K92" s="1049"/>
      <c r="L92" s="1049"/>
      <c r="M92" s="1049"/>
      <c r="N92" s="1049"/>
      <c r="O92" s="1050"/>
      <c r="P92" s="1051"/>
      <c r="Q92" s="1051"/>
      <c r="R92" s="23" t="s">
        <v>740</v>
      </c>
      <c r="S92" s="1332" t="s">
        <v>71</v>
      </c>
      <c r="T92" s="1332" t="s">
        <v>71</v>
      </c>
      <c r="U92" s="848">
        <v>1</v>
      </c>
      <c r="V92" s="1068"/>
      <c r="W92" s="1069"/>
      <c r="X92" s="1070"/>
      <c r="Y92" s="1070"/>
      <c r="Z92" s="1071"/>
      <c r="AA92" s="1070"/>
      <c r="AB92" s="1070"/>
      <c r="AC92" s="1070"/>
      <c r="AD92" s="1070"/>
      <c r="AE92" s="1070"/>
      <c r="AF92" s="1070"/>
      <c r="AG92" s="1070"/>
      <c r="AH92" s="1070"/>
      <c r="AI92" s="1057"/>
      <c r="AJ92" s="1057"/>
      <c r="AK92" s="1057"/>
      <c r="AL92" s="1057"/>
      <c r="AM92" s="1076"/>
      <c r="AN92" s="1057"/>
      <c r="AO92" s="1076"/>
      <c r="AP92" s="1057"/>
      <c r="AQ92" s="1057"/>
      <c r="AR92" s="1057"/>
      <c r="AS92" s="1057"/>
      <c r="AT92" s="1057"/>
      <c r="AU92" s="1057"/>
      <c r="AV92" s="1057"/>
      <c r="AW92" s="1057"/>
      <c r="AX92" s="1057"/>
      <c r="AY92" s="1057"/>
      <c r="AZ92" s="1057"/>
      <c r="BA92" s="1049"/>
      <c r="BB92" s="1051"/>
      <c r="BC92" s="1051"/>
      <c r="BD92" s="1051"/>
      <c r="BE92" s="1051"/>
    </row>
    <row r="93" spans="1:57" ht="30.65" customHeight="1" x14ac:dyDescent="0.3">
      <c r="A93" s="1367"/>
      <c r="B9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3" s="778">
        <v>12.04</v>
      </c>
      <c r="D93" s="23" t="s">
        <v>845</v>
      </c>
      <c r="E93" s="825" t="s">
        <v>842</v>
      </c>
      <c r="F93" s="1495" t="str">
        <f>VLOOKUP(TBL4_OptApp57[[#This Row],[Option type
Defined List]],'Option Typs_Grps'!B$2:C$47, 2, FALSE)</f>
        <v>Distribution Options</v>
      </c>
      <c r="G93" s="834" t="s">
        <v>68</v>
      </c>
      <c r="H93" s="23" t="s">
        <v>737</v>
      </c>
      <c r="I93" s="844" t="s">
        <v>738</v>
      </c>
      <c r="J93" s="1049"/>
      <c r="K93" s="1049"/>
      <c r="L93" s="1049"/>
      <c r="M93" s="1049"/>
      <c r="N93" s="1049"/>
      <c r="O93" s="1050"/>
      <c r="P93" s="1051"/>
      <c r="Q93" s="1051"/>
      <c r="R93" s="23" t="s">
        <v>740</v>
      </c>
      <c r="S93" s="1332" t="s">
        <v>71</v>
      </c>
      <c r="T93" s="1332" t="s">
        <v>71</v>
      </c>
      <c r="U93" s="848">
        <v>1</v>
      </c>
      <c r="V93" s="1068"/>
      <c r="W93" s="1069"/>
      <c r="X93" s="1070"/>
      <c r="Y93" s="1070"/>
      <c r="Z93" s="1071"/>
      <c r="AA93" s="1070"/>
      <c r="AB93" s="1070"/>
      <c r="AC93" s="1070"/>
      <c r="AD93" s="1070"/>
      <c r="AE93" s="1070"/>
      <c r="AF93" s="1070"/>
      <c r="AG93" s="1070"/>
      <c r="AH93" s="1070"/>
      <c r="AI93" s="1057"/>
      <c r="AJ93" s="1057"/>
      <c r="AK93" s="1057"/>
      <c r="AL93" s="1057"/>
      <c r="AM93" s="1076"/>
      <c r="AN93" s="1057"/>
      <c r="AO93" s="1076"/>
      <c r="AP93" s="1057"/>
      <c r="AQ93" s="1057"/>
      <c r="AR93" s="1057"/>
      <c r="AS93" s="1057"/>
      <c r="AT93" s="1057"/>
      <c r="AU93" s="1057"/>
      <c r="AV93" s="1057"/>
      <c r="AW93" s="1057"/>
      <c r="AX93" s="1057"/>
      <c r="AY93" s="1057"/>
      <c r="AZ93" s="1057"/>
      <c r="BA93" s="1049"/>
      <c r="BB93" s="1051"/>
      <c r="BC93" s="1051"/>
      <c r="BD93" s="1051"/>
      <c r="BE93" s="1051"/>
    </row>
    <row r="94" spans="1:57" ht="30.65" customHeight="1" x14ac:dyDescent="0.3">
      <c r="A94" s="21"/>
      <c r="B9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4" s="778">
        <v>13.01</v>
      </c>
      <c r="D94" s="23" t="s">
        <v>846</v>
      </c>
      <c r="E94" s="825" t="s">
        <v>847</v>
      </c>
      <c r="F94" s="1495" t="str">
        <f>VLOOKUP(TBL4_OptApp57[[#This Row],[Option type
Defined List]],'Option Typs_Grps'!B$2:C$47, 2, FALSE)</f>
        <v>Distribution Options</v>
      </c>
      <c r="G94" s="834" t="s">
        <v>68</v>
      </c>
      <c r="H94" s="23" t="s">
        <v>737</v>
      </c>
      <c r="I94" s="844" t="s">
        <v>738</v>
      </c>
      <c r="J94" s="1049"/>
      <c r="K94" s="1049"/>
      <c r="L94" s="1049"/>
      <c r="M94" s="1049"/>
      <c r="N94" s="1049"/>
      <c r="O94" s="1050"/>
      <c r="P94" s="1051"/>
      <c r="Q94" s="1051"/>
      <c r="R94" s="23" t="s">
        <v>740</v>
      </c>
      <c r="S94" s="1332" t="s">
        <v>71</v>
      </c>
      <c r="T94" s="1332" t="s">
        <v>71</v>
      </c>
      <c r="U94" s="848">
        <v>1.5</v>
      </c>
      <c r="V94" s="1068"/>
      <c r="W94" s="1069"/>
      <c r="X94" s="1070"/>
      <c r="Y94" s="1070"/>
      <c r="Z94" s="1071"/>
      <c r="AA94" s="1070"/>
      <c r="AB94" s="1070"/>
      <c r="AC94" s="1070"/>
      <c r="AD94" s="1070"/>
      <c r="AE94" s="1070"/>
      <c r="AF94" s="1070"/>
      <c r="AG94" s="1070"/>
      <c r="AH94" s="1070"/>
      <c r="AI94" s="1057"/>
      <c r="AJ94" s="1057"/>
      <c r="AK94" s="1057"/>
      <c r="AL94" s="1057"/>
      <c r="AM94" s="1076"/>
      <c r="AN94" s="1057"/>
      <c r="AO94" s="1076"/>
      <c r="AP94" s="1057"/>
      <c r="AQ94" s="1057"/>
      <c r="AR94" s="1057"/>
      <c r="AS94" s="1057"/>
      <c r="AT94" s="1057"/>
      <c r="AU94" s="1057"/>
      <c r="AV94" s="1057"/>
      <c r="AW94" s="1057"/>
      <c r="AX94" s="1057"/>
      <c r="AY94" s="1057"/>
      <c r="AZ94" s="1057"/>
      <c r="BA94" s="1049"/>
      <c r="BB94" s="1051"/>
      <c r="BC94" s="1051"/>
      <c r="BD94" s="1051"/>
      <c r="BE94" s="1051"/>
    </row>
    <row r="95" spans="1:57" ht="30.65" customHeight="1" x14ac:dyDescent="0.3">
      <c r="A95" s="21"/>
      <c r="B9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5" s="778">
        <v>13.02</v>
      </c>
      <c r="D95" s="23" t="s">
        <v>848</v>
      </c>
      <c r="E95" s="825" t="s">
        <v>847</v>
      </c>
      <c r="F95" s="1495" t="str">
        <f>VLOOKUP(TBL4_OptApp57[[#This Row],[Option type
Defined List]],'Option Typs_Grps'!B$2:C$47, 2, FALSE)</f>
        <v>Distribution Options</v>
      </c>
      <c r="G95" s="834" t="s">
        <v>68</v>
      </c>
      <c r="H95" s="23" t="s">
        <v>737</v>
      </c>
      <c r="I95" s="844" t="s">
        <v>738</v>
      </c>
      <c r="J95" s="1049"/>
      <c r="K95" s="1049"/>
      <c r="L95" s="1049"/>
      <c r="M95" s="1049"/>
      <c r="N95" s="1049"/>
      <c r="O95" s="1050"/>
      <c r="P95" s="1051"/>
      <c r="Q95" s="1051"/>
      <c r="R95" s="23" t="s">
        <v>740</v>
      </c>
      <c r="S95" s="1332" t="s">
        <v>71</v>
      </c>
      <c r="T95" s="1332" t="s">
        <v>71</v>
      </c>
      <c r="U95" s="848">
        <v>1</v>
      </c>
      <c r="V95" s="1068"/>
      <c r="W95" s="1069"/>
      <c r="X95" s="1070"/>
      <c r="Y95" s="1070"/>
      <c r="Z95" s="1071"/>
      <c r="AA95" s="1070"/>
      <c r="AB95" s="1070"/>
      <c r="AC95" s="1070"/>
      <c r="AD95" s="1070"/>
      <c r="AE95" s="1070"/>
      <c r="AF95" s="1070"/>
      <c r="AG95" s="1070"/>
      <c r="AH95" s="1070"/>
      <c r="AI95" s="1057"/>
      <c r="AJ95" s="1057"/>
      <c r="AK95" s="1057"/>
      <c r="AL95" s="1057"/>
      <c r="AM95" s="1076"/>
      <c r="AN95" s="1057"/>
      <c r="AO95" s="1076"/>
      <c r="AP95" s="1057"/>
      <c r="AQ95" s="1057"/>
      <c r="AR95" s="1057"/>
      <c r="AS95" s="1057"/>
      <c r="AT95" s="1057"/>
      <c r="AU95" s="1057"/>
      <c r="AV95" s="1057"/>
      <c r="AW95" s="1057"/>
      <c r="AX95" s="1057"/>
      <c r="AY95" s="1057"/>
      <c r="AZ95" s="1057"/>
      <c r="BA95" s="1049"/>
      <c r="BB95" s="1051"/>
      <c r="BC95" s="1051"/>
      <c r="BD95" s="1051"/>
      <c r="BE95" s="1051"/>
    </row>
    <row r="96" spans="1:57" ht="30.65" customHeight="1" x14ac:dyDescent="0.3">
      <c r="A96" s="21"/>
      <c r="B9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6" s="778">
        <v>13.03</v>
      </c>
      <c r="D96" s="23" t="s">
        <v>849</v>
      </c>
      <c r="E96" s="825" t="s">
        <v>847</v>
      </c>
      <c r="F96" s="1495" t="str">
        <f>VLOOKUP(TBL4_OptApp57[[#This Row],[Option type
Defined List]],'Option Typs_Grps'!B$2:C$47, 2, FALSE)</f>
        <v>Distribution Options</v>
      </c>
      <c r="G96" s="834" t="s">
        <v>68</v>
      </c>
      <c r="H96" s="23" t="s">
        <v>737</v>
      </c>
      <c r="I96" s="844" t="s">
        <v>738</v>
      </c>
      <c r="J96" s="1049"/>
      <c r="K96" s="1049"/>
      <c r="L96" s="1049"/>
      <c r="M96" s="1049"/>
      <c r="N96" s="1049"/>
      <c r="O96" s="1050"/>
      <c r="P96" s="1051"/>
      <c r="Q96" s="1051"/>
      <c r="R96" s="23" t="s">
        <v>740</v>
      </c>
      <c r="S96" s="1332" t="s">
        <v>71</v>
      </c>
      <c r="T96" s="1332" t="s">
        <v>71</v>
      </c>
      <c r="U96" s="848">
        <v>2.5</v>
      </c>
      <c r="V96" s="1068"/>
      <c r="W96" s="1069"/>
      <c r="X96" s="1070"/>
      <c r="Y96" s="1070"/>
      <c r="Z96" s="1071"/>
      <c r="AA96" s="1070"/>
      <c r="AB96" s="1070"/>
      <c r="AC96" s="1070"/>
      <c r="AD96" s="1070"/>
      <c r="AE96" s="1070"/>
      <c r="AF96" s="1070"/>
      <c r="AG96" s="1070"/>
      <c r="AH96" s="1070"/>
      <c r="AI96" s="1057"/>
      <c r="AJ96" s="1057"/>
      <c r="AK96" s="1057"/>
      <c r="AL96" s="1057"/>
      <c r="AM96" s="1076"/>
      <c r="AN96" s="1057"/>
      <c r="AO96" s="1076"/>
      <c r="AP96" s="1057"/>
      <c r="AQ96" s="1057"/>
      <c r="AR96" s="1057"/>
      <c r="AS96" s="1057"/>
      <c r="AT96" s="1057"/>
      <c r="AU96" s="1057"/>
      <c r="AV96" s="1057"/>
      <c r="AW96" s="1057"/>
      <c r="AX96" s="1057"/>
      <c r="AY96" s="1057"/>
      <c r="AZ96" s="1057"/>
      <c r="BA96" s="1049"/>
      <c r="BB96" s="1051"/>
      <c r="BC96" s="1051"/>
      <c r="BD96" s="1051"/>
      <c r="BE96" s="1051"/>
    </row>
    <row r="97" spans="1:59" ht="30.65" customHeight="1" x14ac:dyDescent="0.3">
      <c r="A97" s="21"/>
      <c r="B9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7" s="778">
        <v>13.04</v>
      </c>
      <c r="D97" s="23" t="s">
        <v>850</v>
      </c>
      <c r="E97" s="825" t="s">
        <v>847</v>
      </c>
      <c r="F97" s="1495" t="str">
        <f>VLOOKUP(TBL4_OptApp57[[#This Row],[Option type
Defined List]],'Option Typs_Grps'!B$2:C$47, 2, FALSE)</f>
        <v>Distribution Options</v>
      </c>
      <c r="G97" s="834" t="s">
        <v>68</v>
      </c>
      <c r="H97" s="23" t="s">
        <v>737</v>
      </c>
      <c r="I97" s="844" t="s">
        <v>738</v>
      </c>
      <c r="J97" s="1049"/>
      <c r="K97" s="1049"/>
      <c r="L97" s="1049"/>
      <c r="M97" s="1049"/>
      <c r="N97" s="1049"/>
      <c r="O97" s="1050"/>
      <c r="P97" s="1051"/>
      <c r="Q97" s="1051"/>
      <c r="R97" s="23" t="s">
        <v>740</v>
      </c>
      <c r="S97" s="1332" t="s">
        <v>71</v>
      </c>
      <c r="T97" s="1332" t="s">
        <v>71</v>
      </c>
      <c r="U97" s="848">
        <v>1</v>
      </c>
      <c r="V97" s="1068"/>
      <c r="W97" s="1069"/>
      <c r="X97" s="1070"/>
      <c r="Y97" s="1070"/>
      <c r="Z97" s="1071"/>
      <c r="AA97" s="1070"/>
      <c r="AB97" s="1070"/>
      <c r="AC97" s="1070"/>
      <c r="AD97" s="1070"/>
      <c r="AE97" s="1070"/>
      <c r="AF97" s="1070"/>
      <c r="AG97" s="1070"/>
      <c r="AH97" s="1070"/>
      <c r="AI97" s="1057"/>
      <c r="AJ97" s="1057"/>
      <c r="AK97" s="1057"/>
      <c r="AL97" s="1057"/>
      <c r="AM97" s="1076"/>
      <c r="AN97" s="1057"/>
      <c r="AO97" s="1076"/>
      <c r="AP97" s="1057"/>
      <c r="AQ97" s="1057"/>
      <c r="AR97" s="1057"/>
      <c r="AS97" s="1057"/>
      <c r="AT97" s="1057"/>
      <c r="AU97" s="1057"/>
      <c r="AV97" s="1057"/>
      <c r="AW97" s="1057"/>
      <c r="AX97" s="1057"/>
      <c r="AY97" s="1057"/>
      <c r="AZ97" s="1057"/>
      <c r="BA97" s="1049"/>
      <c r="BB97" s="1051"/>
      <c r="BC97" s="1051"/>
      <c r="BD97" s="1051"/>
      <c r="BE97" s="1051"/>
      <c r="BF97" s="1367"/>
      <c r="BG97" s="21"/>
    </row>
    <row r="98" spans="1:59" customFormat="1" ht="30.65" customHeight="1" x14ac:dyDescent="0.35">
      <c r="B98"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8" s="778">
        <v>13.05</v>
      </c>
      <c r="D98" s="23" t="s">
        <v>851</v>
      </c>
      <c r="E98" s="825" t="s">
        <v>847</v>
      </c>
      <c r="F98" s="1495" t="str">
        <f>VLOOKUP(TBL4_OptApp57[[#This Row],[Option type
Defined List]],'Option Typs_Grps'!B$2:C$47, 2, FALSE)</f>
        <v>Distribution Options</v>
      </c>
      <c r="G98" s="834" t="s">
        <v>68</v>
      </c>
      <c r="H98" s="23" t="s">
        <v>737</v>
      </c>
      <c r="I98" s="844" t="s">
        <v>738</v>
      </c>
      <c r="J98" s="1055"/>
      <c r="K98" s="1066"/>
      <c r="L98" s="1055"/>
      <c r="M98" s="1055"/>
      <c r="N98" s="1055"/>
      <c r="O98" s="1055"/>
      <c r="P98" s="1056"/>
      <c r="Q98" s="1056"/>
      <c r="R98" s="788" t="s">
        <v>740</v>
      </c>
      <c r="S98" s="1332" t="s">
        <v>71</v>
      </c>
      <c r="T98" s="1332" t="s">
        <v>71</v>
      </c>
      <c r="U98" s="848">
        <v>0</v>
      </c>
      <c r="V98" s="1068"/>
      <c r="W98" s="1072"/>
      <c r="X98" s="1075"/>
      <c r="Y98" s="1074"/>
      <c r="Z98" s="1078"/>
      <c r="AA98" s="1074"/>
      <c r="AB98" s="1074"/>
      <c r="AC98" s="1074"/>
      <c r="AD98" s="1074"/>
      <c r="AE98" s="1074"/>
      <c r="AF98" s="1075"/>
      <c r="AG98" s="1075"/>
      <c r="AH98" s="1075"/>
      <c r="AI98" s="1076"/>
      <c r="AJ98" s="1076"/>
      <c r="AK98" s="1076"/>
      <c r="AL98" s="1076"/>
      <c r="AM98" s="1076"/>
      <c r="AN98" s="1076"/>
      <c r="AO98" s="1076"/>
      <c r="AP98" s="1076"/>
      <c r="AQ98" s="1076"/>
      <c r="AR98" s="1076"/>
      <c r="AS98" s="1076"/>
      <c r="AT98" s="1076"/>
      <c r="AU98" s="1076"/>
      <c r="AV98" s="1076"/>
      <c r="AW98" s="1076"/>
      <c r="AX98" s="1076"/>
      <c r="AY98" s="1076"/>
      <c r="AZ98" s="1076"/>
      <c r="BA98" s="1076"/>
      <c r="BB98" s="1056"/>
      <c r="BC98" s="1056"/>
      <c r="BD98" s="1056"/>
      <c r="BE98" s="1056"/>
    </row>
    <row r="99" spans="1:59" customFormat="1" ht="30.65" customHeight="1" x14ac:dyDescent="0.35">
      <c r="B99"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99" s="778">
        <v>13.06</v>
      </c>
      <c r="D99" s="23" t="s">
        <v>852</v>
      </c>
      <c r="E99" s="825" t="s">
        <v>847</v>
      </c>
      <c r="F99" s="1495" t="str">
        <f>VLOOKUP(TBL4_OptApp57[[#This Row],[Option type
Defined List]],'Option Typs_Grps'!B$2:C$47, 2, FALSE)</f>
        <v>Distribution Options</v>
      </c>
      <c r="G99" s="834" t="s">
        <v>68</v>
      </c>
      <c r="H99" s="23" t="s">
        <v>737</v>
      </c>
      <c r="I99" s="844" t="s">
        <v>738</v>
      </c>
      <c r="J99" s="1055"/>
      <c r="K99" s="1055"/>
      <c r="L99" s="1055"/>
      <c r="M99" s="1055"/>
      <c r="N99" s="1055"/>
      <c r="O99" s="1055"/>
      <c r="P99" s="1056"/>
      <c r="Q99" s="1056"/>
      <c r="R99" s="788" t="s">
        <v>740</v>
      </c>
      <c r="S99" s="1332" t="s">
        <v>71</v>
      </c>
      <c r="T99" s="1332" t="s">
        <v>71</v>
      </c>
      <c r="U99" s="848">
        <v>0</v>
      </c>
      <c r="V99" s="1068"/>
      <c r="W99" s="1073"/>
      <c r="X99" s="1075"/>
      <c r="Y99" s="1074"/>
      <c r="Z99" s="1078"/>
      <c r="AA99" s="1074"/>
      <c r="AB99" s="1074"/>
      <c r="AC99" s="1074"/>
      <c r="AD99" s="1074"/>
      <c r="AE99" s="1074"/>
      <c r="AF99" s="1075"/>
      <c r="AG99" s="1075"/>
      <c r="AH99" s="1075"/>
      <c r="AI99" s="1073"/>
      <c r="AJ99" s="1076"/>
      <c r="AK99" s="1076"/>
      <c r="AL99" s="1076"/>
      <c r="AM99" s="1076"/>
      <c r="AN99" s="1076"/>
      <c r="AO99" s="1076"/>
      <c r="AP99" s="1076"/>
      <c r="AQ99" s="1076"/>
      <c r="AR99" s="1076"/>
      <c r="AS99" s="1076"/>
      <c r="AT99" s="1076"/>
      <c r="AU99" s="1076"/>
      <c r="AV99" s="1076"/>
      <c r="AW99" s="1076"/>
      <c r="AX99" s="1076"/>
      <c r="AY99" s="1076"/>
      <c r="AZ99" s="1076"/>
      <c r="BA99" s="1076"/>
      <c r="BB99" s="1056"/>
      <c r="BC99" s="1056"/>
      <c r="BD99" s="1056"/>
      <c r="BE99" s="1056"/>
    </row>
    <row r="100" spans="1:59" ht="30.65" customHeight="1" x14ac:dyDescent="0.35">
      <c r="A100" s="21"/>
      <c r="B10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0" s="778">
        <v>14.01</v>
      </c>
      <c r="D100" s="23" t="s">
        <v>853</v>
      </c>
      <c r="E100" s="825" t="s">
        <v>854</v>
      </c>
      <c r="F100" s="1495" t="str">
        <f>VLOOKUP(TBL4_OptApp57[[#This Row],[Option type
Defined List]],'Option Typs_Grps'!B$2:C$47, 2, FALSE)</f>
        <v>Distribution Options</v>
      </c>
      <c r="G100" s="834" t="s">
        <v>68</v>
      </c>
      <c r="H100" s="23" t="s">
        <v>737</v>
      </c>
      <c r="I100" s="844" t="s">
        <v>738</v>
      </c>
      <c r="J100" s="1049"/>
      <c r="K100" s="1049"/>
      <c r="L100" s="1049"/>
      <c r="M100" s="1049"/>
      <c r="N100" s="1049"/>
      <c r="O100" s="1050"/>
      <c r="P100" s="1051"/>
      <c r="Q100" s="1051"/>
      <c r="R100" s="23" t="s">
        <v>740</v>
      </c>
      <c r="S100" s="1332" t="s">
        <v>71</v>
      </c>
      <c r="T100" s="1332" t="s">
        <v>71</v>
      </c>
      <c r="U100" s="848">
        <v>4</v>
      </c>
      <c r="V100" s="1068"/>
      <c r="W100" s="1069"/>
      <c r="X100" s="1070"/>
      <c r="Y100" s="1079"/>
      <c r="Z100" s="1071"/>
      <c r="AA100" s="1070"/>
      <c r="AB100" s="1070"/>
      <c r="AC100" s="1070"/>
      <c r="AD100" s="1070"/>
      <c r="AE100" s="1070"/>
      <c r="AF100" s="1070"/>
      <c r="AG100" s="1070"/>
      <c r="AH100" s="1070"/>
      <c r="AI100" s="1057"/>
      <c r="AJ100" s="1057"/>
      <c r="AK100" s="1057"/>
      <c r="AL100" s="1057"/>
      <c r="AM100" s="1076"/>
      <c r="AN100" s="1057"/>
      <c r="AO100" s="1076"/>
      <c r="AP100" s="1057"/>
      <c r="AQ100" s="1057"/>
      <c r="AR100" s="1057"/>
      <c r="AS100" s="1057"/>
      <c r="AT100" s="1057"/>
      <c r="AU100" s="1057"/>
      <c r="AV100" s="1057"/>
      <c r="AW100" s="1057"/>
      <c r="AX100" s="1057"/>
      <c r="AY100" s="1057"/>
      <c r="AZ100" s="1057"/>
      <c r="BA100" s="1049"/>
      <c r="BB100" s="1051"/>
      <c r="BC100" s="1051"/>
      <c r="BD100" s="1051"/>
      <c r="BE100" s="1051"/>
      <c r="BF100" s="1367"/>
      <c r="BG100" s="21"/>
    </row>
    <row r="101" spans="1:59" ht="30.65" customHeight="1" x14ac:dyDescent="0.35">
      <c r="A101" s="21"/>
      <c r="B10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1" s="778">
        <v>14.02</v>
      </c>
      <c r="D101" s="23" t="s">
        <v>855</v>
      </c>
      <c r="E101" s="825" t="s">
        <v>854</v>
      </c>
      <c r="F101" s="1495" t="str">
        <f>VLOOKUP(TBL4_OptApp57[[#This Row],[Option type
Defined List]],'Option Typs_Grps'!B$2:C$47, 2, FALSE)</f>
        <v>Distribution Options</v>
      </c>
      <c r="G101" s="834" t="s">
        <v>68</v>
      </c>
      <c r="H101" s="23" t="s">
        <v>737</v>
      </c>
      <c r="I101" s="844" t="s">
        <v>738</v>
      </c>
      <c r="J101" s="1049"/>
      <c r="K101" s="1049"/>
      <c r="L101" s="1049"/>
      <c r="M101" s="1049"/>
      <c r="N101" s="1049"/>
      <c r="O101" s="1050"/>
      <c r="P101" s="1051"/>
      <c r="Q101" s="1051"/>
      <c r="R101" s="23" t="s">
        <v>740</v>
      </c>
      <c r="S101" s="1332" t="s">
        <v>71</v>
      </c>
      <c r="T101" s="1332" t="s">
        <v>71</v>
      </c>
      <c r="U101" s="848">
        <v>1.5</v>
      </c>
      <c r="V101" s="1068"/>
      <c r="W101" s="1069"/>
      <c r="X101" s="1070"/>
      <c r="Y101" s="1079"/>
      <c r="Z101" s="1071"/>
      <c r="AA101" s="1070"/>
      <c r="AB101" s="1070"/>
      <c r="AC101" s="1070"/>
      <c r="AD101" s="1070"/>
      <c r="AE101" s="1070"/>
      <c r="AF101" s="1070"/>
      <c r="AG101" s="1070"/>
      <c r="AH101" s="1070"/>
      <c r="AI101" s="1057"/>
      <c r="AJ101" s="1057"/>
      <c r="AK101" s="1057"/>
      <c r="AL101" s="1057"/>
      <c r="AM101" s="1076"/>
      <c r="AN101" s="1057"/>
      <c r="AO101" s="1076"/>
      <c r="AP101" s="1057"/>
      <c r="AQ101" s="1057"/>
      <c r="AR101" s="1057"/>
      <c r="AS101" s="1057"/>
      <c r="AT101" s="1057"/>
      <c r="AU101" s="1057"/>
      <c r="AV101" s="1057"/>
      <c r="AW101" s="1057"/>
      <c r="AX101" s="1057"/>
      <c r="AY101" s="1057"/>
      <c r="AZ101" s="1057"/>
      <c r="BA101" s="1049"/>
      <c r="BB101" s="1051"/>
      <c r="BC101" s="1051"/>
      <c r="BD101" s="1051"/>
      <c r="BE101" s="1051"/>
      <c r="BF101" s="1367"/>
      <c r="BG101" s="21"/>
    </row>
    <row r="102" spans="1:59" ht="30.65" customHeight="1" x14ac:dyDescent="0.35">
      <c r="A102" s="21"/>
      <c r="B10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2" s="778">
        <v>14.03</v>
      </c>
      <c r="D102" s="23" t="s">
        <v>856</v>
      </c>
      <c r="E102" s="825" t="s">
        <v>854</v>
      </c>
      <c r="F102" s="1495" t="str">
        <f>VLOOKUP(TBL4_OptApp57[[#This Row],[Option type
Defined List]],'Option Typs_Grps'!B$2:C$47, 2, FALSE)</f>
        <v>Distribution Options</v>
      </c>
      <c r="G102" s="834" t="s">
        <v>68</v>
      </c>
      <c r="H102" s="23" t="s">
        <v>737</v>
      </c>
      <c r="I102" s="844" t="s">
        <v>738</v>
      </c>
      <c r="J102" s="1049"/>
      <c r="K102" s="1049"/>
      <c r="L102" s="1049"/>
      <c r="M102" s="1049"/>
      <c r="N102" s="1049"/>
      <c r="O102" s="1050"/>
      <c r="P102" s="1051"/>
      <c r="Q102" s="1051"/>
      <c r="R102" s="23" t="s">
        <v>740</v>
      </c>
      <c r="S102" s="1332" t="s">
        <v>71</v>
      </c>
      <c r="T102" s="1332" t="s">
        <v>71</v>
      </c>
      <c r="U102" s="848">
        <v>0.5</v>
      </c>
      <c r="V102" s="1068"/>
      <c r="W102" s="1069"/>
      <c r="X102" s="1070"/>
      <c r="Y102" s="1079"/>
      <c r="Z102" s="1071"/>
      <c r="AA102" s="1070"/>
      <c r="AB102" s="1070"/>
      <c r="AC102" s="1070"/>
      <c r="AD102" s="1070"/>
      <c r="AE102" s="1070"/>
      <c r="AF102" s="1070"/>
      <c r="AG102" s="1070"/>
      <c r="AH102" s="1070"/>
      <c r="AI102" s="1057"/>
      <c r="AJ102" s="1057"/>
      <c r="AK102" s="1057"/>
      <c r="AL102" s="1057"/>
      <c r="AM102" s="1076"/>
      <c r="AN102" s="1057"/>
      <c r="AO102" s="1076"/>
      <c r="AP102" s="1057"/>
      <c r="AQ102" s="1057"/>
      <c r="AR102" s="1057"/>
      <c r="AS102" s="1057"/>
      <c r="AT102" s="1057"/>
      <c r="AU102" s="1057"/>
      <c r="AV102" s="1057"/>
      <c r="AW102" s="1057"/>
      <c r="AX102" s="1057"/>
      <c r="AY102" s="1057"/>
      <c r="AZ102" s="1057"/>
      <c r="BA102" s="1049"/>
      <c r="BB102" s="1051"/>
      <c r="BC102" s="1051"/>
      <c r="BD102" s="1051"/>
      <c r="BE102" s="1051"/>
      <c r="BF102" s="1367"/>
      <c r="BG102" s="21"/>
    </row>
    <row r="103" spans="1:59" ht="30.65" customHeight="1" x14ac:dyDescent="0.35">
      <c r="A103" s="21"/>
      <c r="B10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3" s="778">
        <v>14.04</v>
      </c>
      <c r="D103" s="23" t="s">
        <v>857</v>
      </c>
      <c r="E103" s="825" t="s">
        <v>854</v>
      </c>
      <c r="F103" s="1495" t="str">
        <f>VLOOKUP(TBL4_OptApp57[[#This Row],[Option type
Defined List]],'Option Typs_Grps'!B$2:C$47, 2, FALSE)</f>
        <v>Distribution Options</v>
      </c>
      <c r="G103" s="834" t="s">
        <v>68</v>
      </c>
      <c r="H103" s="23" t="s">
        <v>737</v>
      </c>
      <c r="I103" s="844" t="s">
        <v>738</v>
      </c>
      <c r="J103" s="1049"/>
      <c r="K103" s="1049"/>
      <c r="L103" s="1049"/>
      <c r="M103" s="1049"/>
      <c r="N103" s="1049"/>
      <c r="O103" s="1050"/>
      <c r="P103" s="1051"/>
      <c r="Q103" s="1051"/>
      <c r="R103" s="23" t="s">
        <v>740</v>
      </c>
      <c r="S103" s="1332" t="s">
        <v>71</v>
      </c>
      <c r="T103" s="1332" t="s">
        <v>71</v>
      </c>
      <c r="U103" s="848">
        <v>4</v>
      </c>
      <c r="V103" s="1068"/>
      <c r="W103" s="1069"/>
      <c r="X103" s="1070"/>
      <c r="Y103" s="1079"/>
      <c r="Z103" s="1071"/>
      <c r="AA103" s="1070"/>
      <c r="AB103" s="1070"/>
      <c r="AC103" s="1070"/>
      <c r="AD103" s="1070"/>
      <c r="AE103" s="1070"/>
      <c r="AF103" s="1070"/>
      <c r="AG103" s="1070"/>
      <c r="AH103" s="1070"/>
      <c r="AI103" s="1057"/>
      <c r="AJ103" s="1057"/>
      <c r="AK103" s="1057"/>
      <c r="AL103" s="1057"/>
      <c r="AM103" s="1076"/>
      <c r="AN103" s="1057"/>
      <c r="AO103" s="1076"/>
      <c r="AP103" s="1057"/>
      <c r="AQ103" s="1057"/>
      <c r="AR103" s="1057"/>
      <c r="AS103" s="1057"/>
      <c r="AT103" s="1057"/>
      <c r="AU103" s="1057"/>
      <c r="AV103" s="1057"/>
      <c r="AW103" s="1057"/>
      <c r="AX103" s="1057"/>
      <c r="AY103" s="1057"/>
      <c r="AZ103" s="1057"/>
      <c r="BA103" s="1049"/>
      <c r="BB103" s="1051"/>
      <c r="BC103" s="1051"/>
      <c r="BD103" s="1051"/>
      <c r="BE103" s="1051"/>
      <c r="BF103" s="1367"/>
      <c r="BG103" s="21"/>
    </row>
    <row r="104" spans="1:59" ht="30.65" customHeight="1" x14ac:dyDescent="0.35">
      <c r="A104" s="21"/>
      <c r="B10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4" s="778">
        <v>14.05</v>
      </c>
      <c r="D104" s="23" t="s">
        <v>858</v>
      </c>
      <c r="E104" s="778" t="s">
        <v>854</v>
      </c>
      <c r="F104" s="1495" t="str">
        <f>VLOOKUP(TBL4_OptApp57[[#This Row],[Option type
Defined List]],'Option Typs_Grps'!B$2:C$47, 2, FALSE)</f>
        <v>Distribution Options</v>
      </c>
      <c r="G104" s="834" t="s">
        <v>68</v>
      </c>
      <c r="H104" s="23" t="s">
        <v>737</v>
      </c>
      <c r="I104" s="844" t="s">
        <v>738</v>
      </c>
      <c r="J104" s="1049"/>
      <c r="K104" s="1049"/>
      <c r="L104" s="1049"/>
      <c r="M104" s="1049"/>
      <c r="N104" s="1049"/>
      <c r="O104" s="1050"/>
      <c r="P104" s="1051"/>
      <c r="Q104" s="1051"/>
      <c r="R104" s="23" t="s">
        <v>740</v>
      </c>
      <c r="S104" s="1332" t="s">
        <v>71</v>
      </c>
      <c r="T104" s="1332" t="s">
        <v>71</v>
      </c>
      <c r="U104" s="848">
        <v>3</v>
      </c>
      <c r="V104" s="1068"/>
      <c r="W104" s="1069"/>
      <c r="X104" s="1070"/>
      <c r="Y104" s="1079"/>
      <c r="Z104" s="1071"/>
      <c r="AA104" s="1070"/>
      <c r="AB104" s="1070"/>
      <c r="AC104" s="1070"/>
      <c r="AD104" s="1070"/>
      <c r="AE104" s="1070"/>
      <c r="AF104" s="1070"/>
      <c r="AG104" s="1070"/>
      <c r="AH104" s="1070"/>
      <c r="AI104" s="1057"/>
      <c r="AJ104" s="1057"/>
      <c r="AK104" s="1057"/>
      <c r="AL104" s="1057"/>
      <c r="AM104" s="1076"/>
      <c r="AN104" s="1057"/>
      <c r="AO104" s="1076"/>
      <c r="AP104" s="1057"/>
      <c r="AQ104" s="1057"/>
      <c r="AR104" s="1057"/>
      <c r="AS104" s="1057"/>
      <c r="AT104" s="1057"/>
      <c r="AU104" s="1057"/>
      <c r="AV104" s="1057"/>
      <c r="AW104" s="1057"/>
      <c r="AX104" s="1057"/>
      <c r="AY104" s="1057"/>
      <c r="AZ104" s="1057"/>
      <c r="BA104" s="1049"/>
      <c r="BB104" s="1051"/>
      <c r="BC104" s="1051"/>
      <c r="BD104" s="1051"/>
      <c r="BE104" s="1051"/>
      <c r="BF104" s="1367"/>
      <c r="BG104" s="21"/>
    </row>
    <row r="105" spans="1:59" ht="30.65" customHeight="1" x14ac:dyDescent="0.35">
      <c r="A105" s="21"/>
      <c r="B10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5" s="778">
        <v>14.06</v>
      </c>
      <c r="D105" s="23" t="s">
        <v>859</v>
      </c>
      <c r="E105" s="825" t="s">
        <v>854</v>
      </c>
      <c r="F105" s="1495" t="str">
        <f>VLOOKUP(TBL4_OptApp57[[#This Row],[Option type
Defined List]],'Option Typs_Grps'!B$2:C$47, 2, FALSE)</f>
        <v>Distribution Options</v>
      </c>
      <c r="G105" s="834" t="s">
        <v>68</v>
      </c>
      <c r="H105" s="23" t="s">
        <v>737</v>
      </c>
      <c r="I105" s="844" t="s">
        <v>738</v>
      </c>
      <c r="J105" s="1049"/>
      <c r="K105" s="1049"/>
      <c r="L105" s="1049"/>
      <c r="M105" s="1049"/>
      <c r="N105" s="1049"/>
      <c r="O105" s="1050"/>
      <c r="P105" s="1051"/>
      <c r="Q105" s="1051"/>
      <c r="R105" s="23" t="s">
        <v>740</v>
      </c>
      <c r="S105" s="1332" t="s">
        <v>71</v>
      </c>
      <c r="T105" s="1332" t="s">
        <v>71</v>
      </c>
      <c r="U105" s="848">
        <v>5</v>
      </c>
      <c r="V105" s="1068"/>
      <c r="W105" s="1069"/>
      <c r="X105" s="1070"/>
      <c r="Y105" s="1079"/>
      <c r="Z105" s="1071"/>
      <c r="AA105" s="1070"/>
      <c r="AB105" s="1070"/>
      <c r="AC105" s="1070"/>
      <c r="AD105" s="1070"/>
      <c r="AE105" s="1070"/>
      <c r="AF105" s="1070"/>
      <c r="AG105" s="1070"/>
      <c r="AH105" s="1070"/>
      <c r="AI105" s="1057"/>
      <c r="AJ105" s="1057"/>
      <c r="AK105" s="1057"/>
      <c r="AL105" s="1057"/>
      <c r="AM105" s="1076"/>
      <c r="AN105" s="1057"/>
      <c r="AO105" s="1076"/>
      <c r="AP105" s="1057"/>
      <c r="AQ105" s="1057"/>
      <c r="AR105" s="1057"/>
      <c r="AS105" s="1057"/>
      <c r="AT105" s="1057"/>
      <c r="AU105" s="1057"/>
      <c r="AV105" s="1057"/>
      <c r="AW105" s="1057"/>
      <c r="AX105" s="1057"/>
      <c r="AY105" s="1057"/>
      <c r="AZ105" s="1057"/>
      <c r="BA105" s="1049"/>
      <c r="BB105" s="1051"/>
      <c r="BC105" s="1051"/>
      <c r="BD105" s="1051"/>
      <c r="BE105" s="1051"/>
      <c r="BF105" s="1367"/>
      <c r="BG105" s="21"/>
    </row>
    <row r="106" spans="1:59" customFormat="1" ht="30.65" customHeight="1" x14ac:dyDescent="0.35">
      <c r="B10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6" s="778">
        <v>14.07</v>
      </c>
      <c r="D106" s="23" t="s">
        <v>860</v>
      </c>
      <c r="E106" s="825" t="s">
        <v>854</v>
      </c>
      <c r="F106" s="1495" t="str">
        <f>VLOOKUP(TBL4_OptApp57[[#This Row],[Option type
Defined List]],'Option Typs_Grps'!B$2:C$47, 2, FALSE)</f>
        <v>Distribution Options</v>
      </c>
      <c r="G106" s="834" t="s">
        <v>68</v>
      </c>
      <c r="H106" s="23" t="s">
        <v>737</v>
      </c>
      <c r="I106" s="844" t="s">
        <v>738</v>
      </c>
      <c r="J106" s="1055"/>
      <c r="K106" s="1055"/>
      <c r="L106" s="1055"/>
      <c r="M106" s="1055"/>
      <c r="N106" s="1055"/>
      <c r="O106" s="1055"/>
      <c r="P106" s="1056"/>
      <c r="Q106" s="1056"/>
      <c r="R106" s="788" t="s">
        <v>740</v>
      </c>
      <c r="S106" s="1332" t="s">
        <v>71</v>
      </c>
      <c r="T106" s="1332" t="s">
        <v>71</v>
      </c>
      <c r="U106" s="848">
        <v>0</v>
      </c>
      <c r="V106" s="1068"/>
      <c r="W106" s="1072"/>
      <c r="X106" s="1075"/>
      <c r="Y106" s="1074"/>
      <c r="Z106" s="1078"/>
      <c r="AA106" s="1074"/>
      <c r="AB106" s="1074"/>
      <c r="AC106" s="1074"/>
      <c r="AD106" s="1074"/>
      <c r="AE106" s="1074"/>
      <c r="AF106" s="1075"/>
      <c r="AG106" s="1075"/>
      <c r="AH106" s="1075"/>
      <c r="AI106" s="1076"/>
      <c r="AJ106" s="1076"/>
      <c r="AK106" s="1076"/>
      <c r="AL106" s="1076"/>
      <c r="AM106" s="1076"/>
      <c r="AN106" s="1076"/>
      <c r="AO106" s="1076"/>
      <c r="AP106" s="1076"/>
      <c r="AQ106" s="1076"/>
      <c r="AR106" s="1076"/>
      <c r="AS106" s="1076"/>
      <c r="AT106" s="1076"/>
      <c r="AU106" s="1076"/>
      <c r="AV106" s="1076"/>
      <c r="AW106" s="1076"/>
      <c r="AX106" s="1076"/>
      <c r="AY106" s="1076"/>
      <c r="AZ106" s="1076"/>
      <c r="BA106" s="1076"/>
      <c r="BB106" s="1056"/>
      <c r="BC106" s="1056"/>
      <c r="BD106" s="1056"/>
      <c r="BE106" s="1056"/>
    </row>
    <row r="107" spans="1:59" customFormat="1" ht="30.65" customHeight="1" x14ac:dyDescent="0.35">
      <c r="B10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7" s="778">
        <v>14.08</v>
      </c>
      <c r="D107" s="23" t="s">
        <v>861</v>
      </c>
      <c r="E107" s="825" t="s">
        <v>854</v>
      </c>
      <c r="F107" s="1495" t="str">
        <f>VLOOKUP(TBL4_OptApp57[[#This Row],[Option type
Defined List]],'Option Typs_Grps'!B$2:C$47, 2, FALSE)</f>
        <v>Distribution Options</v>
      </c>
      <c r="G107" s="834" t="s">
        <v>68</v>
      </c>
      <c r="H107" s="23" t="s">
        <v>737</v>
      </c>
      <c r="I107" s="844" t="s">
        <v>738</v>
      </c>
      <c r="J107" s="1055"/>
      <c r="K107" s="1055"/>
      <c r="L107" s="1055"/>
      <c r="M107" s="1055"/>
      <c r="N107" s="1055"/>
      <c r="O107" s="1055"/>
      <c r="P107" s="1056"/>
      <c r="Q107" s="1056"/>
      <c r="R107" s="788" t="s">
        <v>740</v>
      </c>
      <c r="S107" s="1332" t="s">
        <v>71</v>
      </c>
      <c r="T107" s="1332" t="s">
        <v>71</v>
      </c>
      <c r="U107" s="848">
        <v>6</v>
      </c>
      <c r="V107" s="1068"/>
      <c r="W107" s="1072"/>
      <c r="X107" s="1075"/>
      <c r="Y107" s="1074"/>
      <c r="Z107" s="1078"/>
      <c r="AA107" s="1074"/>
      <c r="AB107" s="1074"/>
      <c r="AC107" s="1074"/>
      <c r="AD107" s="1074"/>
      <c r="AE107" s="1074"/>
      <c r="AF107" s="1075"/>
      <c r="AG107" s="1075"/>
      <c r="AH107" s="1075"/>
      <c r="AI107" s="1076"/>
      <c r="AJ107" s="1076"/>
      <c r="AK107" s="1076"/>
      <c r="AL107" s="1076"/>
      <c r="AM107" s="1076"/>
      <c r="AN107" s="1076"/>
      <c r="AO107" s="1076"/>
      <c r="AP107" s="1076"/>
      <c r="AQ107" s="1076"/>
      <c r="AR107" s="1076"/>
      <c r="AS107" s="1076"/>
      <c r="AT107" s="1076"/>
      <c r="AU107" s="1076"/>
      <c r="AV107" s="1076"/>
      <c r="AW107" s="1076"/>
      <c r="AX107" s="1076"/>
      <c r="AY107" s="1076"/>
      <c r="AZ107" s="1076"/>
      <c r="BA107" s="1076"/>
      <c r="BB107" s="1056"/>
      <c r="BC107" s="1056"/>
      <c r="BD107" s="1056"/>
      <c r="BE107" s="1056"/>
    </row>
    <row r="108" spans="1:59" ht="30.65" customHeight="1" x14ac:dyDescent="0.35">
      <c r="A108" s="21"/>
      <c r="B10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8" s="778">
        <v>15.01</v>
      </c>
      <c r="D108" s="23" t="s">
        <v>862</v>
      </c>
      <c r="E108" s="825" t="s">
        <v>863</v>
      </c>
      <c r="F108" s="1495" t="str">
        <f>VLOOKUP(TBL4_OptApp57[[#This Row],[Option type
Defined List]],'Option Typs_Grps'!B$2:C$47, 2, FALSE)</f>
        <v>Distribution Options</v>
      </c>
      <c r="G108" s="834" t="s">
        <v>68</v>
      </c>
      <c r="H108" s="23" t="s">
        <v>737</v>
      </c>
      <c r="I108" s="844" t="s">
        <v>738</v>
      </c>
      <c r="J108" s="1049"/>
      <c r="K108" s="1049"/>
      <c r="L108" s="1049"/>
      <c r="M108" s="1049"/>
      <c r="N108" s="1049"/>
      <c r="O108" s="1050"/>
      <c r="P108" s="1051"/>
      <c r="Q108" s="1051"/>
      <c r="R108" s="23" t="s">
        <v>740</v>
      </c>
      <c r="S108" s="1332" t="s">
        <v>71</v>
      </c>
      <c r="T108" s="1332" t="s">
        <v>71</v>
      </c>
      <c r="U108" s="848">
        <v>1</v>
      </c>
      <c r="V108" s="1068"/>
      <c r="W108" s="1069"/>
      <c r="X108" s="1070"/>
      <c r="Y108" s="1079"/>
      <c r="Z108" s="1071"/>
      <c r="AA108" s="1070"/>
      <c r="AB108" s="1070"/>
      <c r="AC108" s="1070"/>
      <c r="AD108" s="1070"/>
      <c r="AE108" s="1070"/>
      <c r="AF108" s="1070"/>
      <c r="AG108" s="1070"/>
      <c r="AH108" s="1070"/>
      <c r="AI108" s="1057"/>
      <c r="AJ108" s="1057"/>
      <c r="AK108" s="1057"/>
      <c r="AL108" s="1057"/>
      <c r="AM108" s="1076"/>
      <c r="AN108" s="1057"/>
      <c r="AO108" s="1076"/>
      <c r="AP108" s="1057"/>
      <c r="AQ108" s="1057"/>
      <c r="AR108" s="1057"/>
      <c r="AS108" s="1057"/>
      <c r="AT108" s="1057"/>
      <c r="AU108" s="1057"/>
      <c r="AV108" s="1057"/>
      <c r="AW108" s="1057"/>
      <c r="AX108" s="1057"/>
      <c r="AY108" s="1057"/>
      <c r="AZ108" s="1057"/>
      <c r="BA108" s="1049"/>
      <c r="BB108" s="1051"/>
      <c r="BC108" s="1051"/>
      <c r="BD108" s="1051"/>
      <c r="BE108" s="1051"/>
      <c r="BF108" s="1367"/>
      <c r="BG108" s="21"/>
    </row>
    <row r="109" spans="1:59" ht="30.65" customHeight="1" x14ac:dyDescent="0.35">
      <c r="A109" s="1367"/>
      <c r="B10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09" s="778">
        <v>15.02</v>
      </c>
      <c r="D109" s="23" t="s">
        <v>864</v>
      </c>
      <c r="E109" s="825" t="s">
        <v>863</v>
      </c>
      <c r="F109" s="1495" t="str">
        <f>VLOOKUP(TBL4_OptApp57[[#This Row],[Option type
Defined List]],'Option Typs_Grps'!B$2:C$47, 2, FALSE)</f>
        <v>Distribution Options</v>
      </c>
      <c r="G109" s="834" t="s">
        <v>68</v>
      </c>
      <c r="H109" s="23" t="s">
        <v>737</v>
      </c>
      <c r="I109" s="844" t="s">
        <v>738</v>
      </c>
      <c r="J109" s="1049"/>
      <c r="K109" s="1049"/>
      <c r="L109" s="1049"/>
      <c r="M109" s="1049"/>
      <c r="N109" s="1049"/>
      <c r="O109" s="1050"/>
      <c r="P109" s="1051"/>
      <c r="Q109" s="1051"/>
      <c r="R109" s="23" t="s">
        <v>740</v>
      </c>
      <c r="S109" s="1332" t="s">
        <v>71</v>
      </c>
      <c r="T109" s="1332" t="s">
        <v>71</v>
      </c>
      <c r="U109" s="848">
        <v>4</v>
      </c>
      <c r="V109" s="1068"/>
      <c r="W109" s="1069"/>
      <c r="X109" s="1070"/>
      <c r="Y109" s="1079"/>
      <c r="Z109" s="1071"/>
      <c r="AA109" s="1070"/>
      <c r="AB109" s="1070"/>
      <c r="AC109" s="1070"/>
      <c r="AD109" s="1070"/>
      <c r="AE109" s="1070"/>
      <c r="AF109" s="1070"/>
      <c r="AG109" s="1070"/>
      <c r="AH109" s="1070"/>
      <c r="AI109" s="1057"/>
      <c r="AJ109" s="1057"/>
      <c r="AK109" s="1057"/>
      <c r="AL109" s="1057"/>
      <c r="AM109" s="1076"/>
      <c r="AN109" s="1057"/>
      <c r="AO109" s="1076"/>
      <c r="AP109" s="1057"/>
      <c r="AQ109" s="1057"/>
      <c r="AR109" s="1057"/>
      <c r="AS109" s="1057"/>
      <c r="AT109" s="1057"/>
      <c r="AU109" s="1057"/>
      <c r="AV109" s="1057"/>
      <c r="AW109" s="1057"/>
      <c r="AX109" s="1057"/>
      <c r="AY109" s="1057"/>
      <c r="AZ109" s="1057"/>
      <c r="BA109" s="1049"/>
      <c r="BB109" s="1051"/>
      <c r="BC109" s="1051"/>
      <c r="BD109" s="1051"/>
      <c r="BE109" s="1051"/>
      <c r="BF109" s="1367"/>
      <c r="BG109" s="1367"/>
    </row>
    <row r="110" spans="1:59" ht="30.65" customHeight="1" x14ac:dyDescent="0.35">
      <c r="A110" s="1367"/>
      <c r="B11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0" s="778">
        <v>15.03</v>
      </c>
      <c r="D110" s="23" t="s">
        <v>865</v>
      </c>
      <c r="E110" s="825" t="s">
        <v>863</v>
      </c>
      <c r="F110" s="1495" t="str">
        <f>VLOOKUP(TBL4_OptApp57[[#This Row],[Option type
Defined List]],'Option Typs_Grps'!B$2:C$47, 2, FALSE)</f>
        <v>Distribution Options</v>
      </c>
      <c r="G110" s="834" t="s">
        <v>68</v>
      </c>
      <c r="H110" s="23" t="s">
        <v>737</v>
      </c>
      <c r="I110" s="844" t="s">
        <v>738</v>
      </c>
      <c r="J110" s="1049"/>
      <c r="K110" s="1049"/>
      <c r="L110" s="1049"/>
      <c r="M110" s="1049"/>
      <c r="N110" s="1049"/>
      <c r="O110" s="1050"/>
      <c r="P110" s="1051"/>
      <c r="Q110" s="1051"/>
      <c r="R110" s="23" t="s">
        <v>740</v>
      </c>
      <c r="S110" s="1332" t="s">
        <v>71</v>
      </c>
      <c r="T110" s="1332" t="s">
        <v>71</v>
      </c>
      <c r="U110" s="848">
        <v>1.5</v>
      </c>
      <c r="V110" s="1068"/>
      <c r="W110" s="1069"/>
      <c r="X110" s="1070"/>
      <c r="Y110" s="1079"/>
      <c r="Z110" s="1071"/>
      <c r="AA110" s="1070"/>
      <c r="AB110" s="1070"/>
      <c r="AC110" s="1070"/>
      <c r="AD110" s="1070"/>
      <c r="AE110" s="1070"/>
      <c r="AF110" s="1070"/>
      <c r="AG110" s="1070"/>
      <c r="AH110" s="1070"/>
      <c r="AI110" s="1057"/>
      <c r="AJ110" s="1057"/>
      <c r="AK110" s="1057"/>
      <c r="AL110" s="1057"/>
      <c r="AM110" s="1076"/>
      <c r="AN110" s="1057"/>
      <c r="AO110" s="1076"/>
      <c r="AP110" s="1057"/>
      <c r="AQ110" s="1057"/>
      <c r="AR110" s="1057"/>
      <c r="AS110" s="1057"/>
      <c r="AT110" s="1057"/>
      <c r="AU110" s="1057"/>
      <c r="AV110" s="1057"/>
      <c r="AW110" s="1057"/>
      <c r="AX110" s="1057"/>
      <c r="AY110" s="1057"/>
      <c r="AZ110" s="1057"/>
      <c r="BA110" s="1049"/>
      <c r="BB110" s="1051"/>
      <c r="BC110" s="1051"/>
      <c r="BD110" s="1051"/>
      <c r="BE110" s="1051"/>
      <c r="BF110" s="1367"/>
      <c r="BG110" s="1367"/>
    </row>
    <row r="111" spans="1:59" ht="30.65" customHeight="1" x14ac:dyDescent="0.35">
      <c r="A111" s="1367"/>
      <c r="B11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1" s="778">
        <v>15.04</v>
      </c>
      <c r="D111" s="23" t="s">
        <v>866</v>
      </c>
      <c r="E111" s="825" t="s">
        <v>863</v>
      </c>
      <c r="F111" s="1495" t="str">
        <f>VLOOKUP(TBL4_OptApp57[[#This Row],[Option type
Defined List]],'Option Typs_Grps'!B$2:C$47, 2, FALSE)</f>
        <v>Distribution Options</v>
      </c>
      <c r="G111" s="834" t="s">
        <v>68</v>
      </c>
      <c r="H111" s="23" t="s">
        <v>737</v>
      </c>
      <c r="I111" s="844" t="s">
        <v>738</v>
      </c>
      <c r="J111" s="1049"/>
      <c r="K111" s="1049"/>
      <c r="L111" s="1049"/>
      <c r="M111" s="1049"/>
      <c r="N111" s="1049"/>
      <c r="O111" s="1050"/>
      <c r="P111" s="1051"/>
      <c r="Q111" s="1051"/>
      <c r="R111" s="23" t="s">
        <v>740</v>
      </c>
      <c r="S111" s="1332" t="s">
        <v>71</v>
      </c>
      <c r="T111" s="1332" t="s">
        <v>71</v>
      </c>
      <c r="U111" s="848">
        <v>4</v>
      </c>
      <c r="V111" s="1068"/>
      <c r="W111" s="1069"/>
      <c r="X111" s="1070"/>
      <c r="Y111" s="1079"/>
      <c r="Z111" s="1071"/>
      <c r="AA111" s="1070"/>
      <c r="AB111" s="1070"/>
      <c r="AC111" s="1070"/>
      <c r="AD111" s="1070"/>
      <c r="AE111" s="1070"/>
      <c r="AF111" s="1070"/>
      <c r="AG111" s="1070"/>
      <c r="AH111" s="1070"/>
      <c r="AI111" s="1057"/>
      <c r="AJ111" s="1057"/>
      <c r="AK111" s="1057"/>
      <c r="AL111" s="1057"/>
      <c r="AM111" s="1076"/>
      <c r="AN111" s="1057"/>
      <c r="AO111" s="1076"/>
      <c r="AP111" s="1057"/>
      <c r="AQ111" s="1057"/>
      <c r="AR111" s="1057"/>
      <c r="AS111" s="1057"/>
      <c r="AT111" s="1057"/>
      <c r="AU111" s="1057"/>
      <c r="AV111" s="1057"/>
      <c r="AW111" s="1057"/>
      <c r="AX111" s="1057"/>
      <c r="AY111" s="1057"/>
      <c r="AZ111" s="1057"/>
      <c r="BA111" s="1049"/>
      <c r="BB111" s="1051"/>
      <c r="BC111" s="1051"/>
      <c r="BD111" s="1051"/>
      <c r="BE111" s="1051"/>
      <c r="BF111" s="1367"/>
      <c r="BG111" s="1367"/>
    </row>
    <row r="112" spans="1:59" ht="30.65" customHeight="1" x14ac:dyDescent="0.35">
      <c r="A112" s="1367"/>
      <c r="B11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2" s="778">
        <v>16.010000000000002</v>
      </c>
      <c r="D112" s="23" t="s">
        <v>867</v>
      </c>
      <c r="E112" s="1366" t="s">
        <v>868</v>
      </c>
      <c r="F112" s="1495" t="str">
        <f>VLOOKUP(TBL4_OptApp57[[#This Row],[Option type
Defined List]],'Option Typs_Grps'!B$2:C$47, 2, FALSE)</f>
        <v>Distribution Options</v>
      </c>
      <c r="G112" s="834" t="s">
        <v>68</v>
      </c>
      <c r="H112" s="23" t="s">
        <v>737</v>
      </c>
      <c r="I112" s="844" t="s">
        <v>738</v>
      </c>
      <c r="J112" s="1049"/>
      <c r="K112" s="1049"/>
      <c r="L112" s="1049"/>
      <c r="M112" s="1049"/>
      <c r="N112" s="1049"/>
      <c r="O112" s="1050"/>
      <c r="P112" s="1051"/>
      <c r="Q112" s="1051"/>
      <c r="R112" s="23" t="s">
        <v>740</v>
      </c>
      <c r="S112" s="1332" t="s">
        <v>71</v>
      </c>
      <c r="T112" s="1332" t="s">
        <v>71</v>
      </c>
      <c r="U112" s="848">
        <v>1.5</v>
      </c>
      <c r="V112" s="1068"/>
      <c r="W112" s="1069"/>
      <c r="X112" s="1070"/>
      <c r="Y112" s="1079"/>
      <c r="Z112" s="1071"/>
      <c r="AA112" s="1070"/>
      <c r="AB112" s="1070"/>
      <c r="AC112" s="1070"/>
      <c r="AD112" s="1070"/>
      <c r="AE112" s="1070"/>
      <c r="AF112" s="1070"/>
      <c r="AG112" s="1070"/>
      <c r="AH112" s="1070"/>
      <c r="AI112" s="1057"/>
      <c r="AJ112" s="1057"/>
      <c r="AK112" s="1057"/>
      <c r="AL112" s="1057"/>
      <c r="AM112" s="1076"/>
      <c r="AN112" s="1057"/>
      <c r="AO112" s="1076"/>
      <c r="AP112" s="1057"/>
      <c r="AQ112" s="1057"/>
      <c r="AR112" s="1057"/>
      <c r="AS112" s="1057"/>
      <c r="AT112" s="1057"/>
      <c r="AU112" s="1057"/>
      <c r="AV112" s="1057"/>
      <c r="AW112" s="1057"/>
      <c r="AX112" s="1057"/>
      <c r="AY112" s="1057"/>
      <c r="AZ112" s="1057"/>
      <c r="BA112" s="1049"/>
      <c r="BB112" s="1051"/>
      <c r="BC112" s="1051"/>
      <c r="BD112" s="1051"/>
      <c r="BE112" s="1051"/>
      <c r="BF112" s="1367"/>
      <c r="BG112" s="1367"/>
    </row>
    <row r="113" spans="1:58" ht="30.65" customHeight="1" x14ac:dyDescent="0.35">
      <c r="A113" s="1367"/>
      <c r="B11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3" s="778">
        <v>16.02</v>
      </c>
      <c r="D113" s="23" t="s">
        <v>869</v>
      </c>
      <c r="E113" s="1366" t="s">
        <v>868</v>
      </c>
      <c r="F113" s="1495" t="str">
        <f>VLOOKUP(TBL4_OptApp57[[#This Row],[Option type
Defined List]],'Option Typs_Grps'!B$2:C$47, 2, FALSE)</f>
        <v>Distribution Options</v>
      </c>
      <c r="G113" s="834" t="s">
        <v>68</v>
      </c>
      <c r="H113" s="23" t="s">
        <v>737</v>
      </c>
      <c r="I113" s="844" t="s">
        <v>738</v>
      </c>
      <c r="J113" s="1049"/>
      <c r="K113" s="1049"/>
      <c r="L113" s="1049"/>
      <c r="M113" s="1049"/>
      <c r="N113" s="1049"/>
      <c r="O113" s="1050"/>
      <c r="P113" s="1051"/>
      <c r="Q113" s="1051"/>
      <c r="R113" s="23" t="s">
        <v>740</v>
      </c>
      <c r="S113" s="1332" t="s">
        <v>71</v>
      </c>
      <c r="T113" s="1332" t="s">
        <v>71</v>
      </c>
      <c r="U113" s="848">
        <v>2.5</v>
      </c>
      <c r="V113" s="1068"/>
      <c r="W113" s="1069"/>
      <c r="X113" s="1070"/>
      <c r="Y113" s="1079"/>
      <c r="Z113" s="1071"/>
      <c r="AA113" s="1070"/>
      <c r="AB113" s="1070"/>
      <c r="AC113" s="1070"/>
      <c r="AD113" s="1070"/>
      <c r="AE113" s="1070"/>
      <c r="AF113" s="1070"/>
      <c r="AG113" s="1070"/>
      <c r="AH113" s="1070"/>
      <c r="AI113" s="1057"/>
      <c r="AJ113" s="1057"/>
      <c r="AK113" s="1057"/>
      <c r="AL113" s="1057"/>
      <c r="AM113" s="1076"/>
      <c r="AN113" s="1057"/>
      <c r="AO113" s="1076"/>
      <c r="AP113" s="1057"/>
      <c r="AQ113" s="1057"/>
      <c r="AR113" s="1057"/>
      <c r="AS113" s="1057"/>
      <c r="AT113" s="1057"/>
      <c r="AU113" s="1057"/>
      <c r="AV113" s="1057"/>
      <c r="AW113" s="1057"/>
      <c r="AX113" s="1057"/>
      <c r="AY113" s="1057"/>
      <c r="AZ113" s="1057"/>
      <c r="BA113" s="1049"/>
      <c r="BB113" s="1051"/>
      <c r="BC113" s="1051"/>
      <c r="BD113" s="1051"/>
      <c r="BE113" s="1051"/>
      <c r="BF113" s="1367"/>
    </row>
    <row r="114" spans="1:58" ht="30.65" customHeight="1" x14ac:dyDescent="0.35">
      <c r="A114" s="1367"/>
      <c r="B11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4" s="778">
        <v>16.03</v>
      </c>
      <c r="D114" s="23" t="s">
        <v>870</v>
      </c>
      <c r="E114" s="1366" t="s">
        <v>868</v>
      </c>
      <c r="F114" s="1495" t="str">
        <f>VLOOKUP(TBL4_OptApp57[[#This Row],[Option type
Defined List]],'Option Typs_Grps'!B$2:C$47, 2, FALSE)</f>
        <v>Distribution Options</v>
      </c>
      <c r="G114" s="834" t="s">
        <v>68</v>
      </c>
      <c r="H114" s="23" t="s">
        <v>737</v>
      </c>
      <c r="I114" s="844" t="s">
        <v>738</v>
      </c>
      <c r="J114" s="1049"/>
      <c r="K114" s="1049"/>
      <c r="L114" s="1049"/>
      <c r="M114" s="1049"/>
      <c r="N114" s="1049"/>
      <c r="O114" s="1050"/>
      <c r="P114" s="1051"/>
      <c r="Q114" s="1051"/>
      <c r="R114" s="23" t="s">
        <v>740</v>
      </c>
      <c r="S114" s="1332" t="s">
        <v>71</v>
      </c>
      <c r="T114" s="1332" t="s">
        <v>71</v>
      </c>
      <c r="U114" s="848">
        <v>3</v>
      </c>
      <c r="V114" s="1068"/>
      <c r="W114" s="1069"/>
      <c r="X114" s="1070"/>
      <c r="Y114" s="1079"/>
      <c r="Z114" s="1071"/>
      <c r="AA114" s="1070"/>
      <c r="AB114" s="1070"/>
      <c r="AC114" s="1070"/>
      <c r="AD114" s="1070"/>
      <c r="AE114" s="1070"/>
      <c r="AF114" s="1070"/>
      <c r="AG114" s="1070"/>
      <c r="AH114" s="1070"/>
      <c r="AI114" s="1057"/>
      <c r="AJ114" s="1057"/>
      <c r="AK114" s="1057"/>
      <c r="AL114" s="1057"/>
      <c r="AM114" s="1076"/>
      <c r="AN114" s="1057"/>
      <c r="AO114" s="1076"/>
      <c r="AP114" s="1057"/>
      <c r="AQ114" s="1057"/>
      <c r="AR114" s="1057"/>
      <c r="AS114" s="1057"/>
      <c r="AT114" s="1057"/>
      <c r="AU114" s="1057"/>
      <c r="AV114" s="1057"/>
      <c r="AW114" s="1057"/>
      <c r="AX114" s="1057"/>
      <c r="AY114" s="1057"/>
      <c r="AZ114" s="1057"/>
      <c r="BA114" s="1049"/>
      <c r="BB114" s="1051"/>
      <c r="BC114" s="1051"/>
      <c r="BD114" s="1051"/>
      <c r="BE114" s="1051"/>
      <c r="BF114" s="1367"/>
    </row>
    <row r="115" spans="1:58" ht="30.65" customHeight="1" x14ac:dyDescent="0.35">
      <c r="A115" s="1367"/>
      <c r="B11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5" s="778">
        <v>16.04</v>
      </c>
      <c r="D115" s="23" t="s">
        <v>871</v>
      </c>
      <c r="E115" s="1366" t="s">
        <v>868</v>
      </c>
      <c r="F115" s="1495" t="str">
        <f>VLOOKUP(TBL4_OptApp57[[#This Row],[Option type
Defined List]],'Option Typs_Grps'!B$2:C$47, 2, FALSE)</f>
        <v>Distribution Options</v>
      </c>
      <c r="G115" s="834" t="s">
        <v>68</v>
      </c>
      <c r="H115" s="23" t="s">
        <v>737</v>
      </c>
      <c r="I115" s="844" t="s">
        <v>738</v>
      </c>
      <c r="J115" s="1049"/>
      <c r="K115" s="1049"/>
      <c r="L115" s="1049"/>
      <c r="M115" s="1049"/>
      <c r="N115" s="1049"/>
      <c r="O115" s="1050"/>
      <c r="P115" s="1051"/>
      <c r="Q115" s="1051"/>
      <c r="R115" s="23" t="s">
        <v>740</v>
      </c>
      <c r="S115" s="1332" t="s">
        <v>71</v>
      </c>
      <c r="T115" s="1332" t="s">
        <v>71</v>
      </c>
      <c r="U115" s="848">
        <v>3</v>
      </c>
      <c r="V115" s="1068"/>
      <c r="W115" s="1069"/>
      <c r="X115" s="1070"/>
      <c r="Y115" s="1079"/>
      <c r="Z115" s="1071"/>
      <c r="AA115" s="1070"/>
      <c r="AB115" s="1070"/>
      <c r="AC115" s="1070"/>
      <c r="AD115" s="1070"/>
      <c r="AE115" s="1070"/>
      <c r="AF115" s="1070"/>
      <c r="AG115" s="1070"/>
      <c r="AH115" s="1070"/>
      <c r="AI115" s="1057"/>
      <c r="AJ115" s="1057"/>
      <c r="AK115" s="1057"/>
      <c r="AL115" s="1057"/>
      <c r="AM115" s="1076"/>
      <c r="AN115" s="1057"/>
      <c r="AO115" s="1076"/>
      <c r="AP115" s="1057"/>
      <c r="AQ115" s="1057"/>
      <c r="AR115" s="1057"/>
      <c r="AS115" s="1057"/>
      <c r="AT115" s="1057"/>
      <c r="AU115" s="1057"/>
      <c r="AV115" s="1057"/>
      <c r="AW115" s="1057"/>
      <c r="AX115" s="1057"/>
      <c r="AY115" s="1057"/>
      <c r="AZ115" s="1057"/>
      <c r="BA115" s="1049"/>
      <c r="BB115" s="1051"/>
      <c r="BC115" s="1051"/>
      <c r="BD115" s="1051"/>
      <c r="BE115" s="1051"/>
      <c r="BF115" s="1367"/>
    </row>
    <row r="116" spans="1:58" ht="30.65" customHeight="1" x14ac:dyDescent="0.35">
      <c r="A116" s="1367"/>
      <c r="B11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16" s="778">
        <v>16.05</v>
      </c>
      <c r="D116" s="23" t="s">
        <v>872</v>
      </c>
      <c r="E116" s="1366" t="s">
        <v>868</v>
      </c>
      <c r="F116" s="1495" t="str">
        <f>VLOOKUP(TBL4_OptApp57[[#This Row],[Option type
Defined List]],'Option Typs_Grps'!B$2:C$47, 2, FALSE)</f>
        <v>Distribution Options</v>
      </c>
      <c r="G116" s="834" t="s">
        <v>68</v>
      </c>
      <c r="H116" s="23" t="s">
        <v>737</v>
      </c>
      <c r="I116" s="844" t="s">
        <v>738</v>
      </c>
      <c r="J116" s="1049"/>
      <c r="K116" s="1049"/>
      <c r="L116" s="1049"/>
      <c r="M116" s="1049"/>
      <c r="N116" s="1049"/>
      <c r="O116" s="1050"/>
      <c r="P116" s="1051"/>
      <c r="Q116" s="1051"/>
      <c r="R116" s="23" t="s">
        <v>740</v>
      </c>
      <c r="S116" s="1332" t="s">
        <v>71</v>
      </c>
      <c r="T116" s="1332" t="s">
        <v>71</v>
      </c>
      <c r="U116" s="848">
        <v>6</v>
      </c>
      <c r="V116" s="1068"/>
      <c r="W116" s="1069"/>
      <c r="X116" s="1070"/>
      <c r="Y116" s="1079"/>
      <c r="Z116" s="1071"/>
      <c r="AA116" s="1070"/>
      <c r="AB116" s="1070"/>
      <c r="AC116" s="1070"/>
      <c r="AD116" s="1070"/>
      <c r="AE116" s="1070"/>
      <c r="AF116" s="1070"/>
      <c r="AG116" s="1070"/>
      <c r="AH116" s="1070"/>
      <c r="AI116" s="1057"/>
      <c r="AJ116" s="1057"/>
      <c r="AK116" s="1057"/>
      <c r="AL116" s="1057"/>
      <c r="AM116" s="1076"/>
      <c r="AN116" s="1057"/>
      <c r="AO116" s="1076"/>
      <c r="AP116" s="1057"/>
      <c r="AQ116" s="1057"/>
      <c r="AR116" s="1057"/>
      <c r="AS116" s="1057"/>
      <c r="AT116" s="1057"/>
      <c r="AU116" s="1057"/>
      <c r="AV116" s="1057"/>
      <c r="AW116" s="1057"/>
      <c r="AX116" s="1057"/>
      <c r="AY116" s="1057"/>
      <c r="AZ116" s="1057"/>
      <c r="BA116" s="1049"/>
      <c r="BB116" s="1051"/>
      <c r="BC116" s="1051"/>
      <c r="BD116" s="1051"/>
      <c r="BE116" s="1051"/>
      <c r="BF116" s="1367"/>
    </row>
    <row r="117" spans="1:58" ht="30.65" customHeight="1" x14ac:dyDescent="0.35">
      <c r="A117" s="1367"/>
      <c r="B11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7" s="778">
        <v>17.010000000000002</v>
      </c>
      <c r="D117" s="23" t="s">
        <v>873</v>
      </c>
      <c r="E117" s="1366" t="s">
        <v>874</v>
      </c>
      <c r="F117" s="1495" t="str">
        <f>VLOOKUP(TBL4_OptApp57[[#This Row],[Option type
Defined List]],'Option Typs_Grps'!B$2:C$47, 2, FALSE)</f>
        <v>Resource Options</v>
      </c>
      <c r="G117" s="834" t="s">
        <v>68</v>
      </c>
      <c r="H117" s="23" t="s">
        <v>737</v>
      </c>
      <c r="I117" s="844" t="s">
        <v>738</v>
      </c>
      <c r="J117" s="1049"/>
      <c r="K117" s="1049"/>
      <c r="L117" s="1049"/>
      <c r="M117" s="1049"/>
      <c r="N117" s="1049"/>
      <c r="O117" s="1050"/>
      <c r="P117" s="1051"/>
      <c r="Q117" s="1051"/>
      <c r="R117" s="23" t="s">
        <v>740</v>
      </c>
      <c r="S117" s="1332" t="s">
        <v>71</v>
      </c>
      <c r="T117" s="1332" t="s">
        <v>71</v>
      </c>
      <c r="U117" s="848">
        <v>6</v>
      </c>
      <c r="V117" s="1068"/>
      <c r="W117" s="1069"/>
      <c r="X117" s="1070"/>
      <c r="Y117" s="1079"/>
      <c r="Z117" s="1071"/>
      <c r="AA117" s="1070"/>
      <c r="AB117" s="1070"/>
      <c r="AC117" s="1070"/>
      <c r="AD117" s="1070"/>
      <c r="AE117" s="1070"/>
      <c r="AF117" s="1070"/>
      <c r="AG117" s="1070"/>
      <c r="AH117" s="1070"/>
      <c r="AI117" s="1057"/>
      <c r="AJ117" s="1057"/>
      <c r="AK117" s="1057"/>
      <c r="AL117" s="1057"/>
      <c r="AM117" s="1076"/>
      <c r="AN117" s="1057"/>
      <c r="AO117" s="1076"/>
      <c r="AP117" s="1057"/>
      <c r="AQ117" s="1057"/>
      <c r="AR117" s="1057"/>
      <c r="AS117" s="1057"/>
      <c r="AT117" s="1057"/>
      <c r="AU117" s="1057"/>
      <c r="AV117" s="1057"/>
      <c r="AW117" s="1057"/>
      <c r="AX117" s="1057"/>
      <c r="AY117" s="1057"/>
      <c r="AZ117" s="1057"/>
      <c r="BA117" s="1049"/>
      <c r="BB117" s="1051"/>
      <c r="BC117" s="1051"/>
      <c r="BD117" s="1051"/>
      <c r="BE117" s="1051"/>
      <c r="BF117" s="1367"/>
    </row>
    <row r="118" spans="1:58" ht="30.65" customHeight="1" x14ac:dyDescent="0.35">
      <c r="A118" s="1367"/>
      <c r="B11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8" s="778">
        <v>17.02</v>
      </c>
      <c r="D118" s="23" t="s">
        <v>875</v>
      </c>
      <c r="E118" s="1366" t="s">
        <v>874</v>
      </c>
      <c r="F118" s="1495" t="str">
        <f>VLOOKUP(TBL4_OptApp57[[#This Row],[Option type
Defined List]],'Option Typs_Grps'!B$2:C$47, 2, FALSE)</f>
        <v>Resource Options</v>
      </c>
      <c r="G118" s="834" t="s">
        <v>68</v>
      </c>
      <c r="H118" s="23" t="s">
        <v>737</v>
      </c>
      <c r="I118" s="844" t="s">
        <v>738</v>
      </c>
      <c r="J118" s="1049"/>
      <c r="K118" s="1049"/>
      <c r="L118" s="1049"/>
      <c r="M118" s="1049"/>
      <c r="N118" s="1049"/>
      <c r="O118" s="1050"/>
      <c r="P118" s="1051"/>
      <c r="Q118" s="1051"/>
      <c r="R118" s="23" t="s">
        <v>740</v>
      </c>
      <c r="S118" s="1332" t="s">
        <v>71</v>
      </c>
      <c r="T118" s="1332" t="s">
        <v>71</v>
      </c>
      <c r="U118" s="848">
        <v>1</v>
      </c>
      <c r="V118" s="1068"/>
      <c r="W118" s="1069"/>
      <c r="X118" s="1070"/>
      <c r="Y118" s="1079"/>
      <c r="Z118" s="1071"/>
      <c r="AA118" s="1070"/>
      <c r="AB118" s="1070"/>
      <c r="AC118" s="1070"/>
      <c r="AD118" s="1070"/>
      <c r="AE118" s="1070"/>
      <c r="AF118" s="1070"/>
      <c r="AG118" s="1070"/>
      <c r="AH118" s="1070"/>
      <c r="AI118" s="1057"/>
      <c r="AJ118" s="1057"/>
      <c r="AK118" s="1057"/>
      <c r="AL118" s="1057"/>
      <c r="AM118" s="1076"/>
      <c r="AN118" s="1057"/>
      <c r="AO118" s="1076"/>
      <c r="AP118" s="1057"/>
      <c r="AQ118" s="1057"/>
      <c r="AR118" s="1057"/>
      <c r="AS118" s="1057"/>
      <c r="AT118" s="1057"/>
      <c r="AU118" s="1057"/>
      <c r="AV118" s="1057"/>
      <c r="AW118" s="1057"/>
      <c r="AX118" s="1057"/>
      <c r="AY118" s="1057"/>
      <c r="AZ118" s="1057"/>
      <c r="BA118" s="1049"/>
      <c r="BB118" s="1051"/>
      <c r="BC118" s="1051"/>
      <c r="BD118" s="1051"/>
      <c r="BE118" s="1051"/>
      <c r="BF118" s="1367"/>
    </row>
    <row r="119" spans="1:58" ht="30.65" customHeight="1" x14ac:dyDescent="0.35">
      <c r="A119" s="1367"/>
      <c r="B11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19" s="778">
        <v>17.03</v>
      </c>
      <c r="D119" s="23" t="s">
        <v>876</v>
      </c>
      <c r="E119" s="825" t="s">
        <v>874</v>
      </c>
      <c r="F119" s="1495" t="str">
        <f>VLOOKUP(TBL4_OptApp57[[#This Row],[Option type
Defined List]],'Option Typs_Grps'!B$2:C$47, 2, FALSE)</f>
        <v>Resource Options</v>
      </c>
      <c r="G119" s="834" t="s">
        <v>68</v>
      </c>
      <c r="H119" s="23" t="s">
        <v>737</v>
      </c>
      <c r="I119" s="844" t="s">
        <v>738</v>
      </c>
      <c r="J119" s="1049"/>
      <c r="K119" s="1049"/>
      <c r="L119" s="1049"/>
      <c r="M119" s="1049"/>
      <c r="N119" s="1049"/>
      <c r="O119" s="1050"/>
      <c r="P119" s="1051"/>
      <c r="Q119" s="1051"/>
      <c r="R119" s="23" t="s">
        <v>740</v>
      </c>
      <c r="S119" s="1332" t="s">
        <v>71</v>
      </c>
      <c r="T119" s="1332" t="s">
        <v>71</v>
      </c>
      <c r="U119" s="848">
        <v>2</v>
      </c>
      <c r="V119" s="1068"/>
      <c r="W119" s="1069"/>
      <c r="X119" s="1070"/>
      <c r="Y119" s="1079"/>
      <c r="Z119" s="1071"/>
      <c r="AA119" s="1070"/>
      <c r="AB119" s="1070"/>
      <c r="AC119" s="1070"/>
      <c r="AD119" s="1070"/>
      <c r="AE119" s="1070"/>
      <c r="AF119" s="1070"/>
      <c r="AG119" s="1070"/>
      <c r="AH119" s="1070"/>
      <c r="AI119" s="1057"/>
      <c r="AJ119" s="1057"/>
      <c r="AK119" s="1057"/>
      <c r="AL119" s="1057"/>
      <c r="AM119" s="1076"/>
      <c r="AN119" s="1057"/>
      <c r="AO119" s="1076"/>
      <c r="AP119" s="1057"/>
      <c r="AQ119" s="1057"/>
      <c r="AR119" s="1057"/>
      <c r="AS119" s="1057"/>
      <c r="AT119" s="1057"/>
      <c r="AU119" s="1057"/>
      <c r="AV119" s="1057"/>
      <c r="AW119" s="1057"/>
      <c r="AX119" s="1057"/>
      <c r="AY119" s="1057"/>
      <c r="AZ119" s="1057"/>
      <c r="BA119" s="1049"/>
      <c r="BB119" s="1051"/>
      <c r="BC119" s="1051"/>
      <c r="BD119" s="1051"/>
      <c r="BE119" s="1051"/>
      <c r="BF119" s="1367"/>
    </row>
    <row r="120" spans="1:58" ht="30.65" customHeight="1" x14ac:dyDescent="0.35">
      <c r="A120" s="1367"/>
      <c r="B12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0" s="778">
        <v>17.04</v>
      </c>
      <c r="D120" s="23" t="s">
        <v>877</v>
      </c>
      <c r="E120" s="825" t="s">
        <v>874</v>
      </c>
      <c r="F120" s="1495" t="str">
        <f>VLOOKUP(TBL4_OptApp57[[#This Row],[Option type
Defined List]],'Option Typs_Grps'!B$2:C$47, 2, FALSE)</f>
        <v>Resource Options</v>
      </c>
      <c r="G120" s="834" t="s">
        <v>68</v>
      </c>
      <c r="H120" s="23" t="s">
        <v>737</v>
      </c>
      <c r="I120" s="844" t="s">
        <v>738</v>
      </c>
      <c r="J120" s="1049"/>
      <c r="K120" s="1049"/>
      <c r="L120" s="1049"/>
      <c r="M120" s="1049"/>
      <c r="N120" s="1049"/>
      <c r="O120" s="1050"/>
      <c r="P120" s="1051"/>
      <c r="Q120" s="1051"/>
      <c r="R120" s="23" t="s">
        <v>740</v>
      </c>
      <c r="S120" s="1332" t="s">
        <v>71</v>
      </c>
      <c r="T120" s="1332" t="s">
        <v>71</v>
      </c>
      <c r="U120" s="848">
        <v>1</v>
      </c>
      <c r="V120" s="1068"/>
      <c r="W120" s="1069"/>
      <c r="X120" s="1070"/>
      <c r="Y120" s="1079"/>
      <c r="Z120" s="1071"/>
      <c r="AA120" s="1070"/>
      <c r="AB120" s="1070"/>
      <c r="AC120" s="1070"/>
      <c r="AD120" s="1070"/>
      <c r="AE120" s="1070"/>
      <c r="AF120" s="1070"/>
      <c r="AG120" s="1070"/>
      <c r="AH120" s="1070"/>
      <c r="AI120" s="1057"/>
      <c r="AJ120" s="1057"/>
      <c r="AK120" s="1057"/>
      <c r="AL120" s="1057"/>
      <c r="AM120" s="1076"/>
      <c r="AN120" s="1057"/>
      <c r="AO120" s="1076"/>
      <c r="AP120" s="1057"/>
      <c r="AQ120" s="1057"/>
      <c r="AR120" s="1057"/>
      <c r="AS120" s="1057"/>
      <c r="AT120" s="1057"/>
      <c r="AU120" s="1057"/>
      <c r="AV120" s="1057"/>
      <c r="AW120" s="1057"/>
      <c r="AX120" s="1057"/>
      <c r="AY120" s="1057"/>
      <c r="AZ120" s="1057"/>
      <c r="BA120" s="1049"/>
      <c r="BB120" s="1051"/>
      <c r="BC120" s="1051"/>
      <c r="BD120" s="1051"/>
      <c r="BE120" s="1051"/>
      <c r="BF120" s="1367"/>
    </row>
    <row r="121" spans="1:58" ht="30.65" customHeight="1" x14ac:dyDescent="0.35">
      <c r="A121" s="1367"/>
      <c r="B12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1" s="778">
        <v>17.05</v>
      </c>
      <c r="D121" s="23" t="s">
        <v>875</v>
      </c>
      <c r="E121" s="825" t="s">
        <v>874</v>
      </c>
      <c r="F121" s="1495" t="str">
        <f>VLOOKUP(TBL4_OptApp57[[#This Row],[Option type
Defined List]],'Option Typs_Grps'!B$2:C$47, 2, FALSE)</f>
        <v>Resource Options</v>
      </c>
      <c r="G121" s="834" t="s">
        <v>68</v>
      </c>
      <c r="H121" s="23" t="s">
        <v>737</v>
      </c>
      <c r="I121" s="844" t="s">
        <v>738</v>
      </c>
      <c r="J121" s="1049"/>
      <c r="K121" s="1049"/>
      <c r="L121" s="1049"/>
      <c r="M121" s="1049"/>
      <c r="N121" s="1049"/>
      <c r="O121" s="1050"/>
      <c r="P121" s="1051"/>
      <c r="Q121" s="1051"/>
      <c r="R121" s="23" t="s">
        <v>740</v>
      </c>
      <c r="S121" s="1332" t="s">
        <v>71</v>
      </c>
      <c r="T121" s="1332" t="s">
        <v>71</v>
      </c>
      <c r="U121" s="848">
        <v>0.2</v>
      </c>
      <c r="V121" s="1068"/>
      <c r="W121" s="1069"/>
      <c r="X121" s="1070"/>
      <c r="Y121" s="1079"/>
      <c r="Z121" s="1071"/>
      <c r="AA121" s="1070"/>
      <c r="AB121" s="1070"/>
      <c r="AC121" s="1070"/>
      <c r="AD121" s="1070"/>
      <c r="AE121" s="1070"/>
      <c r="AF121" s="1070"/>
      <c r="AG121" s="1070"/>
      <c r="AH121" s="1070"/>
      <c r="AI121" s="1057"/>
      <c r="AJ121" s="1057"/>
      <c r="AK121" s="1057"/>
      <c r="AL121" s="1057"/>
      <c r="AM121" s="1076"/>
      <c r="AN121" s="1057"/>
      <c r="AO121" s="1076"/>
      <c r="AP121" s="1057"/>
      <c r="AQ121" s="1057"/>
      <c r="AR121" s="1057"/>
      <c r="AS121" s="1057"/>
      <c r="AT121" s="1057"/>
      <c r="AU121" s="1057"/>
      <c r="AV121" s="1057"/>
      <c r="AW121" s="1057"/>
      <c r="AX121" s="1057"/>
      <c r="AY121" s="1057"/>
      <c r="AZ121" s="1057"/>
      <c r="BA121" s="1049"/>
      <c r="BB121" s="1051"/>
      <c r="BC121" s="1051"/>
      <c r="BD121" s="1051"/>
      <c r="BE121" s="1051"/>
      <c r="BF121" s="1367"/>
    </row>
    <row r="122" spans="1:58" ht="30.65" customHeight="1" x14ac:dyDescent="0.35">
      <c r="A122" s="1367"/>
      <c r="B12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2" s="778">
        <v>17.059999999999999</v>
      </c>
      <c r="D122" s="23" t="s">
        <v>878</v>
      </c>
      <c r="E122" s="825" t="s">
        <v>874</v>
      </c>
      <c r="F122" s="1495" t="str">
        <f>VLOOKUP(TBL4_OptApp57[[#This Row],[Option type
Defined List]],'Option Typs_Grps'!B$2:C$47, 2, FALSE)</f>
        <v>Resource Options</v>
      </c>
      <c r="G122" s="834" t="s">
        <v>68</v>
      </c>
      <c r="H122" s="23" t="s">
        <v>737</v>
      </c>
      <c r="I122" s="844" t="s">
        <v>738</v>
      </c>
      <c r="J122" s="1049"/>
      <c r="K122" s="1049"/>
      <c r="L122" s="1049"/>
      <c r="M122" s="1049"/>
      <c r="N122" s="1049"/>
      <c r="O122" s="1050"/>
      <c r="P122" s="1051"/>
      <c r="Q122" s="1051"/>
      <c r="R122" s="23" t="s">
        <v>740</v>
      </c>
      <c r="S122" s="1332" t="s">
        <v>71</v>
      </c>
      <c r="T122" s="1332" t="s">
        <v>71</v>
      </c>
      <c r="U122" s="848">
        <v>5</v>
      </c>
      <c r="V122" s="1068"/>
      <c r="W122" s="1069"/>
      <c r="X122" s="1070"/>
      <c r="Y122" s="1079"/>
      <c r="Z122" s="1071"/>
      <c r="AA122" s="1070"/>
      <c r="AB122" s="1070"/>
      <c r="AC122" s="1070"/>
      <c r="AD122" s="1070"/>
      <c r="AE122" s="1070"/>
      <c r="AF122" s="1070"/>
      <c r="AG122" s="1070"/>
      <c r="AH122" s="1070"/>
      <c r="AI122" s="1057"/>
      <c r="AJ122" s="1057"/>
      <c r="AK122" s="1057"/>
      <c r="AL122" s="1057"/>
      <c r="AM122" s="1076"/>
      <c r="AN122" s="1057"/>
      <c r="AO122" s="1076"/>
      <c r="AP122" s="1057"/>
      <c r="AQ122" s="1057"/>
      <c r="AR122" s="1057"/>
      <c r="AS122" s="1057"/>
      <c r="AT122" s="1057"/>
      <c r="AU122" s="1057"/>
      <c r="AV122" s="1057"/>
      <c r="AW122" s="1057"/>
      <c r="AX122" s="1057"/>
      <c r="AY122" s="1057"/>
      <c r="AZ122" s="1057"/>
      <c r="BA122" s="1049"/>
      <c r="BB122" s="1051"/>
      <c r="BC122" s="1051"/>
      <c r="BD122" s="1051"/>
      <c r="BE122" s="1051"/>
      <c r="BF122" s="1367"/>
    </row>
    <row r="123" spans="1:58" ht="30.65" customHeight="1" x14ac:dyDescent="0.35">
      <c r="A123" s="1367"/>
      <c r="B12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23" s="778">
        <v>17.07</v>
      </c>
      <c r="D123" s="23" t="s">
        <v>879</v>
      </c>
      <c r="E123" s="825" t="s">
        <v>874</v>
      </c>
      <c r="F123" s="1495" t="str">
        <f>VLOOKUP(TBL4_OptApp57[[#This Row],[Option type
Defined List]],'Option Typs_Grps'!B$2:C$47, 2, FALSE)</f>
        <v>Resource Options</v>
      </c>
      <c r="G123" s="834" t="s">
        <v>68</v>
      </c>
      <c r="H123" s="23" t="s">
        <v>737</v>
      </c>
      <c r="I123" s="844" t="s">
        <v>738</v>
      </c>
      <c r="J123" s="1049"/>
      <c r="K123" s="1049"/>
      <c r="L123" s="1049"/>
      <c r="M123" s="1049"/>
      <c r="N123" s="1049"/>
      <c r="O123" s="1050"/>
      <c r="P123" s="1051"/>
      <c r="Q123" s="1051"/>
      <c r="R123" s="23" t="s">
        <v>740</v>
      </c>
      <c r="S123" s="1332" t="s">
        <v>71</v>
      </c>
      <c r="T123" s="1332" t="s">
        <v>71</v>
      </c>
      <c r="U123" s="848">
        <v>20</v>
      </c>
      <c r="V123" s="1068"/>
      <c r="W123" s="1069"/>
      <c r="X123" s="1070"/>
      <c r="Y123" s="1079"/>
      <c r="Z123" s="1071"/>
      <c r="AA123" s="1070"/>
      <c r="AB123" s="1070"/>
      <c r="AC123" s="1070"/>
      <c r="AD123" s="1070"/>
      <c r="AE123" s="1070"/>
      <c r="AF123" s="1070"/>
      <c r="AG123" s="1070"/>
      <c r="AH123" s="1070"/>
      <c r="AI123" s="1057"/>
      <c r="AJ123" s="1057"/>
      <c r="AK123" s="1057"/>
      <c r="AL123" s="1057"/>
      <c r="AM123" s="1076"/>
      <c r="AN123" s="1057"/>
      <c r="AO123" s="1076"/>
      <c r="AP123" s="1057"/>
      <c r="AQ123" s="1057"/>
      <c r="AR123" s="1057"/>
      <c r="AS123" s="1057"/>
      <c r="AT123" s="1057"/>
      <c r="AU123" s="1057"/>
      <c r="AV123" s="1057"/>
      <c r="AW123" s="1057"/>
      <c r="AX123" s="1057"/>
      <c r="AY123" s="1057"/>
      <c r="AZ123" s="1057"/>
      <c r="BA123" s="1049"/>
      <c r="BB123" s="1051"/>
      <c r="BC123" s="1051"/>
      <c r="BD123" s="1051"/>
      <c r="BE123" s="1051"/>
      <c r="BF123" s="1367"/>
    </row>
    <row r="124" spans="1:58" customFormat="1" ht="30.65" customHeight="1" x14ac:dyDescent="0.35">
      <c r="B12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24" s="778">
        <v>18.010000000000002</v>
      </c>
      <c r="D124" s="23" t="s">
        <v>880</v>
      </c>
      <c r="E124" s="825" t="s">
        <v>881</v>
      </c>
      <c r="F124" s="1495" t="str">
        <f>VLOOKUP(TBL4_OptApp57[[#This Row],[Option type
Defined List]],'Option Typs_Grps'!B$2:C$47, 2, FALSE)</f>
        <v>Distribution Options</v>
      </c>
      <c r="G124" s="834" t="s">
        <v>68</v>
      </c>
      <c r="H124" s="23" t="s">
        <v>882</v>
      </c>
      <c r="I124" s="844" t="s">
        <v>738</v>
      </c>
      <c r="J124" s="788"/>
      <c r="K124" s="788">
        <v>18.100000000000001</v>
      </c>
      <c r="L124" s="1256" t="s">
        <v>738</v>
      </c>
      <c r="M124" s="1256" t="s">
        <v>738</v>
      </c>
      <c r="N124" s="1256" t="s">
        <v>738</v>
      </c>
      <c r="O124" s="1256" t="s">
        <v>738</v>
      </c>
      <c r="P124" s="1040" t="s">
        <v>738</v>
      </c>
      <c r="Q124" s="1040" t="s">
        <v>738</v>
      </c>
      <c r="R124" s="788" t="s">
        <v>71</v>
      </c>
      <c r="S124" s="788" t="s">
        <v>68</v>
      </c>
      <c r="T124" s="788" t="s">
        <v>68</v>
      </c>
      <c r="U124" s="848">
        <v>6</v>
      </c>
      <c r="V124" s="864">
        <v>9</v>
      </c>
      <c r="W124" s="1043" t="s">
        <v>305</v>
      </c>
      <c r="X124" s="821"/>
      <c r="Y124" s="1044"/>
      <c r="Z124" s="1044"/>
      <c r="AA124" s="1044">
        <v>0</v>
      </c>
      <c r="AB124" s="1044">
        <v>0</v>
      </c>
      <c r="AC124" s="1041">
        <v>13121.495999999999</v>
      </c>
      <c r="AD124" s="1044">
        <v>1084.05</v>
      </c>
      <c r="AE124" s="1047">
        <v>476.98199999999997</v>
      </c>
      <c r="AF124" s="1124"/>
      <c r="AG124" s="1044">
        <v>0</v>
      </c>
      <c r="AH124" s="1044"/>
      <c r="AI124" s="1041">
        <v>-7.2000000000000011</v>
      </c>
      <c r="AJ124" s="1041">
        <v>-2</v>
      </c>
      <c r="AK124" s="1041" t="s">
        <v>305</v>
      </c>
      <c r="AL124" s="1041">
        <v>-1</v>
      </c>
      <c r="AM124" s="1041" t="s">
        <v>305</v>
      </c>
      <c r="AN124" s="1041">
        <v>-1</v>
      </c>
      <c r="AO124" s="1041" t="s">
        <v>305</v>
      </c>
      <c r="AP124" s="1041">
        <v>-3</v>
      </c>
      <c r="AQ124" s="1041" t="s">
        <v>305</v>
      </c>
      <c r="AR124" s="1041">
        <v>-1</v>
      </c>
      <c r="AS124" s="1041" t="s">
        <v>305</v>
      </c>
      <c r="AT124" s="1041" t="s">
        <v>305</v>
      </c>
      <c r="AU124" s="1041" t="s">
        <v>305</v>
      </c>
      <c r="AV124" s="1041" t="s">
        <v>883</v>
      </c>
      <c r="AW124" s="1041" t="s">
        <v>884</v>
      </c>
      <c r="AX124" s="1041" t="s">
        <v>885</v>
      </c>
      <c r="AY124" s="1046" t="s">
        <v>886</v>
      </c>
      <c r="AZ124" s="1046">
        <v>7</v>
      </c>
      <c r="BA124" s="1046">
        <v>12</v>
      </c>
      <c r="BB124" s="1040" t="s">
        <v>738</v>
      </c>
      <c r="BC124" s="1040" t="s">
        <v>738</v>
      </c>
      <c r="BD124" s="1040" t="s">
        <v>738</v>
      </c>
      <c r="BE124" s="1040" t="s">
        <v>738</v>
      </c>
    </row>
    <row r="125" spans="1:58" ht="30.65" customHeight="1" x14ac:dyDescent="0.35">
      <c r="A125" s="1367"/>
      <c r="B12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25" s="778">
        <v>18.02</v>
      </c>
      <c r="D125" s="23" t="s">
        <v>887</v>
      </c>
      <c r="E125" s="825" t="s">
        <v>881</v>
      </c>
      <c r="F125" s="1495" t="str">
        <f>VLOOKUP(TBL4_OptApp57[[#This Row],[Option type
Defined List]],'Option Typs_Grps'!B$2:C$47, 2, FALSE)</f>
        <v>Distribution Options</v>
      </c>
      <c r="G125" s="834" t="s">
        <v>68</v>
      </c>
      <c r="H125" s="23" t="s">
        <v>882</v>
      </c>
      <c r="I125" s="844" t="s">
        <v>738</v>
      </c>
      <c r="J125" s="778"/>
      <c r="K125" s="778">
        <v>18.010000000000002</v>
      </c>
      <c r="L125" s="1256" t="s">
        <v>738</v>
      </c>
      <c r="M125" s="1256" t="s">
        <v>738</v>
      </c>
      <c r="N125" s="1256" t="s">
        <v>738</v>
      </c>
      <c r="O125" s="1256" t="s">
        <v>738</v>
      </c>
      <c r="P125" s="1256" t="s">
        <v>738</v>
      </c>
      <c r="Q125" s="1256" t="s">
        <v>738</v>
      </c>
      <c r="R125" s="23" t="s">
        <v>71</v>
      </c>
      <c r="S125" s="788" t="s">
        <v>68</v>
      </c>
      <c r="T125" s="788" t="s">
        <v>68</v>
      </c>
      <c r="U125" s="848">
        <v>20</v>
      </c>
      <c r="V125" s="864">
        <v>9</v>
      </c>
      <c r="W125" s="1043" t="s">
        <v>305</v>
      </c>
      <c r="X125" s="821"/>
      <c r="Y125" s="1044"/>
      <c r="Z125" s="1044"/>
      <c r="AA125" s="1044">
        <v>8.8000000000000007</v>
      </c>
      <c r="AB125" s="1044">
        <v>20</v>
      </c>
      <c r="AC125" s="1041">
        <v>21474.941999999999</v>
      </c>
      <c r="AD125" s="1044">
        <v>8358.5</v>
      </c>
      <c r="AE125" s="1047">
        <v>3677.7400000000002</v>
      </c>
      <c r="AF125" s="1124"/>
      <c r="AG125" s="1044">
        <v>31.838320549593419</v>
      </c>
      <c r="AH125" s="1044"/>
      <c r="AI125" s="1041">
        <v>-10.8</v>
      </c>
      <c r="AJ125" s="1041">
        <v>-3</v>
      </c>
      <c r="AK125" s="1041" t="s">
        <v>305</v>
      </c>
      <c r="AL125" s="1041">
        <v>-2</v>
      </c>
      <c r="AM125" s="1041" t="s">
        <v>305</v>
      </c>
      <c r="AN125" s="1041">
        <v>-1</v>
      </c>
      <c r="AO125" s="1041" t="s">
        <v>305</v>
      </c>
      <c r="AP125" s="1041">
        <v>-3</v>
      </c>
      <c r="AQ125" s="1041" t="s">
        <v>305</v>
      </c>
      <c r="AR125" s="1041">
        <v>-1</v>
      </c>
      <c r="AS125" s="1041" t="s">
        <v>305</v>
      </c>
      <c r="AT125" s="1041" t="s">
        <v>305</v>
      </c>
      <c r="AU125" s="1041" t="s">
        <v>305</v>
      </c>
      <c r="AV125" s="1041" t="s">
        <v>883</v>
      </c>
      <c r="AW125" s="1041" t="s">
        <v>884</v>
      </c>
      <c r="AX125" s="1041" t="s">
        <v>888</v>
      </c>
      <c r="AY125" s="1041" t="s">
        <v>885</v>
      </c>
      <c r="AZ125" s="1041">
        <v>2</v>
      </c>
      <c r="BA125" s="778">
        <v>11</v>
      </c>
      <c r="BB125" s="1256" t="s">
        <v>738</v>
      </c>
      <c r="BC125" s="1256" t="s">
        <v>738</v>
      </c>
      <c r="BD125" s="1256" t="s">
        <v>738</v>
      </c>
      <c r="BE125" s="1256" t="s">
        <v>738</v>
      </c>
      <c r="BF125" s="1367"/>
    </row>
    <row r="126" spans="1:58" ht="30.65" customHeight="1" x14ac:dyDescent="0.35">
      <c r="A126" s="1367"/>
      <c r="B12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6" s="778">
        <v>18.03</v>
      </c>
      <c r="D126" s="23" t="s">
        <v>1687</v>
      </c>
      <c r="E126" s="825" t="s">
        <v>889</v>
      </c>
      <c r="F126" s="1495" t="str">
        <f>VLOOKUP(TBL4_OptApp57[[#This Row],[Option type
Defined List]],'Option Typs_Grps'!B$2:C$47, 2, FALSE)</f>
        <v>Distribution Options</v>
      </c>
      <c r="G126" s="834" t="s">
        <v>68</v>
      </c>
      <c r="H126" s="23" t="s">
        <v>737</v>
      </c>
      <c r="I126" s="844" t="s">
        <v>738</v>
      </c>
      <c r="J126" s="1049"/>
      <c r="K126" s="1049"/>
      <c r="L126" s="1049"/>
      <c r="M126" s="1049"/>
      <c r="N126" s="1049"/>
      <c r="O126" s="1050"/>
      <c r="P126" s="1051"/>
      <c r="Q126" s="1051"/>
      <c r="R126" s="23" t="s">
        <v>890</v>
      </c>
      <c r="S126" s="788" t="s">
        <v>68</v>
      </c>
      <c r="T126" s="788" t="s">
        <v>68</v>
      </c>
      <c r="U126" s="848">
        <v>30</v>
      </c>
      <c r="V126" s="1068"/>
      <c r="W126" s="1069"/>
      <c r="X126" s="1070"/>
      <c r="Y126" s="1079"/>
      <c r="Z126" s="1071"/>
      <c r="AA126" s="1070"/>
      <c r="AB126" s="1070"/>
      <c r="AC126" s="1070"/>
      <c r="AD126" s="1070"/>
      <c r="AE126" s="1070"/>
      <c r="AF126" s="1121"/>
      <c r="AG126" s="1070"/>
      <c r="AH126" s="1070"/>
      <c r="AI126" s="1057"/>
      <c r="AJ126" s="1057"/>
      <c r="AK126" s="1057"/>
      <c r="AL126" s="1057"/>
      <c r="AM126" s="1076"/>
      <c r="AN126" s="1057"/>
      <c r="AO126" s="1076"/>
      <c r="AP126" s="1057"/>
      <c r="AQ126" s="1057"/>
      <c r="AR126" s="1057"/>
      <c r="AS126" s="1057"/>
      <c r="AT126" s="1057"/>
      <c r="AU126" s="1057"/>
      <c r="AV126" s="1057"/>
      <c r="AW126" s="1057"/>
      <c r="AX126" s="1057"/>
      <c r="AY126" s="1057"/>
      <c r="AZ126" s="1057"/>
      <c r="BA126" s="1049"/>
      <c r="BB126" s="1051"/>
      <c r="BC126" s="1051"/>
      <c r="BD126" s="1051"/>
      <c r="BE126" s="1051"/>
      <c r="BF126" s="1367"/>
    </row>
    <row r="127" spans="1:58" customFormat="1" ht="30.65" customHeight="1" x14ac:dyDescent="0.35">
      <c r="B12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7" s="778">
        <v>18.04</v>
      </c>
      <c r="D127" s="23" t="s">
        <v>1688</v>
      </c>
      <c r="E127" s="825" t="s">
        <v>881</v>
      </c>
      <c r="F127" s="1495" t="str">
        <f>VLOOKUP(TBL4_OptApp57[[#This Row],[Option type
Defined List]],'Option Typs_Grps'!B$2:C$47, 2, FALSE)</f>
        <v>Distribution Options</v>
      </c>
      <c r="G127" s="834" t="s">
        <v>68</v>
      </c>
      <c r="H127" s="23" t="s">
        <v>737</v>
      </c>
      <c r="I127" s="844" t="s">
        <v>738</v>
      </c>
      <c r="J127" s="1055"/>
      <c r="K127" s="1055"/>
      <c r="L127" s="1055"/>
      <c r="M127" s="1055"/>
      <c r="N127" s="1055"/>
      <c r="O127" s="1055"/>
      <c r="P127" s="1056"/>
      <c r="Q127" s="1056"/>
      <c r="R127" s="788" t="s">
        <v>891</v>
      </c>
      <c r="S127" s="788" t="s">
        <v>68</v>
      </c>
      <c r="T127" s="788" t="s">
        <v>68</v>
      </c>
      <c r="U127" s="848">
        <v>0</v>
      </c>
      <c r="V127" s="1068"/>
      <c r="W127" s="1072"/>
      <c r="X127" s="1075"/>
      <c r="Y127" s="1074"/>
      <c r="Z127" s="1078"/>
      <c r="AA127" s="1074"/>
      <c r="AB127" s="1074"/>
      <c r="AC127" s="1074"/>
      <c r="AD127" s="1074"/>
      <c r="AE127" s="1074"/>
      <c r="AF127" s="1075"/>
      <c r="AG127" s="1074"/>
      <c r="AH127" s="1074"/>
      <c r="AI127" s="1076"/>
      <c r="AJ127" s="1076"/>
      <c r="AK127" s="1076"/>
      <c r="AL127" s="1076"/>
      <c r="AM127" s="1076"/>
      <c r="AN127" s="1076"/>
      <c r="AO127" s="1076"/>
      <c r="AP127" s="1076"/>
      <c r="AQ127" s="1076"/>
      <c r="AR127" s="1076"/>
      <c r="AS127" s="1076"/>
      <c r="AT127" s="1076"/>
      <c r="AU127" s="1076"/>
      <c r="AV127" s="1076"/>
      <c r="AW127" s="1076"/>
      <c r="AX127" s="1076"/>
      <c r="AY127" s="1076"/>
      <c r="AZ127" s="1076"/>
      <c r="BA127" s="1076"/>
      <c r="BB127" s="1056"/>
      <c r="BC127" s="1056"/>
      <c r="BD127" s="1056"/>
      <c r="BE127" s="1056"/>
    </row>
    <row r="128" spans="1:58" customFormat="1" ht="30.65" customHeight="1" x14ac:dyDescent="0.35">
      <c r="B128"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8" s="778">
        <v>18.05</v>
      </c>
      <c r="D128" s="23" t="s">
        <v>1689</v>
      </c>
      <c r="E128" s="825" t="s">
        <v>881</v>
      </c>
      <c r="F128" s="1495" t="str">
        <f>VLOOKUP(TBL4_OptApp57[[#This Row],[Option type
Defined List]],'Option Typs_Grps'!B$2:C$47, 2, FALSE)</f>
        <v>Distribution Options</v>
      </c>
      <c r="G128" s="834" t="s">
        <v>68</v>
      </c>
      <c r="H128" s="23" t="s">
        <v>737</v>
      </c>
      <c r="I128" s="844" t="s">
        <v>738</v>
      </c>
      <c r="J128" s="1055"/>
      <c r="K128" s="1055"/>
      <c r="L128" s="1055"/>
      <c r="M128" s="1055"/>
      <c r="N128" s="1055"/>
      <c r="O128" s="1055"/>
      <c r="P128" s="1056"/>
      <c r="Q128" s="1056"/>
      <c r="R128" s="788" t="s">
        <v>891</v>
      </c>
      <c r="S128" s="788" t="s">
        <v>68</v>
      </c>
      <c r="T128" s="788" t="s">
        <v>68</v>
      </c>
      <c r="U128" s="848">
        <v>0</v>
      </c>
      <c r="V128" s="1068"/>
      <c r="W128" s="1072"/>
      <c r="X128" s="1075"/>
      <c r="Y128" s="1074"/>
      <c r="Z128" s="1078"/>
      <c r="AA128" s="1074"/>
      <c r="AB128" s="1074"/>
      <c r="AC128" s="1074"/>
      <c r="AD128" s="1074"/>
      <c r="AE128" s="1074"/>
      <c r="AF128" s="1075"/>
      <c r="AG128" s="1074"/>
      <c r="AH128" s="1074"/>
      <c r="AI128" s="1076"/>
      <c r="AJ128" s="1076"/>
      <c r="AK128" s="1076"/>
      <c r="AL128" s="1076"/>
      <c r="AM128" s="1076"/>
      <c r="AN128" s="1076"/>
      <c r="AO128" s="1076"/>
      <c r="AP128" s="1076"/>
      <c r="AQ128" s="1076"/>
      <c r="AR128" s="1076"/>
      <c r="AS128" s="1076"/>
      <c r="AT128" s="1076"/>
      <c r="AU128" s="1076"/>
      <c r="AV128" s="1076"/>
      <c r="AW128" s="1076"/>
      <c r="AX128" s="1076"/>
      <c r="AY128" s="1076"/>
      <c r="AZ128" s="1076"/>
      <c r="BA128" s="1076"/>
      <c r="BB128" s="1056"/>
      <c r="BC128" s="1056"/>
      <c r="BD128" s="1056"/>
      <c r="BE128" s="1056"/>
    </row>
    <row r="129" spans="1:58" ht="30.65" customHeight="1" x14ac:dyDescent="0.35">
      <c r="A129" s="1367"/>
      <c r="B12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29" s="778">
        <v>18.059999999999999</v>
      </c>
      <c r="D129" s="23" t="s">
        <v>1690</v>
      </c>
      <c r="E129" s="825" t="s">
        <v>881</v>
      </c>
      <c r="F129" s="1495" t="str">
        <f>VLOOKUP(TBL4_OptApp57[[#This Row],[Option type
Defined List]],'Option Typs_Grps'!B$2:C$47, 2, FALSE)</f>
        <v>Distribution Options</v>
      </c>
      <c r="G129" s="834" t="s">
        <v>68</v>
      </c>
      <c r="H129" s="23" t="s">
        <v>737</v>
      </c>
      <c r="I129" s="844" t="s">
        <v>738</v>
      </c>
      <c r="J129" s="1049"/>
      <c r="K129" s="1049"/>
      <c r="L129" s="1049"/>
      <c r="M129" s="1049"/>
      <c r="N129" s="1049"/>
      <c r="O129" s="1050"/>
      <c r="P129" s="1051"/>
      <c r="Q129" s="1051"/>
      <c r="R129" s="23" t="s">
        <v>891</v>
      </c>
      <c r="S129" s="788" t="s">
        <v>68</v>
      </c>
      <c r="T129" s="788" t="s">
        <v>68</v>
      </c>
      <c r="U129" s="848">
        <v>45</v>
      </c>
      <c r="V129" s="1068"/>
      <c r="W129" s="1069"/>
      <c r="X129" s="1070"/>
      <c r="Y129" s="1079"/>
      <c r="Z129" s="1071"/>
      <c r="AA129" s="1070"/>
      <c r="AB129" s="1070"/>
      <c r="AC129" s="1070"/>
      <c r="AD129" s="1070"/>
      <c r="AE129" s="1070"/>
      <c r="AF129" s="1070"/>
      <c r="AG129" s="1070"/>
      <c r="AH129" s="1070"/>
      <c r="AI129" s="1057"/>
      <c r="AJ129" s="1057"/>
      <c r="AK129" s="1057"/>
      <c r="AL129" s="1057"/>
      <c r="AM129" s="1076"/>
      <c r="AN129" s="1057"/>
      <c r="AO129" s="1076"/>
      <c r="AP129" s="1057"/>
      <c r="AQ129" s="1057"/>
      <c r="AR129" s="1057"/>
      <c r="AS129" s="1057"/>
      <c r="AT129" s="1057"/>
      <c r="AU129" s="1057"/>
      <c r="AV129" s="1057"/>
      <c r="AW129" s="1057"/>
      <c r="AX129" s="1057"/>
      <c r="AY129" s="1057"/>
      <c r="AZ129" s="1057"/>
      <c r="BA129" s="1049"/>
      <c r="BB129" s="1051"/>
      <c r="BC129" s="1051"/>
      <c r="BD129" s="1051"/>
      <c r="BE129" s="1051"/>
      <c r="BF129" s="1367"/>
    </row>
    <row r="130" spans="1:58" ht="30.65" customHeight="1" x14ac:dyDescent="0.35">
      <c r="A130" s="1367"/>
      <c r="B13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0" s="778">
        <v>18.07</v>
      </c>
      <c r="D130" s="23" t="s">
        <v>892</v>
      </c>
      <c r="E130" s="825" t="s">
        <v>889</v>
      </c>
      <c r="F130" s="1495" t="str">
        <f>VLOOKUP(TBL4_OptApp57[[#This Row],[Option type
Defined List]],'Option Typs_Grps'!B$2:C$47, 2, FALSE)</f>
        <v>Distribution Options</v>
      </c>
      <c r="G130" s="834" t="s">
        <v>68</v>
      </c>
      <c r="H130" s="23" t="s">
        <v>737</v>
      </c>
      <c r="I130" s="844" t="s">
        <v>772</v>
      </c>
      <c r="J130" s="1049"/>
      <c r="K130" s="1049"/>
      <c r="L130" s="1049"/>
      <c r="M130" s="1049"/>
      <c r="N130" s="1049"/>
      <c r="O130" s="1050"/>
      <c r="P130" s="1051"/>
      <c r="Q130" s="1051"/>
      <c r="R130" s="23" t="s">
        <v>891</v>
      </c>
      <c r="S130" s="788" t="s">
        <v>68</v>
      </c>
      <c r="T130" s="788" t="s">
        <v>68</v>
      </c>
      <c r="U130" s="848">
        <v>75</v>
      </c>
      <c r="V130" s="1068"/>
      <c r="W130" s="1069"/>
      <c r="X130" s="1070"/>
      <c r="Y130" s="1079"/>
      <c r="Z130" s="1071"/>
      <c r="AA130" s="1070"/>
      <c r="AB130" s="1070"/>
      <c r="AC130" s="1070"/>
      <c r="AD130" s="1070"/>
      <c r="AE130" s="1070"/>
      <c r="AF130" s="1070"/>
      <c r="AG130" s="1070"/>
      <c r="AH130" s="1070"/>
      <c r="AI130" s="1057"/>
      <c r="AJ130" s="1057"/>
      <c r="AK130" s="1057"/>
      <c r="AL130" s="1057"/>
      <c r="AM130" s="1076"/>
      <c r="AN130" s="1057"/>
      <c r="AO130" s="1076"/>
      <c r="AP130" s="1057"/>
      <c r="AQ130" s="1057"/>
      <c r="AR130" s="1057"/>
      <c r="AS130" s="1057"/>
      <c r="AT130" s="1057"/>
      <c r="AU130" s="1057"/>
      <c r="AV130" s="1057"/>
      <c r="AW130" s="1057"/>
      <c r="AX130" s="1057"/>
      <c r="AY130" s="1057"/>
      <c r="AZ130" s="1057"/>
      <c r="BA130" s="1049"/>
      <c r="BB130" s="1051"/>
      <c r="BC130" s="1051"/>
      <c r="BD130" s="1051"/>
      <c r="BE130" s="1051"/>
      <c r="BF130" s="1367"/>
    </row>
    <row r="131" spans="1:58" customFormat="1" ht="30.65" customHeight="1" x14ac:dyDescent="0.35">
      <c r="B13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1" s="778">
        <v>18.079999999999998</v>
      </c>
      <c r="D131" s="23" t="s">
        <v>893</v>
      </c>
      <c r="E131" s="825" t="s">
        <v>889</v>
      </c>
      <c r="F131" s="1495" t="str">
        <f>VLOOKUP(TBL4_OptApp57[[#This Row],[Option type
Defined List]],'Option Typs_Grps'!B$2:C$47, 2, FALSE)</f>
        <v>Distribution Options</v>
      </c>
      <c r="G131" s="834" t="s">
        <v>68</v>
      </c>
      <c r="H131" s="23" t="s">
        <v>737</v>
      </c>
      <c r="I131" s="844" t="s">
        <v>772</v>
      </c>
      <c r="J131" s="1054"/>
      <c r="K131" s="1055"/>
      <c r="L131" s="1055"/>
      <c r="M131" s="1055"/>
      <c r="N131" s="1055"/>
      <c r="O131" s="1055"/>
      <c r="P131" s="1056"/>
      <c r="Q131" s="1056"/>
      <c r="R131" s="788" t="s">
        <v>894</v>
      </c>
      <c r="S131" s="788" t="s">
        <v>68</v>
      </c>
      <c r="T131" s="788" t="s">
        <v>68</v>
      </c>
      <c r="U131" s="848">
        <v>10</v>
      </c>
      <c r="V131" s="1068"/>
      <c r="W131" s="1073"/>
      <c r="X131" s="1075"/>
      <c r="Y131" s="1074"/>
      <c r="Z131" s="1078"/>
      <c r="AA131" s="1074"/>
      <c r="AB131" s="1074"/>
      <c r="AC131" s="1074"/>
      <c r="AD131" s="1074"/>
      <c r="AE131" s="1074"/>
      <c r="AF131" s="1075"/>
      <c r="AG131" s="1074"/>
      <c r="AH131" s="1074"/>
      <c r="AI131" s="1076"/>
      <c r="AJ131" s="1076"/>
      <c r="AK131" s="1076"/>
      <c r="AL131" s="1076"/>
      <c r="AM131" s="1076"/>
      <c r="AN131" s="1076"/>
      <c r="AO131" s="1076"/>
      <c r="AP131" s="1076"/>
      <c r="AQ131" s="1076"/>
      <c r="AR131" s="1076"/>
      <c r="AS131" s="1076"/>
      <c r="AT131" s="1076"/>
      <c r="AU131" s="1076"/>
      <c r="AV131" s="1076"/>
      <c r="AW131" s="1076"/>
      <c r="AX131" s="1076"/>
      <c r="AY131" s="1076"/>
      <c r="AZ131" s="1076"/>
      <c r="BA131" s="1076"/>
      <c r="BB131" s="1056"/>
      <c r="BC131" s="1056"/>
      <c r="BD131" s="1056"/>
      <c r="BE131" s="1056"/>
    </row>
    <row r="132" spans="1:58" customFormat="1" ht="30.65" customHeight="1" x14ac:dyDescent="0.35">
      <c r="B132"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32" s="778">
        <v>18.09</v>
      </c>
      <c r="D132" s="23" t="s">
        <v>1691</v>
      </c>
      <c r="E132" s="825" t="s">
        <v>881</v>
      </c>
      <c r="F132" s="1495" t="str">
        <f>VLOOKUP(TBL4_OptApp57[[#This Row],[Option type
Defined List]],'Option Typs_Grps'!B$2:C$47, 2, FALSE)</f>
        <v>Distribution Options</v>
      </c>
      <c r="G132" s="834" t="s">
        <v>68</v>
      </c>
      <c r="H132" s="23" t="s">
        <v>882</v>
      </c>
      <c r="I132" s="844" t="s">
        <v>738</v>
      </c>
      <c r="J132" s="847"/>
      <c r="K132" s="788">
        <v>18.28</v>
      </c>
      <c r="L132" s="1256" t="s">
        <v>738</v>
      </c>
      <c r="M132" s="1256" t="s">
        <v>738</v>
      </c>
      <c r="N132" s="1256" t="s">
        <v>738</v>
      </c>
      <c r="O132" s="1256" t="s">
        <v>738</v>
      </c>
      <c r="P132" s="1040" t="s">
        <v>738</v>
      </c>
      <c r="Q132" s="1040" t="s">
        <v>738</v>
      </c>
      <c r="R132" s="788" t="s">
        <v>71</v>
      </c>
      <c r="S132" s="788" t="s">
        <v>68</v>
      </c>
      <c r="T132" s="788" t="s">
        <v>68</v>
      </c>
      <c r="U132" s="848">
        <v>8</v>
      </c>
      <c r="V132" s="864">
        <v>9</v>
      </c>
      <c r="W132" s="1043" t="s">
        <v>305</v>
      </c>
      <c r="X132" s="821"/>
      <c r="Y132" s="1044"/>
      <c r="Z132" s="1044"/>
      <c r="AA132" s="1044">
        <v>0</v>
      </c>
      <c r="AB132" s="1044">
        <v>0</v>
      </c>
      <c r="AC132" s="1041">
        <v>3286.6289999999999</v>
      </c>
      <c r="AD132" s="1044">
        <v>295.64999999999998</v>
      </c>
      <c r="AE132" s="1047">
        <v>130.08599999999998</v>
      </c>
      <c r="AF132" s="1124"/>
      <c r="AG132" s="1044">
        <v>0</v>
      </c>
      <c r="AH132" s="1044"/>
      <c r="AI132" s="1041">
        <v>-5.6</v>
      </c>
      <c r="AJ132" s="1041">
        <v>-1</v>
      </c>
      <c r="AK132" s="1041" t="s">
        <v>305</v>
      </c>
      <c r="AL132" s="1041">
        <v>-2</v>
      </c>
      <c r="AM132" s="1041" t="s">
        <v>305</v>
      </c>
      <c r="AN132" s="1041">
        <v>-1</v>
      </c>
      <c r="AO132" s="1041" t="s">
        <v>305</v>
      </c>
      <c r="AP132" s="1041">
        <v>-2</v>
      </c>
      <c r="AQ132" s="1041" t="s">
        <v>305</v>
      </c>
      <c r="AR132" s="1041">
        <v>-1</v>
      </c>
      <c r="AS132" s="1041" t="s">
        <v>305</v>
      </c>
      <c r="AT132" s="1041" t="s">
        <v>305</v>
      </c>
      <c r="AU132" s="1041" t="s">
        <v>305</v>
      </c>
      <c r="AV132" s="1041" t="s">
        <v>883</v>
      </c>
      <c r="AW132" s="1041" t="s">
        <v>884</v>
      </c>
      <c r="AX132" s="1046" t="s">
        <v>888</v>
      </c>
      <c r="AY132" s="1046" t="s">
        <v>886</v>
      </c>
      <c r="AZ132" s="1046">
        <v>5</v>
      </c>
      <c r="BA132" s="1046">
        <v>12</v>
      </c>
      <c r="BB132" s="1040" t="s">
        <v>738</v>
      </c>
      <c r="BC132" s="1040" t="s">
        <v>738</v>
      </c>
      <c r="BD132" s="1040" t="s">
        <v>738</v>
      </c>
      <c r="BE132" s="1040" t="s">
        <v>738</v>
      </c>
    </row>
    <row r="133" spans="1:58" ht="30.65" customHeight="1" x14ac:dyDescent="0.35">
      <c r="A133" s="1367"/>
      <c r="B13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33" s="778">
        <v>18.100000000000001</v>
      </c>
      <c r="D133" s="23" t="s">
        <v>1692</v>
      </c>
      <c r="E133" s="825" t="s">
        <v>881</v>
      </c>
      <c r="F133" s="1495" t="str">
        <f>VLOOKUP(TBL4_OptApp57[[#This Row],[Option type
Defined List]],'Option Typs_Grps'!B$2:C$47, 2, FALSE)</f>
        <v>Distribution Options</v>
      </c>
      <c r="G133" s="834" t="s">
        <v>68</v>
      </c>
      <c r="H133" s="23" t="s">
        <v>882</v>
      </c>
      <c r="I133" s="844" t="s">
        <v>738</v>
      </c>
      <c r="J133" s="778"/>
      <c r="K133" s="778" t="s">
        <v>71</v>
      </c>
      <c r="L133" s="1256" t="s">
        <v>738</v>
      </c>
      <c r="M133" s="1256" t="s">
        <v>738</v>
      </c>
      <c r="N133" s="1256" t="s">
        <v>738</v>
      </c>
      <c r="O133" s="1256" t="s">
        <v>738</v>
      </c>
      <c r="P133" s="1256" t="s">
        <v>772</v>
      </c>
      <c r="Q133" s="1256" t="s">
        <v>772</v>
      </c>
      <c r="R133" s="23" t="s">
        <v>71</v>
      </c>
      <c r="S133" s="788" t="s">
        <v>68</v>
      </c>
      <c r="T133" s="788" t="s">
        <v>68</v>
      </c>
      <c r="U133" s="848">
        <v>6</v>
      </c>
      <c r="V133" s="864">
        <v>6</v>
      </c>
      <c r="W133" s="1043" t="s">
        <v>305</v>
      </c>
      <c r="X133" s="821"/>
      <c r="Y133" s="1044"/>
      <c r="Z133" s="1044"/>
      <c r="AA133" s="1044">
        <v>0</v>
      </c>
      <c r="AB133" s="1044">
        <v>0</v>
      </c>
      <c r="AC133" s="1041">
        <v>39.317</v>
      </c>
      <c r="AD133" s="1044">
        <v>1234.0650000000001</v>
      </c>
      <c r="AE133" s="1047">
        <v>542.98860000000002</v>
      </c>
      <c r="AF133" s="1124"/>
      <c r="AG133" s="1044">
        <v>0</v>
      </c>
      <c r="AH133" s="1044"/>
      <c r="AI133" s="1041">
        <v>-6.6</v>
      </c>
      <c r="AJ133" s="1041">
        <v>-1</v>
      </c>
      <c r="AK133" s="1041" t="s">
        <v>305</v>
      </c>
      <c r="AL133" s="1041">
        <v>-1</v>
      </c>
      <c r="AM133" s="1041" t="s">
        <v>305</v>
      </c>
      <c r="AN133" s="1041">
        <v>-1</v>
      </c>
      <c r="AO133" s="1041" t="s">
        <v>305</v>
      </c>
      <c r="AP133" s="1041">
        <v>-1</v>
      </c>
      <c r="AQ133" s="1041" t="s">
        <v>305</v>
      </c>
      <c r="AR133" s="1041">
        <v>-3</v>
      </c>
      <c r="AS133" s="1041" t="s">
        <v>305</v>
      </c>
      <c r="AT133" s="1041" t="s">
        <v>305</v>
      </c>
      <c r="AU133" s="1041" t="s">
        <v>305</v>
      </c>
      <c r="AV133" s="1041" t="s">
        <v>895</v>
      </c>
      <c r="AW133" s="1041" t="s">
        <v>884</v>
      </c>
      <c r="AX133" s="1041" t="s">
        <v>888</v>
      </c>
      <c r="AY133" s="1041" t="s">
        <v>885</v>
      </c>
      <c r="AZ133" s="1041">
        <v>18</v>
      </c>
      <c r="BA133" s="778">
        <v>11</v>
      </c>
      <c r="BB133" s="1256" t="s">
        <v>738</v>
      </c>
      <c r="BC133" s="1256" t="s">
        <v>738</v>
      </c>
      <c r="BD133" s="1256" t="s">
        <v>738</v>
      </c>
      <c r="BE133" s="1256" t="s">
        <v>738</v>
      </c>
      <c r="BF133" s="1367"/>
    </row>
    <row r="134" spans="1:58" ht="30.65" customHeight="1" x14ac:dyDescent="0.35">
      <c r="A134" s="1367"/>
      <c r="B13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4" s="778">
        <v>18.11</v>
      </c>
      <c r="D134" s="23" t="s">
        <v>1693</v>
      </c>
      <c r="E134" s="825" t="s">
        <v>881</v>
      </c>
      <c r="F134" s="1495" t="str">
        <f>VLOOKUP(TBL4_OptApp57[[#This Row],[Option type
Defined List]],'Option Typs_Grps'!B$2:C$47, 2, FALSE)</f>
        <v>Distribution Options</v>
      </c>
      <c r="G134" s="834" t="s">
        <v>68</v>
      </c>
      <c r="H134" s="23" t="s">
        <v>737</v>
      </c>
      <c r="I134" s="844" t="s">
        <v>738</v>
      </c>
      <c r="J134" s="1049"/>
      <c r="K134" s="1049"/>
      <c r="L134" s="1049"/>
      <c r="M134" s="1049"/>
      <c r="N134" s="1049"/>
      <c r="O134" s="1050"/>
      <c r="P134" s="1051"/>
      <c r="Q134" s="1051"/>
      <c r="R134" s="23" t="s">
        <v>752</v>
      </c>
      <c r="S134" s="788" t="s">
        <v>68</v>
      </c>
      <c r="T134" s="788" t="s">
        <v>68</v>
      </c>
      <c r="U134" s="848">
        <v>75</v>
      </c>
      <c r="V134" s="1068"/>
      <c r="W134" s="1069"/>
      <c r="X134" s="1070"/>
      <c r="Y134" s="1079"/>
      <c r="Z134" s="1071"/>
      <c r="AA134" s="1070"/>
      <c r="AB134" s="1070"/>
      <c r="AC134" s="1070"/>
      <c r="AD134" s="1070"/>
      <c r="AE134" s="1070"/>
      <c r="AF134" s="1121"/>
      <c r="AG134" s="1070"/>
      <c r="AH134" s="1070"/>
      <c r="AI134" s="1057"/>
      <c r="AJ134" s="1057"/>
      <c r="AK134" s="1057"/>
      <c r="AL134" s="1057"/>
      <c r="AM134" s="1076"/>
      <c r="AN134" s="1057"/>
      <c r="AO134" s="1076"/>
      <c r="AP134" s="1057"/>
      <c r="AQ134" s="1057"/>
      <c r="AR134" s="1057"/>
      <c r="AS134" s="1057"/>
      <c r="AT134" s="1057"/>
      <c r="AU134" s="1057"/>
      <c r="AV134" s="1057"/>
      <c r="AW134" s="1057"/>
      <c r="AX134" s="1057"/>
      <c r="AY134" s="1057"/>
      <c r="AZ134" s="1057"/>
      <c r="BA134" s="1049"/>
      <c r="BB134" s="1051"/>
      <c r="BC134" s="1051"/>
      <c r="BD134" s="1051"/>
      <c r="BE134" s="1051"/>
      <c r="BF134" s="1367"/>
    </row>
    <row r="135" spans="1:58" ht="30.65" customHeight="1" x14ac:dyDescent="0.35">
      <c r="A135" s="1367"/>
      <c r="B13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5" s="778">
        <v>18.12</v>
      </c>
      <c r="D135" s="23" t="s">
        <v>1694</v>
      </c>
      <c r="E135" s="825" t="s">
        <v>881</v>
      </c>
      <c r="F135" s="1495" t="str">
        <f>VLOOKUP(TBL4_OptApp57[[#This Row],[Option type
Defined List]],'Option Typs_Grps'!B$2:C$47, 2, FALSE)</f>
        <v>Distribution Options</v>
      </c>
      <c r="G135" s="834" t="s">
        <v>68</v>
      </c>
      <c r="H135" s="23" t="s">
        <v>737</v>
      </c>
      <c r="I135" s="844" t="s">
        <v>738</v>
      </c>
      <c r="J135" s="1049"/>
      <c r="K135" s="1049"/>
      <c r="L135" s="1049"/>
      <c r="M135" s="1049"/>
      <c r="N135" s="1049"/>
      <c r="O135" s="1050"/>
      <c r="P135" s="1051"/>
      <c r="Q135" s="1051"/>
      <c r="R135" s="23" t="s">
        <v>891</v>
      </c>
      <c r="S135" s="788" t="s">
        <v>68</v>
      </c>
      <c r="T135" s="788" t="s">
        <v>68</v>
      </c>
      <c r="U135" s="848">
        <v>5</v>
      </c>
      <c r="V135" s="1068"/>
      <c r="W135" s="1069"/>
      <c r="X135" s="1070"/>
      <c r="Y135" s="1079"/>
      <c r="Z135" s="1071"/>
      <c r="AA135" s="1070"/>
      <c r="AB135" s="1070"/>
      <c r="AC135" s="1070"/>
      <c r="AD135" s="1070"/>
      <c r="AE135" s="1070"/>
      <c r="AF135" s="1070"/>
      <c r="AG135" s="1070"/>
      <c r="AH135" s="1070"/>
      <c r="AI135" s="1057"/>
      <c r="AJ135" s="1057"/>
      <c r="AK135" s="1057"/>
      <c r="AL135" s="1057"/>
      <c r="AM135" s="1076"/>
      <c r="AN135" s="1057"/>
      <c r="AO135" s="1076"/>
      <c r="AP135" s="1057"/>
      <c r="AQ135" s="1057"/>
      <c r="AR135" s="1057"/>
      <c r="AS135" s="1057"/>
      <c r="AT135" s="1057"/>
      <c r="AU135" s="1057"/>
      <c r="AV135" s="1057"/>
      <c r="AW135" s="1057"/>
      <c r="AX135" s="1057"/>
      <c r="AY135" s="1057"/>
      <c r="AZ135" s="1057"/>
      <c r="BA135" s="1049"/>
      <c r="BB135" s="1051"/>
      <c r="BC135" s="1051"/>
      <c r="BD135" s="1051"/>
      <c r="BE135" s="1051"/>
      <c r="BF135" s="1367"/>
    </row>
    <row r="136" spans="1:58" ht="30.65" customHeight="1" x14ac:dyDescent="0.35">
      <c r="A136" s="1367"/>
      <c r="B13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6" s="778">
        <v>18.13</v>
      </c>
      <c r="D136" s="23" t="s">
        <v>1695</v>
      </c>
      <c r="E136" s="825" t="s">
        <v>881</v>
      </c>
      <c r="F136" s="1495" t="str">
        <f>VLOOKUP(TBL4_OptApp57[[#This Row],[Option type
Defined List]],'Option Typs_Grps'!B$2:C$47, 2, FALSE)</f>
        <v>Distribution Options</v>
      </c>
      <c r="G136" s="834" t="s">
        <v>68</v>
      </c>
      <c r="H136" s="23" t="s">
        <v>737</v>
      </c>
      <c r="I136" s="844" t="s">
        <v>738</v>
      </c>
      <c r="J136" s="1049"/>
      <c r="K136" s="1049"/>
      <c r="L136" s="1049"/>
      <c r="M136" s="1049"/>
      <c r="N136" s="1049"/>
      <c r="O136" s="1050"/>
      <c r="P136" s="1051"/>
      <c r="Q136" s="1051"/>
      <c r="R136" s="23" t="s">
        <v>752</v>
      </c>
      <c r="S136" s="788" t="s">
        <v>68</v>
      </c>
      <c r="T136" s="788" t="s">
        <v>68</v>
      </c>
      <c r="U136" s="848">
        <v>20</v>
      </c>
      <c r="V136" s="1068"/>
      <c r="W136" s="1069"/>
      <c r="X136" s="1070"/>
      <c r="Y136" s="1079"/>
      <c r="Z136" s="1071"/>
      <c r="AA136" s="1070"/>
      <c r="AB136" s="1070"/>
      <c r="AC136" s="1070"/>
      <c r="AD136" s="1070"/>
      <c r="AE136" s="1070"/>
      <c r="AF136" s="1070"/>
      <c r="AG136" s="1070"/>
      <c r="AH136" s="1070"/>
      <c r="AI136" s="1057"/>
      <c r="AJ136" s="1057"/>
      <c r="AK136" s="1057"/>
      <c r="AL136" s="1057"/>
      <c r="AM136" s="1076"/>
      <c r="AN136" s="1057"/>
      <c r="AO136" s="1076"/>
      <c r="AP136" s="1057"/>
      <c r="AQ136" s="1057"/>
      <c r="AR136" s="1057"/>
      <c r="AS136" s="1057"/>
      <c r="AT136" s="1057"/>
      <c r="AU136" s="1057"/>
      <c r="AV136" s="1057"/>
      <c r="AW136" s="1057"/>
      <c r="AX136" s="1057"/>
      <c r="AY136" s="1057"/>
      <c r="AZ136" s="1057"/>
      <c r="BA136" s="1049"/>
      <c r="BB136" s="1051"/>
      <c r="BC136" s="1051"/>
      <c r="BD136" s="1051"/>
      <c r="BE136" s="1051"/>
      <c r="BF136" s="1367"/>
    </row>
    <row r="137" spans="1:58" ht="30.65" customHeight="1" x14ac:dyDescent="0.35">
      <c r="A137" s="1367"/>
      <c r="B137"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7" s="778">
        <v>18.14</v>
      </c>
      <c r="D137" s="23" t="s">
        <v>1696</v>
      </c>
      <c r="E137" s="825" t="s">
        <v>881</v>
      </c>
      <c r="F137" s="1495" t="str">
        <f>VLOOKUP(TBL4_OptApp57[[#This Row],[Option type
Defined List]],'Option Typs_Grps'!B$2:C$47, 2, FALSE)</f>
        <v>Distribution Options</v>
      </c>
      <c r="G137" s="834" t="s">
        <v>68</v>
      </c>
      <c r="H137" s="23" t="s">
        <v>737</v>
      </c>
      <c r="I137" s="844" t="s">
        <v>738</v>
      </c>
      <c r="J137" s="1049"/>
      <c r="K137" s="1049"/>
      <c r="L137" s="1049"/>
      <c r="M137" s="1049"/>
      <c r="N137" s="1049"/>
      <c r="O137" s="1050"/>
      <c r="P137" s="1051"/>
      <c r="Q137" s="1051"/>
      <c r="R137" s="23" t="s">
        <v>896</v>
      </c>
      <c r="S137" s="788" t="s">
        <v>68</v>
      </c>
      <c r="T137" s="788" t="s">
        <v>68</v>
      </c>
      <c r="U137" s="848">
        <v>0.5</v>
      </c>
      <c r="V137" s="1068"/>
      <c r="W137" s="1069"/>
      <c r="X137" s="1070"/>
      <c r="Y137" s="1079"/>
      <c r="Z137" s="1071"/>
      <c r="AA137" s="1070"/>
      <c r="AB137" s="1070"/>
      <c r="AC137" s="1070"/>
      <c r="AD137" s="1070"/>
      <c r="AE137" s="1070"/>
      <c r="AF137" s="1070"/>
      <c r="AG137" s="1070"/>
      <c r="AH137" s="1070"/>
      <c r="AI137" s="1057"/>
      <c r="AJ137" s="1057"/>
      <c r="AK137" s="1057"/>
      <c r="AL137" s="1057"/>
      <c r="AM137" s="1076"/>
      <c r="AN137" s="1057"/>
      <c r="AO137" s="1076"/>
      <c r="AP137" s="1057"/>
      <c r="AQ137" s="1057"/>
      <c r="AR137" s="1057"/>
      <c r="AS137" s="1057"/>
      <c r="AT137" s="1057"/>
      <c r="AU137" s="1057"/>
      <c r="AV137" s="1057"/>
      <c r="AW137" s="1057"/>
      <c r="AX137" s="1057"/>
      <c r="AY137" s="1057"/>
      <c r="AZ137" s="1057"/>
      <c r="BA137" s="1049"/>
      <c r="BB137" s="1051"/>
      <c r="BC137" s="1051"/>
      <c r="BD137" s="1051"/>
      <c r="BE137" s="1051"/>
      <c r="BF137" s="1367"/>
    </row>
    <row r="138" spans="1:58" ht="30.65" customHeight="1" x14ac:dyDescent="0.35">
      <c r="A138" s="1367"/>
      <c r="B13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8" s="778">
        <v>18.149999999999999</v>
      </c>
      <c r="D138" s="23" t="s">
        <v>1697</v>
      </c>
      <c r="E138" s="825" t="s">
        <v>881</v>
      </c>
      <c r="F138" s="1495" t="str">
        <f>VLOOKUP(TBL4_OptApp57[[#This Row],[Option type
Defined List]],'Option Typs_Grps'!B$2:C$47, 2, FALSE)</f>
        <v>Distribution Options</v>
      </c>
      <c r="G138" s="834" t="s">
        <v>68</v>
      </c>
      <c r="H138" s="23" t="s">
        <v>737</v>
      </c>
      <c r="I138" s="844" t="s">
        <v>738</v>
      </c>
      <c r="J138" s="1049"/>
      <c r="K138" s="1049"/>
      <c r="L138" s="1049"/>
      <c r="M138" s="1049"/>
      <c r="N138" s="1049"/>
      <c r="O138" s="1050"/>
      <c r="P138" s="1051"/>
      <c r="Q138" s="1051"/>
      <c r="R138" s="23" t="s">
        <v>891</v>
      </c>
      <c r="S138" s="788" t="s">
        <v>68</v>
      </c>
      <c r="T138" s="788" t="s">
        <v>68</v>
      </c>
      <c r="U138" s="848">
        <v>1</v>
      </c>
      <c r="V138" s="1068"/>
      <c r="W138" s="1069"/>
      <c r="X138" s="1070"/>
      <c r="Y138" s="1079"/>
      <c r="Z138" s="1071"/>
      <c r="AA138" s="1070"/>
      <c r="AB138" s="1070"/>
      <c r="AC138" s="1070"/>
      <c r="AD138" s="1070"/>
      <c r="AE138" s="1070"/>
      <c r="AF138" s="1070"/>
      <c r="AG138" s="1070"/>
      <c r="AH138" s="1070"/>
      <c r="AI138" s="1057"/>
      <c r="AJ138" s="1057"/>
      <c r="AK138" s="1057"/>
      <c r="AL138" s="1057"/>
      <c r="AM138" s="1076"/>
      <c r="AN138" s="1057"/>
      <c r="AO138" s="1076"/>
      <c r="AP138" s="1057"/>
      <c r="AQ138" s="1057"/>
      <c r="AR138" s="1057"/>
      <c r="AS138" s="1057"/>
      <c r="AT138" s="1057"/>
      <c r="AU138" s="1057"/>
      <c r="AV138" s="1057"/>
      <c r="AW138" s="1057"/>
      <c r="AX138" s="1057"/>
      <c r="AY138" s="1057"/>
      <c r="AZ138" s="1057"/>
      <c r="BA138" s="1049"/>
      <c r="BB138" s="1051"/>
      <c r="BC138" s="1051"/>
      <c r="BD138" s="1051"/>
      <c r="BE138" s="1051"/>
      <c r="BF138" s="1367"/>
    </row>
    <row r="139" spans="1:58" ht="30.65" customHeight="1" x14ac:dyDescent="0.35">
      <c r="A139" s="1367"/>
      <c r="B13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39" s="778">
        <v>18.16</v>
      </c>
      <c r="D139" s="23" t="s">
        <v>1698</v>
      </c>
      <c r="E139" s="825" t="s">
        <v>881</v>
      </c>
      <c r="F139" s="1495" t="str">
        <f>VLOOKUP(TBL4_OptApp57[[#This Row],[Option type
Defined List]],'Option Typs_Grps'!B$2:C$47, 2, FALSE)</f>
        <v>Distribution Options</v>
      </c>
      <c r="G139" s="834" t="s">
        <v>68</v>
      </c>
      <c r="H139" s="23" t="s">
        <v>737</v>
      </c>
      <c r="I139" s="844" t="s">
        <v>738</v>
      </c>
      <c r="J139" s="1049"/>
      <c r="K139" s="1049"/>
      <c r="L139" s="1049"/>
      <c r="M139" s="1049"/>
      <c r="N139" s="1049"/>
      <c r="O139" s="1050"/>
      <c r="P139" s="1051"/>
      <c r="Q139" s="1051"/>
      <c r="R139" s="23" t="s">
        <v>891</v>
      </c>
      <c r="S139" s="788" t="s">
        <v>68</v>
      </c>
      <c r="T139" s="788" t="s">
        <v>68</v>
      </c>
      <c r="U139" s="848">
        <v>1</v>
      </c>
      <c r="V139" s="1068"/>
      <c r="W139" s="1069"/>
      <c r="X139" s="1070"/>
      <c r="Y139" s="1079"/>
      <c r="Z139" s="1071"/>
      <c r="AA139" s="1070"/>
      <c r="AB139" s="1070"/>
      <c r="AC139" s="1070"/>
      <c r="AD139" s="1070"/>
      <c r="AE139" s="1070"/>
      <c r="AF139" s="1070"/>
      <c r="AG139" s="1070"/>
      <c r="AH139" s="1070"/>
      <c r="AI139" s="1057"/>
      <c r="AJ139" s="1057"/>
      <c r="AK139" s="1057"/>
      <c r="AL139" s="1057"/>
      <c r="AM139" s="1076"/>
      <c r="AN139" s="1057"/>
      <c r="AO139" s="1076"/>
      <c r="AP139" s="1057"/>
      <c r="AQ139" s="1057"/>
      <c r="AR139" s="1057"/>
      <c r="AS139" s="1057"/>
      <c r="AT139" s="1057"/>
      <c r="AU139" s="1057"/>
      <c r="AV139" s="1057"/>
      <c r="AW139" s="1057"/>
      <c r="AX139" s="1057"/>
      <c r="AY139" s="1057"/>
      <c r="AZ139" s="1057"/>
      <c r="BA139" s="1049"/>
      <c r="BB139" s="1051"/>
      <c r="BC139" s="1051"/>
      <c r="BD139" s="1051"/>
      <c r="BE139" s="1051"/>
      <c r="BF139" s="1367"/>
    </row>
    <row r="140" spans="1:58" ht="30.65" customHeight="1" x14ac:dyDescent="0.35">
      <c r="A140" s="1367"/>
      <c r="B14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0" s="778">
        <v>18.170000000000002</v>
      </c>
      <c r="D140" s="23" t="s">
        <v>1699</v>
      </c>
      <c r="E140" s="825" t="s">
        <v>881</v>
      </c>
      <c r="F140" s="1495" t="str">
        <f>VLOOKUP(TBL4_OptApp57[[#This Row],[Option type
Defined List]],'Option Typs_Grps'!B$2:C$47, 2, FALSE)</f>
        <v>Distribution Options</v>
      </c>
      <c r="G140" s="834" t="s">
        <v>68</v>
      </c>
      <c r="H140" s="23" t="s">
        <v>737</v>
      </c>
      <c r="I140" s="844" t="s">
        <v>738</v>
      </c>
      <c r="J140" s="1049"/>
      <c r="K140" s="1049"/>
      <c r="L140" s="1049"/>
      <c r="M140" s="1049"/>
      <c r="N140" s="1049"/>
      <c r="O140" s="1050"/>
      <c r="P140" s="1051"/>
      <c r="Q140" s="1051"/>
      <c r="R140" s="23" t="s">
        <v>897</v>
      </c>
      <c r="S140" s="788" t="s">
        <v>68</v>
      </c>
      <c r="T140" s="788" t="s">
        <v>68</v>
      </c>
      <c r="U140" s="848">
        <v>0.5</v>
      </c>
      <c r="V140" s="1068"/>
      <c r="W140" s="1069"/>
      <c r="X140" s="1070"/>
      <c r="Y140" s="1079"/>
      <c r="Z140" s="1071"/>
      <c r="AA140" s="1070"/>
      <c r="AB140" s="1070"/>
      <c r="AC140" s="1070"/>
      <c r="AD140" s="1070"/>
      <c r="AE140" s="1070"/>
      <c r="AF140" s="1070"/>
      <c r="AG140" s="1070"/>
      <c r="AH140" s="1070"/>
      <c r="AI140" s="1057"/>
      <c r="AJ140" s="1057"/>
      <c r="AK140" s="1057"/>
      <c r="AL140" s="1057"/>
      <c r="AM140" s="1076"/>
      <c r="AN140" s="1057"/>
      <c r="AO140" s="1076"/>
      <c r="AP140" s="1057"/>
      <c r="AQ140" s="1057"/>
      <c r="AR140" s="1057"/>
      <c r="AS140" s="1057"/>
      <c r="AT140" s="1057"/>
      <c r="AU140" s="1057"/>
      <c r="AV140" s="1057"/>
      <c r="AW140" s="1057"/>
      <c r="AX140" s="1057"/>
      <c r="AY140" s="1057"/>
      <c r="AZ140" s="1057"/>
      <c r="BA140" s="1049"/>
      <c r="BB140" s="1051"/>
      <c r="BC140" s="1051"/>
      <c r="BD140" s="1051"/>
      <c r="BE140" s="1051"/>
      <c r="BF140" s="1367"/>
    </row>
    <row r="141" spans="1:58" customFormat="1" ht="30.65" customHeight="1" x14ac:dyDescent="0.35">
      <c r="B14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1" s="778">
        <v>18.18</v>
      </c>
      <c r="D141" s="23" t="s">
        <v>1700</v>
      </c>
      <c r="E141" s="825" t="s">
        <v>881</v>
      </c>
      <c r="F141" s="1495" t="str">
        <f>VLOOKUP(TBL4_OptApp57[[#This Row],[Option type
Defined List]],'Option Typs_Grps'!B$2:C$47, 2, FALSE)</f>
        <v>Distribution Options</v>
      </c>
      <c r="G141" s="834" t="s">
        <v>68</v>
      </c>
      <c r="H141" s="23" t="s">
        <v>737</v>
      </c>
      <c r="I141" s="844" t="s">
        <v>738</v>
      </c>
      <c r="J141" s="1054"/>
      <c r="K141" s="1055"/>
      <c r="L141" s="1055"/>
      <c r="M141" s="1055"/>
      <c r="N141" s="1055"/>
      <c r="O141" s="1055"/>
      <c r="P141" s="1056"/>
      <c r="Q141" s="1056"/>
      <c r="R141" s="788" t="s">
        <v>891</v>
      </c>
      <c r="S141" s="788" t="s">
        <v>68</v>
      </c>
      <c r="T141" s="788" t="s">
        <v>68</v>
      </c>
      <c r="U141" s="848">
        <v>30</v>
      </c>
      <c r="V141" s="1068"/>
      <c r="W141" s="1073"/>
      <c r="X141" s="1075"/>
      <c r="Y141" s="1074"/>
      <c r="Z141" s="1078"/>
      <c r="AA141" s="1074"/>
      <c r="AB141" s="1074"/>
      <c r="AC141" s="1074"/>
      <c r="AD141" s="1074"/>
      <c r="AE141" s="1074"/>
      <c r="AF141" s="1075"/>
      <c r="AG141" s="1074"/>
      <c r="AH141" s="1074"/>
      <c r="AI141" s="1076"/>
      <c r="AJ141" s="1076"/>
      <c r="AK141" s="1076"/>
      <c r="AL141" s="1076"/>
      <c r="AM141" s="1076"/>
      <c r="AN141" s="1076"/>
      <c r="AO141" s="1076"/>
      <c r="AP141" s="1076"/>
      <c r="AQ141" s="1076"/>
      <c r="AR141" s="1076"/>
      <c r="AS141" s="1076"/>
      <c r="AT141" s="1076"/>
      <c r="AU141" s="1076"/>
      <c r="AV141" s="1076"/>
      <c r="AW141" s="1076"/>
      <c r="AX141" s="1076"/>
      <c r="AY141" s="1076"/>
      <c r="AZ141" s="1076"/>
      <c r="BA141" s="1076"/>
      <c r="BB141" s="1056"/>
      <c r="BC141" s="1056"/>
      <c r="BD141" s="1056"/>
      <c r="BE141" s="1056"/>
    </row>
    <row r="142" spans="1:58" ht="30.65" customHeight="1" x14ac:dyDescent="0.35">
      <c r="A142" s="1367"/>
      <c r="B14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2" s="778">
        <v>18.190000000000001</v>
      </c>
      <c r="D142" s="23" t="s">
        <v>898</v>
      </c>
      <c r="E142" s="825" t="s">
        <v>881</v>
      </c>
      <c r="F142" s="1495" t="str">
        <f>VLOOKUP(TBL4_OptApp57[[#This Row],[Option type
Defined List]],'Option Typs_Grps'!B$2:C$47, 2, FALSE)</f>
        <v>Distribution Options</v>
      </c>
      <c r="G142" s="834" t="s">
        <v>68</v>
      </c>
      <c r="H142" s="23" t="s">
        <v>737</v>
      </c>
      <c r="I142" s="844" t="s">
        <v>738</v>
      </c>
      <c r="J142" s="1049"/>
      <c r="K142" s="1049"/>
      <c r="L142" s="1049"/>
      <c r="M142" s="1049"/>
      <c r="N142" s="1049"/>
      <c r="O142" s="1050"/>
      <c r="P142" s="1051"/>
      <c r="Q142" s="1051"/>
      <c r="R142" s="23" t="s">
        <v>891</v>
      </c>
      <c r="S142" s="788" t="s">
        <v>68</v>
      </c>
      <c r="T142" s="788" t="s">
        <v>68</v>
      </c>
      <c r="U142" s="848">
        <v>6</v>
      </c>
      <c r="V142" s="1068"/>
      <c r="W142" s="1069"/>
      <c r="X142" s="1070"/>
      <c r="Y142" s="1079"/>
      <c r="Z142" s="1071"/>
      <c r="AA142" s="1070"/>
      <c r="AB142" s="1070"/>
      <c r="AC142" s="1070"/>
      <c r="AD142" s="1070"/>
      <c r="AE142" s="1070"/>
      <c r="AF142" s="1070"/>
      <c r="AG142" s="1070"/>
      <c r="AH142" s="1070"/>
      <c r="AI142" s="1057"/>
      <c r="AJ142" s="1057"/>
      <c r="AK142" s="1057"/>
      <c r="AL142" s="1057"/>
      <c r="AM142" s="1076"/>
      <c r="AN142" s="1057"/>
      <c r="AO142" s="1076"/>
      <c r="AP142" s="1057"/>
      <c r="AQ142" s="1057"/>
      <c r="AR142" s="1057"/>
      <c r="AS142" s="1057"/>
      <c r="AT142" s="1057"/>
      <c r="AU142" s="1057"/>
      <c r="AV142" s="1057"/>
      <c r="AW142" s="1057"/>
      <c r="AX142" s="1057"/>
      <c r="AY142" s="1057"/>
      <c r="AZ142" s="1057"/>
      <c r="BA142" s="1049"/>
      <c r="BB142" s="1051"/>
      <c r="BC142" s="1051"/>
      <c r="BD142" s="1051"/>
      <c r="BE142" s="1051"/>
      <c r="BF142" s="1367"/>
    </row>
    <row r="143" spans="1:58" ht="30.65" customHeight="1" x14ac:dyDescent="0.35">
      <c r="A143" s="1367"/>
      <c r="B14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3" s="778">
        <v>18.2</v>
      </c>
      <c r="D143" s="23" t="s">
        <v>1701</v>
      </c>
      <c r="E143" s="825" t="s">
        <v>881</v>
      </c>
      <c r="F143" s="1495" t="str">
        <f>VLOOKUP(TBL4_OptApp57[[#This Row],[Option type
Defined List]],'Option Typs_Grps'!B$2:C$47, 2, FALSE)</f>
        <v>Distribution Options</v>
      </c>
      <c r="G143" s="834" t="s">
        <v>68</v>
      </c>
      <c r="H143" s="23" t="s">
        <v>737</v>
      </c>
      <c r="I143" s="844" t="s">
        <v>738</v>
      </c>
      <c r="J143" s="1049"/>
      <c r="K143" s="1049"/>
      <c r="L143" s="1049"/>
      <c r="M143" s="1049"/>
      <c r="N143" s="1049"/>
      <c r="O143" s="1050"/>
      <c r="P143" s="1051"/>
      <c r="Q143" s="1051"/>
      <c r="R143" s="23" t="s">
        <v>891</v>
      </c>
      <c r="S143" s="788" t="s">
        <v>68</v>
      </c>
      <c r="T143" s="788" t="s">
        <v>68</v>
      </c>
      <c r="U143" s="848">
        <v>4.5</v>
      </c>
      <c r="V143" s="1068"/>
      <c r="W143" s="1069"/>
      <c r="X143" s="1070"/>
      <c r="Y143" s="1079"/>
      <c r="Z143" s="1071"/>
      <c r="AA143" s="1070"/>
      <c r="AB143" s="1070"/>
      <c r="AC143" s="1070"/>
      <c r="AD143" s="1070"/>
      <c r="AE143" s="1070"/>
      <c r="AF143" s="1070"/>
      <c r="AG143" s="1070"/>
      <c r="AH143" s="1070"/>
      <c r="AI143" s="1057"/>
      <c r="AJ143" s="1057"/>
      <c r="AK143" s="1057"/>
      <c r="AL143" s="1057"/>
      <c r="AM143" s="1076"/>
      <c r="AN143" s="1057"/>
      <c r="AO143" s="1076"/>
      <c r="AP143" s="1057"/>
      <c r="AQ143" s="1057"/>
      <c r="AR143" s="1057"/>
      <c r="AS143" s="1057"/>
      <c r="AT143" s="1057"/>
      <c r="AU143" s="1057"/>
      <c r="AV143" s="1057"/>
      <c r="AW143" s="1057"/>
      <c r="AX143" s="1057"/>
      <c r="AY143" s="1057"/>
      <c r="AZ143" s="1057"/>
      <c r="BA143" s="1049"/>
      <c r="BB143" s="1051"/>
      <c r="BC143" s="1051"/>
      <c r="BD143" s="1051"/>
      <c r="BE143" s="1051"/>
      <c r="BF143" s="1367"/>
    </row>
    <row r="144" spans="1:58" ht="30.65" customHeight="1" x14ac:dyDescent="0.35">
      <c r="A144" s="1367"/>
      <c r="B14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4" s="778">
        <v>18.21</v>
      </c>
      <c r="D144" s="23" t="s">
        <v>899</v>
      </c>
      <c r="E144" s="825" t="s">
        <v>881</v>
      </c>
      <c r="F144" s="1495" t="str">
        <f>VLOOKUP(TBL4_OptApp57[[#This Row],[Option type
Defined List]],'Option Typs_Grps'!B$2:C$47, 2, FALSE)</f>
        <v>Distribution Options</v>
      </c>
      <c r="G144" s="834" t="s">
        <v>68</v>
      </c>
      <c r="H144" s="23" t="s">
        <v>737</v>
      </c>
      <c r="I144" s="844" t="s">
        <v>738</v>
      </c>
      <c r="J144" s="1049"/>
      <c r="K144" s="1049"/>
      <c r="L144" s="1049"/>
      <c r="M144" s="1049"/>
      <c r="N144" s="1049"/>
      <c r="O144" s="1050"/>
      <c r="P144" s="1051"/>
      <c r="Q144" s="1051"/>
      <c r="R144" s="23" t="s">
        <v>891</v>
      </c>
      <c r="S144" s="788" t="s">
        <v>68</v>
      </c>
      <c r="T144" s="788" t="s">
        <v>68</v>
      </c>
      <c r="U144" s="848">
        <v>1.5</v>
      </c>
      <c r="V144" s="1068"/>
      <c r="W144" s="1069"/>
      <c r="X144" s="1070"/>
      <c r="Y144" s="1079"/>
      <c r="Z144" s="1071"/>
      <c r="AA144" s="1070"/>
      <c r="AB144" s="1070"/>
      <c r="AC144" s="1070"/>
      <c r="AD144" s="1070"/>
      <c r="AE144" s="1070"/>
      <c r="AF144" s="1070"/>
      <c r="AG144" s="1070"/>
      <c r="AH144" s="1070"/>
      <c r="AI144" s="1057"/>
      <c r="AJ144" s="1057"/>
      <c r="AK144" s="1057"/>
      <c r="AL144" s="1057"/>
      <c r="AM144" s="1076"/>
      <c r="AN144" s="1057"/>
      <c r="AO144" s="1076"/>
      <c r="AP144" s="1057"/>
      <c r="AQ144" s="1057"/>
      <c r="AR144" s="1057"/>
      <c r="AS144" s="1057"/>
      <c r="AT144" s="1057"/>
      <c r="AU144" s="1057"/>
      <c r="AV144" s="1057"/>
      <c r="AW144" s="1057"/>
      <c r="AX144" s="1057"/>
      <c r="AY144" s="1057"/>
      <c r="AZ144" s="1057"/>
      <c r="BA144" s="1049"/>
      <c r="BB144" s="1051"/>
      <c r="BC144" s="1051"/>
      <c r="BD144" s="1051"/>
      <c r="BE144" s="1051"/>
      <c r="BF144" s="1367"/>
    </row>
    <row r="145" spans="1:58" ht="30.65" customHeight="1" x14ac:dyDescent="0.35">
      <c r="A145" s="1367"/>
      <c r="B14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5" s="778">
        <v>18.22</v>
      </c>
      <c r="D145" s="23" t="s">
        <v>1702</v>
      </c>
      <c r="E145" s="825" t="s">
        <v>881</v>
      </c>
      <c r="F145" s="1495" t="str">
        <f>VLOOKUP(TBL4_OptApp57[[#This Row],[Option type
Defined List]],'Option Typs_Grps'!B$2:C$47, 2, FALSE)</f>
        <v>Distribution Options</v>
      </c>
      <c r="G145" s="834" t="s">
        <v>68</v>
      </c>
      <c r="H145" s="23" t="s">
        <v>737</v>
      </c>
      <c r="I145" s="844" t="s">
        <v>738</v>
      </c>
      <c r="J145" s="1049"/>
      <c r="K145" s="1049"/>
      <c r="L145" s="1049"/>
      <c r="M145" s="1049"/>
      <c r="N145" s="1049"/>
      <c r="O145" s="1050"/>
      <c r="P145" s="1051"/>
      <c r="Q145" s="1051"/>
      <c r="R145" s="23" t="s">
        <v>896</v>
      </c>
      <c r="S145" s="788" t="s">
        <v>68</v>
      </c>
      <c r="T145" s="788" t="s">
        <v>68</v>
      </c>
      <c r="U145" s="848">
        <v>0.2</v>
      </c>
      <c r="V145" s="1068"/>
      <c r="W145" s="1069"/>
      <c r="X145" s="1070"/>
      <c r="Y145" s="1079"/>
      <c r="Z145" s="1071"/>
      <c r="AA145" s="1070"/>
      <c r="AB145" s="1070"/>
      <c r="AC145" s="1070"/>
      <c r="AD145" s="1070"/>
      <c r="AE145" s="1070"/>
      <c r="AF145" s="1070"/>
      <c r="AG145" s="1070"/>
      <c r="AH145" s="1070"/>
      <c r="AI145" s="1057"/>
      <c r="AJ145" s="1057"/>
      <c r="AK145" s="1057"/>
      <c r="AL145" s="1057"/>
      <c r="AM145" s="1076"/>
      <c r="AN145" s="1057"/>
      <c r="AO145" s="1076"/>
      <c r="AP145" s="1057"/>
      <c r="AQ145" s="1057"/>
      <c r="AR145" s="1057"/>
      <c r="AS145" s="1057"/>
      <c r="AT145" s="1057"/>
      <c r="AU145" s="1057"/>
      <c r="AV145" s="1057"/>
      <c r="AW145" s="1057"/>
      <c r="AX145" s="1057"/>
      <c r="AY145" s="1057"/>
      <c r="AZ145" s="1057"/>
      <c r="BA145" s="1049"/>
      <c r="BB145" s="1051"/>
      <c r="BC145" s="1051"/>
      <c r="BD145" s="1051"/>
      <c r="BE145" s="1051"/>
      <c r="BF145" s="1367"/>
    </row>
    <row r="146" spans="1:58" customFormat="1" ht="30.65" customHeight="1" x14ac:dyDescent="0.35">
      <c r="B14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6" s="778">
        <v>18.23</v>
      </c>
      <c r="D146" s="23" t="s">
        <v>1703</v>
      </c>
      <c r="E146" s="825" t="s">
        <v>881</v>
      </c>
      <c r="F146" s="1495" t="str">
        <f>VLOOKUP(TBL4_OptApp57[[#This Row],[Option type
Defined List]],'Option Typs_Grps'!B$2:C$47, 2, FALSE)</f>
        <v>Distribution Options</v>
      </c>
      <c r="G146" s="834" t="s">
        <v>68</v>
      </c>
      <c r="H146" s="23" t="s">
        <v>737</v>
      </c>
      <c r="I146" s="844" t="s">
        <v>738</v>
      </c>
      <c r="J146" s="1054"/>
      <c r="K146" s="1055"/>
      <c r="L146" s="1055"/>
      <c r="M146" s="1055"/>
      <c r="N146" s="1055"/>
      <c r="O146" s="1055"/>
      <c r="P146" s="1056"/>
      <c r="Q146" s="1056"/>
      <c r="R146" s="788" t="s">
        <v>752</v>
      </c>
      <c r="S146" s="788" t="s">
        <v>68</v>
      </c>
      <c r="T146" s="788" t="s">
        <v>68</v>
      </c>
      <c r="U146" s="848">
        <v>15</v>
      </c>
      <c r="V146" s="1068"/>
      <c r="W146" s="1073"/>
      <c r="X146" s="1075"/>
      <c r="Y146" s="1074"/>
      <c r="Z146" s="1078"/>
      <c r="AA146" s="1074"/>
      <c r="AB146" s="1074"/>
      <c r="AC146" s="1074"/>
      <c r="AD146" s="1074"/>
      <c r="AE146" s="1074"/>
      <c r="AF146" s="1075"/>
      <c r="AG146" s="1074"/>
      <c r="AH146" s="1074"/>
      <c r="AI146" s="1076"/>
      <c r="AJ146" s="1076"/>
      <c r="AK146" s="1076"/>
      <c r="AL146" s="1076"/>
      <c r="AM146" s="1076"/>
      <c r="AN146" s="1076"/>
      <c r="AO146" s="1076"/>
      <c r="AP146" s="1076"/>
      <c r="AQ146" s="1076"/>
      <c r="AR146" s="1076"/>
      <c r="AS146" s="1076"/>
      <c r="AT146" s="1076"/>
      <c r="AU146" s="1076"/>
      <c r="AV146" s="1076"/>
      <c r="AW146" s="1076"/>
      <c r="AX146" s="1076"/>
      <c r="AY146" s="1076"/>
      <c r="AZ146" s="1076"/>
      <c r="BA146" s="1076"/>
      <c r="BB146" s="1056"/>
      <c r="BC146" s="1056"/>
      <c r="BD146" s="1056"/>
      <c r="BE146" s="1056"/>
    </row>
    <row r="147" spans="1:58" ht="30.65" customHeight="1" x14ac:dyDescent="0.35">
      <c r="A147" s="1367"/>
      <c r="B14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7" s="778">
        <v>18.239999999999998</v>
      </c>
      <c r="D147" s="23" t="s">
        <v>1704</v>
      </c>
      <c r="E147" s="825" t="s">
        <v>881</v>
      </c>
      <c r="F147" s="1495" t="str">
        <f>VLOOKUP(TBL4_OptApp57[[#This Row],[Option type
Defined List]],'Option Typs_Grps'!B$2:C$47, 2, FALSE)</f>
        <v>Distribution Options</v>
      </c>
      <c r="G147" s="834" t="s">
        <v>68</v>
      </c>
      <c r="H147" s="23" t="s">
        <v>737</v>
      </c>
      <c r="I147" s="844" t="s">
        <v>738</v>
      </c>
      <c r="J147" s="1049"/>
      <c r="K147" s="1049"/>
      <c r="L147" s="1049"/>
      <c r="M147" s="1049"/>
      <c r="N147" s="1049"/>
      <c r="O147" s="1050"/>
      <c r="P147" s="1051"/>
      <c r="Q147" s="1051"/>
      <c r="R147" s="23" t="s">
        <v>752</v>
      </c>
      <c r="S147" s="788" t="s">
        <v>68</v>
      </c>
      <c r="T147" s="788" t="s">
        <v>68</v>
      </c>
      <c r="U147" s="848">
        <v>15</v>
      </c>
      <c r="V147" s="1068"/>
      <c r="W147" s="1069"/>
      <c r="X147" s="1070"/>
      <c r="Y147" s="1079"/>
      <c r="Z147" s="1071"/>
      <c r="AA147" s="1070"/>
      <c r="AB147" s="1070"/>
      <c r="AC147" s="1070"/>
      <c r="AD147" s="1070"/>
      <c r="AE147" s="1070"/>
      <c r="AF147" s="1070"/>
      <c r="AG147" s="1070"/>
      <c r="AH147" s="1070"/>
      <c r="AI147" s="1057"/>
      <c r="AJ147" s="1057"/>
      <c r="AK147" s="1057"/>
      <c r="AL147" s="1057"/>
      <c r="AM147" s="1076"/>
      <c r="AN147" s="1057"/>
      <c r="AO147" s="1076"/>
      <c r="AP147" s="1057"/>
      <c r="AQ147" s="1057"/>
      <c r="AR147" s="1057"/>
      <c r="AS147" s="1057"/>
      <c r="AT147" s="1057"/>
      <c r="AU147" s="1057"/>
      <c r="AV147" s="1057"/>
      <c r="AW147" s="1057"/>
      <c r="AX147" s="1057"/>
      <c r="AY147" s="1057"/>
      <c r="AZ147" s="1057"/>
      <c r="BA147" s="1049"/>
      <c r="BB147" s="1051"/>
      <c r="BC147" s="1051"/>
      <c r="BD147" s="1051"/>
      <c r="BE147" s="1051"/>
      <c r="BF147" s="1367"/>
    </row>
    <row r="148" spans="1:58" ht="30.65" customHeight="1" x14ac:dyDescent="0.35">
      <c r="A148" s="1367"/>
      <c r="B14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48" s="778">
        <v>18.25</v>
      </c>
      <c r="D148" s="23" t="s">
        <v>1705</v>
      </c>
      <c r="E148" s="825" t="s">
        <v>881</v>
      </c>
      <c r="F148" s="1495" t="str">
        <f>VLOOKUP(TBL4_OptApp57[[#This Row],[Option type
Defined List]],'Option Typs_Grps'!B$2:C$47, 2, FALSE)</f>
        <v>Distribution Options</v>
      </c>
      <c r="G148" s="834" t="s">
        <v>68</v>
      </c>
      <c r="H148" s="23" t="s">
        <v>737</v>
      </c>
      <c r="I148" s="844" t="s">
        <v>738</v>
      </c>
      <c r="J148" s="1049"/>
      <c r="K148" s="1049"/>
      <c r="L148" s="1049"/>
      <c r="M148" s="1049"/>
      <c r="N148" s="1049"/>
      <c r="O148" s="1050"/>
      <c r="P148" s="1051"/>
      <c r="Q148" s="1051"/>
      <c r="R148" s="23" t="s">
        <v>891</v>
      </c>
      <c r="S148" s="788" t="s">
        <v>68</v>
      </c>
      <c r="T148" s="788" t="s">
        <v>68</v>
      </c>
      <c r="U148" s="848">
        <v>25</v>
      </c>
      <c r="V148" s="1068"/>
      <c r="W148" s="1069"/>
      <c r="X148" s="1070"/>
      <c r="Y148" s="1079"/>
      <c r="Z148" s="1071"/>
      <c r="AA148" s="1070"/>
      <c r="AB148" s="1070"/>
      <c r="AC148" s="1070"/>
      <c r="AD148" s="1070"/>
      <c r="AE148" s="1070"/>
      <c r="AF148" s="1070"/>
      <c r="AG148" s="1070"/>
      <c r="AH148" s="1070"/>
      <c r="AI148" s="1057"/>
      <c r="AJ148" s="1057"/>
      <c r="AK148" s="1057"/>
      <c r="AL148" s="1057"/>
      <c r="AM148" s="1076"/>
      <c r="AN148" s="1057"/>
      <c r="AO148" s="1076"/>
      <c r="AP148" s="1057"/>
      <c r="AQ148" s="1057"/>
      <c r="AR148" s="1057"/>
      <c r="AS148" s="1057"/>
      <c r="AT148" s="1057"/>
      <c r="AU148" s="1057"/>
      <c r="AV148" s="1057"/>
      <c r="AW148" s="1057"/>
      <c r="AX148" s="1057"/>
      <c r="AY148" s="1057"/>
      <c r="AZ148" s="1057"/>
      <c r="BA148" s="1049"/>
      <c r="BB148" s="1051"/>
      <c r="BC148" s="1051"/>
      <c r="BD148" s="1051"/>
      <c r="BE148" s="1051"/>
      <c r="BF148" s="1367"/>
    </row>
    <row r="149" spans="1:58" ht="30.65" customHeight="1" x14ac:dyDescent="0.35">
      <c r="A149" s="1367"/>
      <c r="B14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49" s="778">
        <v>18.260000000000002</v>
      </c>
      <c r="D149" s="23" t="s">
        <v>900</v>
      </c>
      <c r="E149" s="825" t="s">
        <v>889</v>
      </c>
      <c r="F149" s="1495" t="str">
        <f>VLOOKUP(TBL4_OptApp57[[#This Row],[Option type
Defined List]],'Option Typs_Grps'!B$2:C$47, 2, FALSE)</f>
        <v>Distribution Options</v>
      </c>
      <c r="G149" s="834" t="s">
        <v>68</v>
      </c>
      <c r="H149" s="23" t="s">
        <v>882</v>
      </c>
      <c r="I149" s="844" t="s">
        <v>772</v>
      </c>
      <c r="J149" s="778"/>
      <c r="K149" s="778" t="s">
        <v>71</v>
      </c>
      <c r="L149" s="1256" t="s">
        <v>738</v>
      </c>
      <c r="M149" s="1256" t="s">
        <v>738</v>
      </c>
      <c r="N149" s="1256" t="s">
        <v>738</v>
      </c>
      <c r="O149" s="1256" t="s">
        <v>738</v>
      </c>
      <c r="P149" s="1256" t="s">
        <v>738</v>
      </c>
      <c r="Q149" s="1256" t="s">
        <v>738</v>
      </c>
      <c r="R149" s="23" t="s">
        <v>71</v>
      </c>
      <c r="S149" s="788" t="s">
        <v>68</v>
      </c>
      <c r="T149" s="788" t="s">
        <v>68</v>
      </c>
      <c r="U149" s="848">
        <v>7</v>
      </c>
      <c r="V149" s="864">
        <v>9</v>
      </c>
      <c r="W149" s="1043" t="s">
        <v>305</v>
      </c>
      <c r="X149" s="821"/>
      <c r="Y149" s="1044"/>
      <c r="Z149" s="1044"/>
      <c r="AA149" s="1044">
        <v>3.08</v>
      </c>
      <c r="AB149" s="1044">
        <v>7</v>
      </c>
      <c r="AC149" s="1041">
        <v>3257.4050000000002</v>
      </c>
      <c r="AD149" s="1044">
        <v>191.625</v>
      </c>
      <c r="AE149" s="1047">
        <v>84.314999999999998</v>
      </c>
      <c r="AF149" s="1124"/>
      <c r="AG149" s="1044">
        <v>31.024746478778646</v>
      </c>
      <c r="AH149" s="1044"/>
      <c r="AI149" s="1041">
        <v>-7</v>
      </c>
      <c r="AJ149" s="1041">
        <v>-3</v>
      </c>
      <c r="AK149" s="1041" t="s">
        <v>305</v>
      </c>
      <c r="AL149" s="1041">
        <v>-1</v>
      </c>
      <c r="AM149" s="1041" t="s">
        <v>305</v>
      </c>
      <c r="AN149" s="1041">
        <v>-1</v>
      </c>
      <c r="AO149" s="1041" t="s">
        <v>305</v>
      </c>
      <c r="AP149" s="1041">
        <v>-2</v>
      </c>
      <c r="AQ149" s="1041" t="s">
        <v>305</v>
      </c>
      <c r="AR149" s="1041">
        <v>-1</v>
      </c>
      <c r="AS149" s="1041" t="s">
        <v>305</v>
      </c>
      <c r="AT149" s="1041" t="s">
        <v>305</v>
      </c>
      <c r="AU149" s="1041" t="s">
        <v>305</v>
      </c>
      <c r="AV149" s="1041" t="s">
        <v>883</v>
      </c>
      <c r="AW149" s="1041" t="s">
        <v>884</v>
      </c>
      <c r="AX149" s="1041" t="s">
        <v>888</v>
      </c>
      <c r="AY149" s="1041" t="s">
        <v>885</v>
      </c>
      <c r="AZ149" s="1041">
        <v>6</v>
      </c>
      <c r="BA149" s="778">
        <v>12</v>
      </c>
      <c r="BB149" s="1256" t="s">
        <v>738</v>
      </c>
      <c r="BC149" s="1256" t="s">
        <v>738</v>
      </c>
      <c r="BD149" s="1256" t="s">
        <v>738</v>
      </c>
      <c r="BE149" s="1256" t="s">
        <v>738</v>
      </c>
      <c r="BF149" s="1367"/>
    </row>
    <row r="150" spans="1:58" ht="30.65" customHeight="1" x14ac:dyDescent="0.35">
      <c r="A150" s="1367"/>
      <c r="B150" s="7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0" s="778">
        <v>18.29</v>
      </c>
      <c r="D150" s="23" t="s">
        <v>1708</v>
      </c>
      <c r="E150" s="825" t="s">
        <v>889</v>
      </c>
      <c r="F150" s="1495" t="str">
        <f>VLOOKUP(TBL4_OptApp57[[#This Row],[Option type
Defined List]],'Option Typs_Grps'!B$2:C$47, 2, FALSE)</f>
        <v>Distribution Options</v>
      </c>
      <c r="G150" s="834" t="s">
        <v>68</v>
      </c>
      <c r="H150" s="778" t="s">
        <v>882</v>
      </c>
      <c r="I150" s="844" t="s">
        <v>772</v>
      </c>
      <c r="J150" s="1041"/>
      <c r="K150" s="1041" t="s">
        <v>71</v>
      </c>
      <c r="L150" s="1285" t="s">
        <v>738</v>
      </c>
      <c r="M150" s="1285" t="s">
        <v>738</v>
      </c>
      <c r="N150" s="1285" t="s">
        <v>738</v>
      </c>
      <c r="O150" s="1285" t="s">
        <v>738</v>
      </c>
      <c r="P150" s="1285" t="s">
        <v>738</v>
      </c>
      <c r="Q150" s="1285" t="s">
        <v>738</v>
      </c>
      <c r="R150" s="23" t="s">
        <v>71</v>
      </c>
      <c r="S150" s="788" t="s">
        <v>70</v>
      </c>
      <c r="T150" s="788" t="s">
        <v>68</v>
      </c>
      <c r="U150" s="848">
        <v>7</v>
      </c>
      <c r="V150" s="864">
        <v>9</v>
      </c>
      <c r="W150" s="1043" t="s">
        <v>305</v>
      </c>
      <c r="X150" s="821"/>
      <c r="Y150" s="1044"/>
      <c r="Z150" s="1044"/>
      <c r="AA150" s="1044">
        <v>3.08</v>
      </c>
      <c r="AB150" s="1044">
        <v>7</v>
      </c>
      <c r="AC150" s="1041">
        <v>3257.4050000000002</v>
      </c>
      <c r="AD150" s="1044">
        <v>191.625</v>
      </c>
      <c r="AE150" s="1047">
        <v>84.314999999999998</v>
      </c>
      <c r="AF150" s="1124"/>
      <c r="AG150" s="1044">
        <v>31.024746478778646</v>
      </c>
      <c r="AH150" s="1044"/>
      <c r="AI150" s="1367">
        <v>-4</v>
      </c>
      <c r="AJ150" s="1041">
        <v>-1</v>
      </c>
      <c r="AK150" s="1041" t="s">
        <v>305</v>
      </c>
      <c r="AL150" s="1041">
        <v>-1</v>
      </c>
      <c r="AM150" s="1288" t="s">
        <v>305</v>
      </c>
      <c r="AN150" s="1041">
        <v>-1</v>
      </c>
      <c r="AO150" s="1288" t="s">
        <v>305</v>
      </c>
      <c r="AP150" s="1287">
        <v>-1</v>
      </c>
      <c r="AQ150" s="1041" t="s">
        <v>305</v>
      </c>
      <c r="AR150" s="1287">
        <v>-1</v>
      </c>
      <c r="AS150" s="1041" t="s">
        <v>305</v>
      </c>
      <c r="AT150" s="1041" t="s">
        <v>305</v>
      </c>
      <c r="AU150" s="1041" t="s">
        <v>305</v>
      </c>
      <c r="AV150" s="1041" t="s">
        <v>883</v>
      </c>
      <c r="AW150" s="1041" t="s">
        <v>884</v>
      </c>
      <c r="AX150" s="1041" t="s">
        <v>888</v>
      </c>
      <c r="AY150" s="1041" t="s">
        <v>885</v>
      </c>
      <c r="AZ150" s="1041">
        <v>4</v>
      </c>
      <c r="BA150" s="1041">
        <v>12</v>
      </c>
      <c r="BB150" s="1285" t="s">
        <v>738</v>
      </c>
      <c r="BC150" s="1285" t="s">
        <v>738</v>
      </c>
      <c r="BD150" s="1285" t="s">
        <v>738</v>
      </c>
      <c r="BE150" s="1285" t="s">
        <v>738</v>
      </c>
      <c r="BF150" s="1367"/>
    </row>
    <row r="151" spans="1:58" ht="30.65" customHeight="1" x14ac:dyDescent="0.35">
      <c r="A151" s="1367"/>
      <c r="B15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51" s="778">
        <v>18.27</v>
      </c>
      <c r="D151" s="23" t="s">
        <v>1706</v>
      </c>
      <c r="E151" s="825" t="s">
        <v>881</v>
      </c>
      <c r="F151" s="1495" t="str">
        <f>VLOOKUP(TBL4_OptApp57[[#This Row],[Option type
Defined List]],'Option Typs_Grps'!B$2:C$47, 2, FALSE)</f>
        <v>Distribution Options</v>
      </c>
      <c r="G151" s="834" t="s">
        <v>68</v>
      </c>
      <c r="H151" s="23" t="s">
        <v>882</v>
      </c>
      <c r="I151" s="844" t="s">
        <v>738</v>
      </c>
      <c r="J151" s="778"/>
      <c r="K151" s="778" t="s">
        <v>71</v>
      </c>
      <c r="L151" s="1256" t="s">
        <v>738</v>
      </c>
      <c r="M151" s="1256" t="s">
        <v>738</v>
      </c>
      <c r="N151" s="1256" t="s">
        <v>738</v>
      </c>
      <c r="O151" s="1256" t="s">
        <v>738</v>
      </c>
      <c r="P151" s="1256" t="s">
        <v>738</v>
      </c>
      <c r="Q151" s="1256" t="s">
        <v>738</v>
      </c>
      <c r="R151" s="23" t="s">
        <v>71</v>
      </c>
      <c r="S151" s="788" t="s">
        <v>68</v>
      </c>
      <c r="T151" s="788" t="s">
        <v>68</v>
      </c>
      <c r="U151" s="848">
        <v>1.1499999999999999</v>
      </c>
      <c r="V151" s="864">
        <v>6</v>
      </c>
      <c r="W151" s="1043" t="s">
        <v>305</v>
      </c>
      <c r="X151" s="821"/>
      <c r="Y151" s="1044"/>
      <c r="Z151" s="1044"/>
      <c r="AA151" s="1044">
        <v>0.50600000000000001</v>
      </c>
      <c r="AB151" s="1044">
        <v>1.1499999999999999</v>
      </c>
      <c r="AC151" s="1041">
        <v>331.64499999999998</v>
      </c>
      <c r="AD151" s="1044">
        <v>693.84675000000004</v>
      </c>
      <c r="AE151" s="1047">
        <v>305.29257000000001</v>
      </c>
      <c r="AF151" s="1124"/>
      <c r="AG151" s="1044">
        <v>105.70506047710087</v>
      </c>
      <c r="AH151" s="1044"/>
      <c r="AI151" s="1041">
        <v>-3</v>
      </c>
      <c r="AJ151" s="1041">
        <v>-1</v>
      </c>
      <c r="AK151" s="1041" t="s">
        <v>305</v>
      </c>
      <c r="AL151" s="1041">
        <v>-1</v>
      </c>
      <c r="AM151" s="1041" t="s">
        <v>305</v>
      </c>
      <c r="AN151" s="1041">
        <v>-1</v>
      </c>
      <c r="AO151" s="1041" t="s">
        <v>305</v>
      </c>
      <c r="AP151" s="1041">
        <v>-1</v>
      </c>
      <c r="AQ151" s="1041" t="s">
        <v>305</v>
      </c>
      <c r="AR151" s="1041">
        <v>-1</v>
      </c>
      <c r="AS151" s="1041" t="s">
        <v>305</v>
      </c>
      <c r="AT151" s="1041" t="s">
        <v>305</v>
      </c>
      <c r="AU151" s="1041" t="s">
        <v>305</v>
      </c>
      <c r="AV151" s="1041" t="s">
        <v>895</v>
      </c>
      <c r="AW151" s="1041" t="s">
        <v>884</v>
      </c>
      <c r="AX151" s="1041" t="s">
        <v>888</v>
      </c>
      <c r="AY151" s="1041" t="s">
        <v>886</v>
      </c>
      <c r="AZ151" s="1041">
        <v>16</v>
      </c>
      <c r="BA151" s="778">
        <v>12</v>
      </c>
      <c r="BB151" s="1256" t="s">
        <v>738</v>
      </c>
      <c r="BC151" s="1256" t="s">
        <v>738</v>
      </c>
      <c r="BD151" s="1256" t="s">
        <v>738</v>
      </c>
      <c r="BE151" s="1256" t="s">
        <v>738</v>
      </c>
      <c r="BF151" s="1367"/>
    </row>
    <row r="152" spans="1:58" ht="30.65" customHeight="1" x14ac:dyDescent="0.35">
      <c r="A152" s="1367"/>
      <c r="B15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52" s="778">
        <v>18.28</v>
      </c>
      <c r="D152" s="23" t="s">
        <v>1707</v>
      </c>
      <c r="E152" s="825" t="s">
        <v>881</v>
      </c>
      <c r="F152" s="1495" t="str">
        <f>VLOOKUP(TBL4_OptApp57[[#This Row],[Option type
Defined List]],'Option Typs_Grps'!B$2:C$47, 2, FALSE)</f>
        <v>Distribution Options</v>
      </c>
      <c r="G152" s="834" t="s">
        <v>68</v>
      </c>
      <c r="H152" s="23" t="s">
        <v>882</v>
      </c>
      <c r="I152" s="844" t="s">
        <v>772</v>
      </c>
      <c r="J152" s="778"/>
      <c r="K152" s="778" t="s">
        <v>71</v>
      </c>
      <c r="L152" s="1256" t="s">
        <v>738</v>
      </c>
      <c r="M152" s="1256" t="s">
        <v>772</v>
      </c>
      <c r="N152" s="1256" t="s">
        <v>738</v>
      </c>
      <c r="O152" s="1256" t="s">
        <v>738</v>
      </c>
      <c r="P152" s="1256" t="s">
        <v>738</v>
      </c>
      <c r="Q152" s="1256" t="s">
        <v>772</v>
      </c>
      <c r="R152" s="23" t="s">
        <v>71</v>
      </c>
      <c r="S152" s="788" t="s">
        <v>68</v>
      </c>
      <c r="T152" s="788" t="s">
        <v>68</v>
      </c>
      <c r="U152" s="848">
        <v>3</v>
      </c>
      <c r="V152" s="864">
        <v>6</v>
      </c>
      <c r="W152" s="1043" t="s">
        <v>305</v>
      </c>
      <c r="X152" s="821"/>
      <c r="Y152" s="1044"/>
      <c r="Z152" s="1044"/>
      <c r="AA152" s="1044">
        <v>1.2000000000000002</v>
      </c>
      <c r="AB152" s="1044">
        <v>3</v>
      </c>
      <c r="AC152" s="1041">
        <v>31.448</v>
      </c>
      <c r="AD152" s="1044">
        <v>204.76499999999999</v>
      </c>
      <c r="AE152" s="1047">
        <v>81.906000000000006</v>
      </c>
      <c r="AF152" s="1124"/>
      <c r="AG152" s="1044">
        <v>111.29425826123656</v>
      </c>
      <c r="AH152" s="1044"/>
      <c r="AI152" s="1041">
        <v>-17.599999999999998</v>
      </c>
      <c r="AJ152" s="1041">
        <v>-3</v>
      </c>
      <c r="AK152" s="1041" t="s">
        <v>305</v>
      </c>
      <c r="AL152" s="1041">
        <v>-3</v>
      </c>
      <c r="AM152" s="1041" t="s">
        <v>305</v>
      </c>
      <c r="AN152" s="1041">
        <v>-2</v>
      </c>
      <c r="AO152" s="1041" t="s">
        <v>305</v>
      </c>
      <c r="AP152" s="1041">
        <v>-1</v>
      </c>
      <c r="AQ152" s="1041" t="s">
        <v>305</v>
      </c>
      <c r="AR152" s="1041">
        <v>-3</v>
      </c>
      <c r="AS152" s="1041" t="s">
        <v>305</v>
      </c>
      <c r="AT152" s="1041" t="s">
        <v>305</v>
      </c>
      <c r="AU152" s="1041" t="s">
        <v>305</v>
      </c>
      <c r="AV152" s="1041" t="s">
        <v>895</v>
      </c>
      <c r="AW152" s="1041" t="s">
        <v>884</v>
      </c>
      <c r="AX152" s="1041" t="s">
        <v>886</v>
      </c>
      <c r="AY152" s="1041" t="s">
        <v>888</v>
      </c>
      <c r="AZ152" s="1041">
        <v>6</v>
      </c>
      <c r="BA152" s="778">
        <v>10</v>
      </c>
      <c r="BB152" s="1256" t="s">
        <v>738</v>
      </c>
      <c r="BC152" s="1256" t="s">
        <v>738</v>
      </c>
      <c r="BD152" s="1256" t="s">
        <v>738</v>
      </c>
      <c r="BE152" s="1256" t="s">
        <v>738</v>
      </c>
      <c r="BF152" s="1367"/>
    </row>
    <row r="153" spans="1:58" ht="30.65" customHeight="1" x14ac:dyDescent="0.35">
      <c r="A153" s="1367"/>
      <c r="B15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3" s="778">
        <v>19.010000000000002</v>
      </c>
      <c r="D153" s="23" t="s">
        <v>901</v>
      </c>
      <c r="E153" s="825" t="s">
        <v>902</v>
      </c>
      <c r="F153" s="1495" t="str">
        <f>VLOOKUP(TBL4_OptApp57[[#This Row],[Option type
Defined List]],'Option Typs_Grps'!B$2:C$47, 2, FALSE)</f>
        <v>Resource Options</v>
      </c>
      <c r="G153" s="834" t="s">
        <v>68</v>
      </c>
      <c r="H153" s="23" t="s">
        <v>737</v>
      </c>
      <c r="I153" s="844" t="s">
        <v>772</v>
      </c>
      <c r="J153" s="1049"/>
      <c r="K153" s="1049"/>
      <c r="L153" s="1049"/>
      <c r="M153" s="1049"/>
      <c r="N153" s="1049"/>
      <c r="O153" s="1050"/>
      <c r="P153" s="1051"/>
      <c r="Q153" s="1051"/>
      <c r="R153" s="23" t="s">
        <v>752</v>
      </c>
      <c r="S153" s="788" t="s">
        <v>68</v>
      </c>
      <c r="T153" s="788" t="s">
        <v>68</v>
      </c>
      <c r="U153" s="848">
        <v>12</v>
      </c>
      <c r="V153" s="1068"/>
      <c r="W153" s="1069"/>
      <c r="X153" s="1070"/>
      <c r="Y153" s="1079"/>
      <c r="Z153" s="1071"/>
      <c r="AA153" s="1070"/>
      <c r="AB153" s="1070"/>
      <c r="AC153" s="1070"/>
      <c r="AD153" s="1070"/>
      <c r="AE153" s="1070"/>
      <c r="AF153" s="1121"/>
      <c r="AG153" s="1070"/>
      <c r="AH153" s="1070"/>
      <c r="AI153" s="1057"/>
      <c r="AJ153" s="1057"/>
      <c r="AK153" s="1057"/>
      <c r="AL153" s="1057"/>
      <c r="AM153" s="1076"/>
      <c r="AN153" s="1057"/>
      <c r="AO153" s="1076"/>
      <c r="AP153" s="1057"/>
      <c r="AQ153" s="1057"/>
      <c r="AR153" s="1057"/>
      <c r="AS153" s="1057"/>
      <c r="AT153" s="1057"/>
      <c r="AU153" s="1057"/>
      <c r="AV153" s="1057"/>
      <c r="AW153" s="1057"/>
      <c r="AX153" s="1057"/>
      <c r="AY153" s="1057"/>
      <c r="AZ153" s="1057"/>
      <c r="BA153" s="1049"/>
      <c r="BB153" s="1051"/>
      <c r="BC153" s="1051"/>
      <c r="BD153" s="1051"/>
      <c r="BE153" s="1051"/>
      <c r="BF153" s="1367"/>
    </row>
    <row r="154" spans="1:58" ht="30.65" customHeight="1" x14ac:dyDescent="0.35">
      <c r="A154" s="1367"/>
      <c r="B15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4" s="778">
        <v>19.02</v>
      </c>
      <c r="D154" s="23" t="s">
        <v>1709</v>
      </c>
      <c r="E154" s="825" t="s">
        <v>902</v>
      </c>
      <c r="F154" s="1495" t="str">
        <f>VLOOKUP(TBL4_OptApp57[[#This Row],[Option type
Defined List]],'Option Typs_Grps'!B$2:C$47, 2, FALSE)</f>
        <v>Resource Options</v>
      </c>
      <c r="G154" s="834" t="s">
        <v>68</v>
      </c>
      <c r="H154" s="23" t="s">
        <v>737</v>
      </c>
      <c r="I154" s="844" t="s">
        <v>772</v>
      </c>
      <c r="J154" s="1049"/>
      <c r="K154" s="1049"/>
      <c r="L154" s="1049"/>
      <c r="M154" s="1049"/>
      <c r="N154" s="1049"/>
      <c r="O154" s="1050"/>
      <c r="P154" s="1051"/>
      <c r="Q154" s="1051"/>
      <c r="R154" s="23" t="s">
        <v>903</v>
      </c>
      <c r="S154" s="788" t="s">
        <v>68</v>
      </c>
      <c r="T154" s="788" t="s">
        <v>68</v>
      </c>
      <c r="U154" s="848">
        <v>7</v>
      </c>
      <c r="V154" s="1068"/>
      <c r="W154" s="1069"/>
      <c r="X154" s="1070"/>
      <c r="Y154" s="1079"/>
      <c r="Z154" s="1071"/>
      <c r="AA154" s="1070"/>
      <c r="AB154" s="1070"/>
      <c r="AC154" s="1070"/>
      <c r="AD154" s="1070"/>
      <c r="AE154" s="1070"/>
      <c r="AF154" s="1070"/>
      <c r="AG154" s="1070"/>
      <c r="AH154" s="1070"/>
      <c r="AI154" s="1057"/>
      <c r="AJ154" s="1057"/>
      <c r="AK154" s="1057"/>
      <c r="AL154" s="1057"/>
      <c r="AM154" s="1076"/>
      <c r="AN154" s="1057"/>
      <c r="AO154" s="1076"/>
      <c r="AP154" s="1057"/>
      <c r="AQ154" s="1057"/>
      <c r="AR154" s="1057"/>
      <c r="AS154" s="1057"/>
      <c r="AT154" s="1057"/>
      <c r="AU154" s="1057"/>
      <c r="AV154" s="1057"/>
      <c r="AW154" s="1057"/>
      <c r="AX154" s="1057"/>
      <c r="AY154" s="1057"/>
      <c r="AZ154" s="1057"/>
      <c r="BA154" s="1049"/>
      <c r="BB154" s="1051"/>
      <c r="BC154" s="1051"/>
      <c r="BD154" s="1051"/>
      <c r="BE154" s="1051"/>
      <c r="BF154" s="1367"/>
    </row>
    <row r="155" spans="1:58" ht="30.65" customHeight="1" x14ac:dyDescent="0.35">
      <c r="A155" s="1367"/>
      <c r="B15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5" s="778">
        <v>19.03</v>
      </c>
      <c r="D155" s="23" t="s">
        <v>1710</v>
      </c>
      <c r="E155" s="825" t="s">
        <v>902</v>
      </c>
      <c r="F155" s="1495" t="str">
        <f>VLOOKUP(TBL4_OptApp57[[#This Row],[Option type
Defined List]],'Option Typs_Grps'!B$2:C$47, 2, FALSE)</f>
        <v>Resource Options</v>
      </c>
      <c r="G155" s="834" t="s">
        <v>68</v>
      </c>
      <c r="H155" s="23" t="s">
        <v>882</v>
      </c>
      <c r="I155" s="844" t="s">
        <v>738</v>
      </c>
      <c r="J155" s="778"/>
      <c r="K155" s="778" t="s">
        <v>71</v>
      </c>
      <c r="L155" s="1256" t="s">
        <v>738</v>
      </c>
      <c r="M155" s="1256" t="s">
        <v>738</v>
      </c>
      <c r="N155" s="1256" t="s">
        <v>738</v>
      </c>
      <c r="O155" s="1256" t="s">
        <v>738</v>
      </c>
      <c r="P155" s="1256" t="s">
        <v>738</v>
      </c>
      <c r="Q155" s="1256" t="s">
        <v>738</v>
      </c>
      <c r="R155" s="23" t="s">
        <v>71</v>
      </c>
      <c r="S155" s="788" t="s">
        <v>68</v>
      </c>
      <c r="T155" s="788" t="s">
        <v>68</v>
      </c>
      <c r="U155" s="848">
        <v>10</v>
      </c>
      <c r="V155" s="864">
        <v>15</v>
      </c>
      <c r="W155" s="1043" t="s">
        <v>305</v>
      </c>
      <c r="X155" s="821"/>
      <c r="Y155" s="1044"/>
      <c r="Z155" s="1044"/>
      <c r="AA155" s="1044">
        <v>4.4000000000000004</v>
      </c>
      <c r="AB155" s="1044">
        <v>10</v>
      </c>
      <c r="AC155" s="1041">
        <v>78299.725999999995</v>
      </c>
      <c r="AD155" s="1044">
        <v>18658.8</v>
      </c>
      <c r="AE155" s="1047">
        <v>8209.8719999999994</v>
      </c>
      <c r="AF155" s="1124"/>
      <c r="AG155" s="1044">
        <v>322.76924829528286</v>
      </c>
      <c r="AH155" s="1044"/>
      <c r="AI155" s="1041">
        <v>-10.8</v>
      </c>
      <c r="AJ155" s="1041">
        <v>-3</v>
      </c>
      <c r="AK155" s="1041" t="s">
        <v>305</v>
      </c>
      <c r="AL155" s="1041">
        <v>-2</v>
      </c>
      <c r="AM155" s="1041" t="s">
        <v>305</v>
      </c>
      <c r="AN155" s="1041">
        <v>-1</v>
      </c>
      <c r="AO155" s="1041" t="s">
        <v>305</v>
      </c>
      <c r="AP155" s="1041">
        <v>-3</v>
      </c>
      <c r="AQ155" s="1041" t="s">
        <v>305</v>
      </c>
      <c r="AR155" s="1041">
        <v>-1</v>
      </c>
      <c r="AS155" s="1041" t="s">
        <v>305</v>
      </c>
      <c r="AT155" s="1041" t="s">
        <v>305</v>
      </c>
      <c r="AU155" s="1041" t="s">
        <v>305</v>
      </c>
      <c r="AV155" s="1041" t="s">
        <v>904</v>
      </c>
      <c r="AW155" s="1041" t="s">
        <v>905</v>
      </c>
      <c r="AX155" s="1041" t="s">
        <v>888</v>
      </c>
      <c r="AY155" s="1041" t="s">
        <v>885</v>
      </c>
      <c r="AZ155" s="1041">
        <v>2</v>
      </c>
      <c r="BA155" s="778">
        <v>5</v>
      </c>
      <c r="BB155" s="1256" t="s">
        <v>738</v>
      </c>
      <c r="BC155" s="1256" t="s">
        <v>738</v>
      </c>
      <c r="BD155" s="1256" t="s">
        <v>738</v>
      </c>
      <c r="BE155" s="1256" t="s">
        <v>738</v>
      </c>
      <c r="BF155" s="1367"/>
    </row>
    <row r="156" spans="1:58" ht="30.65" customHeight="1" x14ac:dyDescent="0.35">
      <c r="A156" s="1367"/>
      <c r="B15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6" s="778">
        <v>19.04</v>
      </c>
      <c r="D156" s="23" t="s">
        <v>1711</v>
      </c>
      <c r="E156" s="825" t="s">
        <v>902</v>
      </c>
      <c r="F156" s="1495" t="str">
        <f>VLOOKUP(TBL4_OptApp57[[#This Row],[Option type
Defined List]],'Option Typs_Grps'!B$2:C$47, 2, FALSE)</f>
        <v>Resource Options</v>
      </c>
      <c r="G156" s="834" t="s">
        <v>68</v>
      </c>
      <c r="H156" s="23" t="s">
        <v>737</v>
      </c>
      <c r="I156" s="844" t="s">
        <v>772</v>
      </c>
      <c r="J156" s="1049"/>
      <c r="K156" s="1049"/>
      <c r="L156" s="1049"/>
      <c r="M156" s="1049"/>
      <c r="N156" s="1049"/>
      <c r="O156" s="1050"/>
      <c r="P156" s="1051"/>
      <c r="Q156" s="1051"/>
      <c r="R156" s="23" t="s">
        <v>784</v>
      </c>
      <c r="S156" s="788" t="s">
        <v>68</v>
      </c>
      <c r="T156" s="788" t="s">
        <v>68</v>
      </c>
      <c r="U156" s="848">
        <v>1.3</v>
      </c>
      <c r="V156" s="1068"/>
      <c r="W156" s="1069"/>
      <c r="X156" s="1070"/>
      <c r="Y156" s="1079"/>
      <c r="Z156" s="1071"/>
      <c r="AA156" s="1070"/>
      <c r="AB156" s="1070"/>
      <c r="AC156" s="1070"/>
      <c r="AD156" s="1070"/>
      <c r="AE156" s="1070"/>
      <c r="AF156" s="1121"/>
      <c r="AG156" s="1070"/>
      <c r="AH156" s="1070"/>
      <c r="AI156" s="1057"/>
      <c r="AJ156" s="1057"/>
      <c r="AK156" s="1057"/>
      <c r="AL156" s="1057"/>
      <c r="AM156" s="1076"/>
      <c r="AN156" s="1057"/>
      <c r="AO156" s="1076"/>
      <c r="AP156" s="1057"/>
      <c r="AQ156" s="1057"/>
      <c r="AR156" s="1057"/>
      <c r="AS156" s="1057"/>
      <c r="AT156" s="1057"/>
      <c r="AU156" s="1057"/>
      <c r="AV156" s="1057"/>
      <c r="AW156" s="1057"/>
      <c r="AX156" s="1057"/>
      <c r="AY156" s="1057"/>
      <c r="AZ156" s="1057"/>
      <c r="BA156" s="1049"/>
      <c r="BB156" s="1051"/>
      <c r="BC156" s="1051"/>
      <c r="BD156" s="1051"/>
      <c r="BE156" s="1051"/>
      <c r="BF156" s="1367"/>
    </row>
    <row r="157" spans="1:58" ht="30.65" customHeight="1" x14ac:dyDescent="0.35">
      <c r="A157" s="1367"/>
      <c r="B15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57" s="778">
        <v>19.05</v>
      </c>
      <c r="D157" s="23" t="s">
        <v>906</v>
      </c>
      <c r="E157" s="825" t="s">
        <v>902</v>
      </c>
      <c r="F157" s="1495" t="str">
        <f>VLOOKUP(TBL4_OptApp57[[#This Row],[Option type
Defined List]],'Option Typs_Grps'!B$2:C$47, 2, FALSE)</f>
        <v>Resource Options</v>
      </c>
      <c r="G157" s="834" t="s">
        <v>68</v>
      </c>
      <c r="H157" s="23" t="s">
        <v>737</v>
      </c>
      <c r="I157" s="844" t="s">
        <v>772</v>
      </c>
      <c r="J157" s="1049"/>
      <c r="K157" s="1049"/>
      <c r="L157" s="1049"/>
      <c r="M157" s="1049"/>
      <c r="N157" s="1049"/>
      <c r="O157" s="1050"/>
      <c r="P157" s="1051"/>
      <c r="Q157" s="1051"/>
      <c r="R157" s="23" t="s">
        <v>891</v>
      </c>
      <c r="S157" s="788" t="s">
        <v>68</v>
      </c>
      <c r="T157" s="788" t="s">
        <v>68</v>
      </c>
      <c r="U157" s="848">
        <v>0.6</v>
      </c>
      <c r="V157" s="1068"/>
      <c r="W157" s="1069"/>
      <c r="X157" s="1070"/>
      <c r="Y157" s="1079"/>
      <c r="Z157" s="1071"/>
      <c r="AA157" s="1070"/>
      <c r="AB157" s="1070"/>
      <c r="AC157" s="1070"/>
      <c r="AD157" s="1070"/>
      <c r="AE157" s="1070"/>
      <c r="AF157" s="1070"/>
      <c r="AG157" s="1070"/>
      <c r="AH157" s="1070"/>
      <c r="AI157" s="1057"/>
      <c r="AJ157" s="1057"/>
      <c r="AK157" s="1057"/>
      <c r="AL157" s="1057"/>
      <c r="AM157" s="1076"/>
      <c r="AN157" s="1057"/>
      <c r="AO157" s="1076"/>
      <c r="AP157" s="1057"/>
      <c r="AQ157" s="1057"/>
      <c r="AR157" s="1057"/>
      <c r="AS157" s="1057"/>
      <c r="AT157" s="1057"/>
      <c r="AU157" s="1057"/>
      <c r="AV157" s="1057"/>
      <c r="AW157" s="1057"/>
      <c r="AX157" s="1057"/>
      <c r="AY157" s="1057"/>
      <c r="AZ157" s="1057"/>
      <c r="BA157" s="1049"/>
      <c r="BB157" s="1051"/>
      <c r="BC157" s="1051"/>
      <c r="BD157" s="1051"/>
      <c r="BE157" s="1051"/>
      <c r="BF157" s="1367"/>
    </row>
    <row r="158" spans="1:58" ht="30.65" customHeight="1" x14ac:dyDescent="0.35">
      <c r="A158" s="1367"/>
      <c r="B15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8" s="778">
        <v>19.059999999999999</v>
      </c>
      <c r="D158" s="23" t="s">
        <v>907</v>
      </c>
      <c r="E158" s="825" t="s">
        <v>902</v>
      </c>
      <c r="F158" s="1495" t="str">
        <f>VLOOKUP(TBL4_OptApp57[[#This Row],[Option type
Defined List]],'Option Typs_Grps'!B$2:C$47, 2, FALSE)</f>
        <v>Resource Options</v>
      </c>
      <c r="G158" s="834" t="s">
        <v>68</v>
      </c>
      <c r="H158" s="23" t="s">
        <v>882</v>
      </c>
      <c r="I158" s="844" t="s">
        <v>772</v>
      </c>
      <c r="J158" s="778"/>
      <c r="K158" s="778" t="s">
        <v>71</v>
      </c>
      <c r="L158" s="1256" t="s">
        <v>738</v>
      </c>
      <c r="M158" s="1256" t="s">
        <v>738</v>
      </c>
      <c r="N158" s="1256" t="s">
        <v>738</v>
      </c>
      <c r="O158" s="1256" t="s">
        <v>738</v>
      </c>
      <c r="P158" s="1256" t="s">
        <v>738</v>
      </c>
      <c r="Q158" s="1256" t="s">
        <v>738</v>
      </c>
      <c r="R158" s="23" t="s">
        <v>71</v>
      </c>
      <c r="S158" s="788" t="s">
        <v>68</v>
      </c>
      <c r="T158" s="788" t="s">
        <v>68</v>
      </c>
      <c r="U158" s="848">
        <v>15</v>
      </c>
      <c r="V158" s="864">
        <v>15</v>
      </c>
      <c r="W158" s="1043" t="s">
        <v>305</v>
      </c>
      <c r="X158" s="821"/>
      <c r="Y158" s="1044"/>
      <c r="Z158" s="1044"/>
      <c r="AA158" s="1044">
        <v>6.6</v>
      </c>
      <c r="AB158" s="1044">
        <v>15</v>
      </c>
      <c r="AC158" s="1041">
        <v>34427.432000000001</v>
      </c>
      <c r="AD158" s="1044">
        <v>7878.5249999999996</v>
      </c>
      <c r="AE158" s="1047">
        <v>3466.5509999999999</v>
      </c>
      <c r="AF158" s="1124"/>
      <c r="AG158" s="1044">
        <v>84.306229288051327</v>
      </c>
      <c r="AH158" s="1044"/>
      <c r="AI158" s="1041">
        <v>-10.8</v>
      </c>
      <c r="AJ158" s="1041">
        <v>-3</v>
      </c>
      <c r="AK158" s="1041" t="s">
        <v>305</v>
      </c>
      <c r="AL158" s="1041">
        <v>-2</v>
      </c>
      <c r="AM158" s="1041" t="s">
        <v>305</v>
      </c>
      <c r="AN158" s="1041">
        <v>-1</v>
      </c>
      <c r="AO158" s="1041" t="s">
        <v>305</v>
      </c>
      <c r="AP158" s="1041">
        <v>-3</v>
      </c>
      <c r="AQ158" s="1041" t="s">
        <v>305</v>
      </c>
      <c r="AR158" s="1041">
        <v>-1</v>
      </c>
      <c r="AS158" s="1041" t="s">
        <v>305</v>
      </c>
      <c r="AT158" s="1041" t="s">
        <v>305</v>
      </c>
      <c r="AU158" s="1041" t="s">
        <v>305</v>
      </c>
      <c r="AV158" s="1041" t="s">
        <v>883</v>
      </c>
      <c r="AW158" s="1041" t="s">
        <v>884</v>
      </c>
      <c r="AX158" s="1041" t="s">
        <v>888</v>
      </c>
      <c r="AY158" s="1041" t="s">
        <v>885</v>
      </c>
      <c r="AZ158" s="1041">
        <v>2</v>
      </c>
      <c r="BA158" s="778">
        <v>12</v>
      </c>
      <c r="BB158" s="1256" t="s">
        <v>738</v>
      </c>
      <c r="BC158" s="1256" t="s">
        <v>738</v>
      </c>
      <c r="BD158" s="1256" t="s">
        <v>738</v>
      </c>
      <c r="BE158" s="1256" t="s">
        <v>738</v>
      </c>
      <c r="BF158" s="1367"/>
    </row>
    <row r="159" spans="1:58" customFormat="1" ht="30.65" customHeight="1" x14ac:dyDescent="0.35">
      <c r="B159"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59" s="778">
        <v>19.07</v>
      </c>
      <c r="D159" s="23" t="s">
        <v>908</v>
      </c>
      <c r="E159" s="825" t="s">
        <v>902</v>
      </c>
      <c r="F159" s="1495" t="str">
        <f>VLOOKUP(TBL4_OptApp57[[#This Row],[Option type
Defined List]],'Option Typs_Grps'!B$2:C$47, 2, FALSE)</f>
        <v>Resource Options</v>
      </c>
      <c r="G159" s="834" t="s">
        <v>68</v>
      </c>
      <c r="H159" s="23" t="s">
        <v>882</v>
      </c>
      <c r="I159" s="844" t="s">
        <v>772</v>
      </c>
      <c r="J159" s="1038"/>
      <c r="K159" s="1038" t="s">
        <v>71</v>
      </c>
      <c r="L159" s="1256" t="s">
        <v>738</v>
      </c>
      <c r="M159" s="1256" t="s">
        <v>738</v>
      </c>
      <c r="N159" s="1256" t="s">
        <v>738</v>
      </c>
      <c r="O159" s="1256" t="s">
        <v>738</v>
      </c>
      <c r="P159" s="1039" t="s">
        <v>738</v>
      </c>
      <c r="Q159" s="1039" t="s">
        <v>738</v>
      </c>
      <c r="R159" s="23" t="s">
        <v>71</v>
      </c>
      <c r="S159" s="788" t="s">
        <v>68</v>
      </c>
      <c r="T159" s="788" t="s">
        <v>68</v>
      </c>
      <c r="U159" s="848">
        <v>30</v>
      </c>
      <c r="V159" s="864">
        <v>15</v>
      </c>
      <c r="W159" s="1043" t="s">
        <v>305</v>
      </c>
      <c r="X159" s="821"/>
      <c r="Y159" s="1044"/>
      <c r="Z159" s="1044"/>
      <c r="AA159" s="1044">
        <v>13.2</v>
      </c>
      <c r="AB159" s="1044">
        <v>30</v>
      </c>
      <c r="AC159" s="1041">
        <v>54967.313999999998</v>
      </c>
      <c r="AD159" s="1044">
        <v>13884.6</v>
      </c>
      <c r="AE159" s="1047">
        <v>6109.2240000000002</v>
      </c>
      <c r="AF159" s="1124"/>
      <c r="AG159" s="1044">
        <v>64.955926422680264</v>
      </c>
      <c r="AH159" s="1044"/>
      <c r="AI159" s="1041">
        <v>-10.8</v>
      </c>
      <c r="AJ159" s="1041">
        <v>-3</v>
      </c>
      <c r="AK159" s="1041" t="s">
        <v>305</v>
      </c>
      <c r="AL159" s="1041">
        <v>-2</v>
      </c>
      <c r="AM159" s="1041" t="s">
        <v>305</v>
      </c>
      <c r="AN159" s="1041">
        <v>-1</v>
      </c>
      <c r="AO159" s="1041" t="s">
        <v>305</v>
      </c>
      <c r="AP159" s="1041">
        <v>-3</v>
      </c>
      <c r="AQ159" s="1041" t="s">
        <v>305</v>
      </c>
      <c r="AR159" s="1041">
        <v>-1</v>
      </c>
      <c r="AS159" s="1041" t="s">
        <v>305</v>
      </c>
      <c r="AT159" s="1041" t="s">
        <v>305</v>
      </c>
      <c r="AU159" s="1041" t="s">
        <v>305</v>
      </c>
      <c r="AV159" s="1041" t="s">
        <v>883</v>
      </c>
      <c r="AW159" s="1041" t="s">
        <v>884</v>
      </c>
      <c r="AX159" s="1046" t="s">
        <v>888</v>
      </c>
      <c r="AY159" s="1046" t="s">
        <v>885</v>
      </c>
      <c r="AZ159" s="1046">
        <v>2</v>
      </c>
      <c r="BA159" s="1046">
        <v>12</v>
      </c>
      <c r="BB159" s="1039" t="s">
        <v>738</v>
      </c>
      <c r="BC159" s="1039" t="s">
        <v>738</v>
      </c>
      <c r="BD159" s="1039" t="s">
        <v>738</v>
      </c>
      <c r="BE159" s="1039" t="s">
        <v>738</v>
      </c>
    </row>
    <row r="160" spans="1:58" ht="30.65" customHeight="1" x14ac:dyDescent="0.35">
      <c r="A160" s="1367"/>
      <c r="B16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0" s="778">
        <v>19.079999999999998</v>
      </c>
      <c r="D160" s="23" t="s">
        <v>909</v>
      </c>
      <c r="E160" s="825" t="s">
        <v>902</v>
      </c>
      <c r="F160" s="1495" t="str">
        <f>VLOOKUP(TBL4_OptApp57[[#This Row],[Option type
Defined List]],'Option Typs_Grps'!B$2:C$47, 2, FALSE)</f>
        <v>Resource Options</v>
      </c>
      <c r="G160" s="834" t="s">
        <v>68</v>
      </c>
      <c r="H160" s="23" t="s">
        <v>737</v>
      </c>
      <c r="I160" s="844" t="s">
        <v>772</v>
      </c>
      <c r="J160" s="1057"/>
      <c r="K160" s="1057"/>
      <c r="L160" s="1057"/>
      <c r="M160" s="1057"/>
      <c r="N160" s="1057"/>
      <c r="O160" s="1058"/>
      <c r="P160" s="1059"/>
      <c r="Q160" s="1059"/>
      <c r="R160" s="23" t="s">
        <v>784</v>
      </c>
      <c r="S160" s="788" t="s">
        <v>68</v>
      </c>
      <c r="T160" s="788" t="s">
        <v>68</v>
      </c>
      <c r="U160" s="848">
        <v>0.06</v>
      </c>
      <c r="V160" s="1068"/>
      <c r="W160" s="1069"/>
      <c r="X160" s="1070"/>
      <c r="Y160" s="1079"/>
      <c r="Z160" s="1071"/>
      <c r="AA160" s="1070"/>
      <c r="AB160" s="1070"/>
      <c r="AC160" s="1070"/>
      <c r="AD160" s="1070"/>
      <c r="AE160" s="1070"/>
      <c r="AF160" s="1121"/>
      <c r="AG160" s="1070"/>
      <c r="AH160" s="1070"/>
      <c r="AI160" s="1057"/>
      <c r="AJ160" s="1057"/>
      <c r="AK160" s="1057"/>
      <c r="AL160" s="1057"/>
      <c r="AM160" s="1057"/>
      <c r="AN160" s="1057"/>
      <c r="AO160" s="1057"/>
      <c r="AP160" s="1057"/>
      <c r="AQ160" s="1057"/>
      <c r="AR160" s="1057"/>
      <c r="AS160" s="1057"/>
      <c r="AT160" s="1057"/>
      <c r="AU160" s="1057"/>
      <c r="AV160" s="1057"/>
      <c r="AW160" s="1057"/>
      <c r="AX160" s="1057"/>
      <c r="AY160" s="1057"/>
      <c r="AZ160" s="1057"/>
      <c r="BA160" s="1049"/>
      <c r="BB160" s="1059"/>
      <c r="BC160" s="1059"/>
      <c r="BD160" s="1059"/>
      <c r="BE160" s="1059"/>
      <c r="BF160" s="1367"/>
    </row>
    <row r="161" spans="1:58" ht="30.65" customHeight="1" x14ac:dyDescent="0.35">
      <c r="A161" s="1367"/>
      <c r="B16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1" s="778">
        <v>19.09</v>
      </c>
      <c r="D161" s="23" t="s">
        <v>910</v>
      </c>
      <c r="E161" s="825" t="s">
        <v>902</v>
      </c>
      <c r="F161" s="1495" t="str">
        <f>VLOOKUP(TBL4_OptApp57[[#This Row],[Option type
Defined List]],'Option Typs_Grps'!B$2:C$47, 2, FALSE)</f>
        <v>Resource Options</v>
      </c>
      <c r="G161" s="834" t="s">
        <v>68</v>
      </c>
      <c r="H161" s="23" t="s">
        <v>737</v>
      </c>
      <c r="I161" s="844" t="s">
        <v>772</v>
      </c>
      <c r="J161" s="1057"/>
      <c r="K161" s="1057"/>
      <c r="L161" s="1057"/>
      <c r="M161" s="1057"/>
      <c r="N161" s="1057"/>
      <c r="O161" s="1058"/>
      <c r="P161" s="1059"/>
      <c r="Q161" s="1059"/>
      <c r="R161" s="23" t="s">
        <v>784</v>
      </c>
      <c r="S161" s="788" t="s">
        <v>68</v>
      </c>
      <c r="T161" s="788" t="s">
        <v>68</v>
      </c>
      <c r="U161" s="848">
        <v>3</v>
      </c>
      <c r="V161" s="1068"/>
      <c r="W161" s="1069"/>
      <c r="X161" s="1070"/>
      <c r="Y161" s="1079"/>
      <c r="Z161" s="1071"/>
      <c r="AA161" s="1070"/>
      <c r="AB161" s="1070"/>
      <c r="AC161" s="1070"/>
      <c r="AD161" s="1070"/>
      <c r="AE161" s="1070"/>
      <c r="AF161" s="1070"/>
      <c r="AG161" s="1070"/>
      <c r="AH161" s="1070"/>
      <c r="AI161" s="1057"/>
      <c r="AJ161" s="1057"/>
      <c r="AK161" s="1057"/>
      <c r="AL161" s="1057"/>
      <c r="AM161" s="1057"/>
      <c r="AN161" s="1057"/>
      <c r="AO161" s="1057"/>
      <c r="AP161" s="1057"/>
      <c r="AQ161" s="1057"/>
      <c r="AR161" s="1057"/>
      <c r="AS161" s="1057"/>
      <c r="AT161" s="1057"/>
      <c r="AU161" s="1057"/>
      <c r="AV161" s="1057"/>
      <c r="AW161" s="1057"/>
      <c r="AX161" s="1057"/>
      <c r="AY161" s="1057"/>
      <c r="AZ161" s="1057"/>
      <c r="BA161" s="1049"/>
      <c r="BB161" s="1059"/>
      <c r="BC161" s="1059"/>
      <c r="BD161" s="1059"/>
      <c r="BE161" s="1059"/>
      <c r="BF161" s="1367"/>
    </row>
    <row r="162" spans="1:58" customFormat="1" ht="30.65" customHeight="1" x14ac:dyDescent="0.35">
      <c r="B162"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62" s="778">
        <v>19.100000000000001</v>
      </c>
      <c r="D162" s="23" t="s">
        <v>911</v>
      </c>
      <c r="E162" s="825" t="s">
        <v>902</v>
      </c>
      <c r="F162" s="1495" t="str">
        <f>VLOOKUP(TBL4_OptApp57[[#This Row],[Option type
Defined List]],'Option Typs_Grps'!B$2:C$47, 2, FALSE)</f>
        <v>Resource Options</v>
      </c>
      <c r="G162" s="834" t="s">
        <v>68</v>
      </c>
      <c r="H162" s="23" t="s">
        <v>882</v>
      </c>
      <c r="I162" s="844" t="s">
        <v>772</v>
      </c>
      <c r="J162" s="1038"/>
      <c r="K162" s="1038" t="s">
        <v>71</v>
      </c>
      <c r="L162" s="1256" t="s">
        <v>738</v>
      </c>
      <c r="M162" s="1256" t="s">
        <v>738</v>
      </c>
      <c r="N162" s="1256" t="s">
        <v>738</v>
      </c>
      <c r="O162" s="1256" t="s">
        <v>738</v>
      </c>
      <c r="P162" s="1039" t="s">
        <v>738</v>
      </c>
      <c r="Q162" s="1039" t="s">
        <v>738</v>
      </c>
      <c r="R162" s="23" t="s">
        <v>71</v>
      </c>
      <c r="S162" s="788" t="s">
        <v>68</v>
      </c>
      <c r="T162" s="788" t="s">
        <v>68</v>
      </c>
      <c r="U162" s="848">
        <v>15</v>
      </c>
      <c r="V162" s="864">
        <v>15</v>
      </c>
      <c r="W162" s="1043" t="s">
        <v>305</v>
      </c>
      <c r="X162" s="821"/>
      <c r="Y162" s="1044"/>
      <c r="Z162" s="1044"/>
      <c r="AA162" s="1044">
        <v>6.6</v>
      </c>
      <c r="AB162" s="1044">
        <v>15</v>
      </c>
      <c r="AC162" s="1041">
        <v>34427.432000000001</v>
      </c>
      <c r="AD162" s="1044">
        <v>7878.5249999999996</v>
      </c>
      <c r="AE162" s="1047">
        <v>3466.5509999999999</v>
      </c>
      <c r="AF162" s="1124"/>
      <c r="AG162" s="1044">
        <v>87.730369858884941</v>
      </c>
      <c r="AH162" s="1044"/>
      <c r="AI162" s="1041">
        <v>-10.8</v>
      </c>
      <c r="AJ162" s="1041">
        <v>-3</v>
      </c>
      <c r="AK162" s="1041" t="s">
        <v>305</v>
      </c>
      <c r="AL162" s="1041">
        <v>-2</v>
      </c>
      <c r="AM162" s="1041" t="s">
        <v>305</v>
      </c>
      <c r="AN162" s="1041">
        <v>-1</v>
      </c>
      <c r="AO162" s="1041" t="s">
        <v>305</v>
      </c>
      <c r="AP162" s="1041">
        <v>-3</v>
      </c>
      <c r="AQ162" s="1041" t="s">
        <v>305</v>
      </c>
      <c r="AR162" s="1041">
        <v>-1</v>
      </c>
      <c r="AS162" s="1041" t="s">
        <v>305</v>
      </c>
      <c r="AT162" s="1041" t="s">
        <v>305</v>
      </c>
      <c r="AU162" s="1041" t="s">
        <v>305</v>
      </c>
      <c r="AV162" s="1041" t="s">
        <v>883</v>
      </c>
      <c r="AW162" s="1041" t="s">
        <v>884</v>
      </c>
      <c r="AX162" s="1041" t="s">
        <v>888</v>
      </c>
      <c r="AY162" s="1041" t="s">
        <v>885</v>
      </c>
      <c r="AZ162" s="1041">
        <v>2</v>
      </c>
      <c r="BA162" s="778">
        <v>12</v>
      </c>
      <c r="BB162" s="1039" t="s">
        <v>738</v>
      </c>
      <c r="BC162" s="1039" t="s">
        <v>738</v>
      </c>
      <c r="BD162" s="1039" t="s">
        <v>738</v>
      </c>
      <c r="BE162" s="1039" t="s">
        <v>738</v>
      </c>
    </row>
    <row r="163" spans="1:58" customFormat="1" ht="30.65" customHeight="1" x14ac:dyDescent="0.35">
      <c r="B163"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63" s="778">
        <v>19.11</v>
      </c>
      <c r="D163" s="23" t="s">
        <v>912</v>
      </c>
      <c r="E163" s="825" t="s">
        <v>902</v>
      </c>
      <c r="F163" s="1495" t="str">
        <f>VLOOKUP(TBL4_OptApp57[[#This Row],[Option type
Defined List]],'Option Typs_Grps'!B$2:C$47, 2, FALSE)</f>
        <v>Resource Options</v>
      </c>
      <c r="G163" s="834" t="s">
        <v>68</v>
      </c>
      <c r="H163" s="23" t="s">
        <v>882</v>
      </c>
      <c r="I163" s="844" t="s">
        <v>772</v>
      </c>
      <c r="J163" s="847"/>
      <c r="K163" s="788" t="s">
        <v>71</v>
      </c>
      <c r="L163" s="1256" t="s">
        <v>738</v>
      </c>
      <c r="M163" s="1256" t="s">
        <v>738</v>
      </c>
      <c r="N163" s="1256" t="s">
        <v>738</v>
      </c>
      <c r="O163" s="1256" t="s">
        <v>738</v>
      </c>
      <c r="P163" s="1040" t="s">
        <v>738</v>
      </c>
      <c r="Q163" s="1040" t="s">
        <v>738</v>
      </c>
      <c r="R163" s="788" t="s">
        <v>71</v>
      </c>
      <c r="S163" s="788" t="s">
        <v>68</v>
      </c>
      <c r="T163" s="788" t="s">
        <v>68</v>
      </c>
      <c r="U163" s="848">
        <v>30</v>
      </c>
      <c r="V163" s="864">
        <v>15</v>
      </c>
      <c r="W163" s="1043" t="s">
        <v>305</v>
      </c>
      <c r="X163" s="821"/>
      <c r="Y163" s="1044"/>
      <c r="Z163" s="1044"/>
      <c r="AA163" s="1044">
        <v>13.2</v>
      </c>
      <c r="AB163" s="1044">
        <v>30</v>
      </c>
      <c r="AC163" s="1041">
        <v>54967.313999999998</v>
      </c>
      <c r="AD163" s="1044">
        <v>13884.6</v>
      </c>
      <c r="AE163" s="1047">
        <v>6109.2240000000002</v>
      </c>
      <c r="AF163" s="1124"/>
      <c r="AG163" s="1044">
        <v>68.565719527960553</v>
      </c>
      <c r="AH163" s="1044"/>
      <c r="AI163" s="1041">
        <v>-10.8</v>
      </c>
      <c r="AJ163" s="1041">
        <v>-3</v>
      </c>
      <c r="AK163" s="1041" t="s">
        <v>305</v>
      </c>
      <c r="AL163" s="1041">
        <v>-2</v>
      </c>
      <c r="AM163" s="1041" t="s">
        <v>305</v>
      </c>
      <c r="AN163" s="1041">
        <v>-1</v>
      </c>
      <c r="AO163" s="1041" t="s">
        <v>305</v>
      </c>
      <c r="AP163" s="1041">
        <v>-3</v>
      </c>
      <c r="AQ163" s="1041" t="s">
        <v>305</v>
      </c>
      <c r="AR163" s="1041">
        <v>-1</v>
      </c>
      <c r="AS163" s="1041" t="s">
        <v>305</v>
      </c>
      <c r="AT163" s="1041" t="s">
        <v>305</v>
      </c>
      <c r="AU163" s="1041" t="s">
        <v>305</v>
      </c>
      <c r="AV163" s="1041" t="s">
        <v>883</v>
      </c>
      <c r="AW163" s="1041" t="s">
        <v>884</v>
      </c>
      <c r="AX163" s="1046" t="s">
        <v>888</v>
      </c>
      <c r="AY163" s="1046" t="s">
        <v>885</v>
      </c>
      <c r="AZ163" s="1046">
        <v>2</v>
      </c>
      <c r="BA163" s="1046">
        <v>12</v>
      </c>
      <c r="BB163" s="1040" t="s">
        <v>738</v>
      </c>
      <c r="BC163" s="1040" t="s">
        <v>738</v>
      </c>
      <c r="BD163" s="1040" t="s">
        <v>738</v>
      </c>
      <c r="BE163" s="1040" t="s">
        <v>738</v>
      </c>
    </row>
    <row r="164" spans="1:58" customFormat="1" ht="30.65" customHeight="1" x14ac:dyDescent="0.35">
      <c r="B16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4" s="778">
        <v>19.12</v>
      </c>
      <c r="D164" s="23" t="s">
        <v>913</v>
      </c>
      <c r="E164" s="825" t="s">
        <v>902</v>
      </c>
      <c r="F164" s="1495" t="str">
        <f>VLOOKUP(TBL4_OptApp57[[#This Row],[Option type
Defined List]],'Option Typs_Grps'!B$2:C$47, 2, FALSE)</f>
        <v>Resource Options</v>
      </c>
      <c r="G164" s="834" t="s">
        <v>68</v>
      </c>
      <c r="H164" s="23" t="s">
        <v>737</v>
      </c>
      <c r="I164" s="844" t="s">
        <v>772</v>
      </c>
      <c r="J164" s="1055"/>
      <c r="K164" s="1055"/>
      <c r="L164" s="1055"/>
      <c r="M164" s="1055"/>
      <c r="N164" s="1055"/>
      <c r="O164" s="1055"/>
      <c r="P164" s="1056"/>
      <c r="Q164" s="1056"/>
      <c r="R164" s="788" t="s">
        <v>784</v>
      </c>
      <c r="S164" s="788" t="s">
        <v>68</v>
      </c>
      <c r="T164" s="788" t="s">
        <v>68</v>
      </c>
      <c r="U164" s="848">
        <v>1.1000000000000001</v>
      </c>
      <c r="V164" s="1068"/>
      <c r="W164" s="1073"/>
      <c r="X164" s="1075"/>
      <c r="Y164" s="1074"/>
      <c r="Z164" s="1078"/>
      <c r="AA164" s="1074"/>
      <c r="AB164" s="1074"/>
      <c r="AC164" s="1074"/>
      <c r="AD164" s="1074"/>
      <c r="AE164" s="1074"/>
      <c r="AF164" s="1122"/>
      <c r="AG164" s="1074"/>
      <c r="AH164" s="1074"/>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56"/>
      <c r="BC164" s="1056"/>
      <c r="BD164" s="1056"/>
      <c r="BE164" s="1056"/>
    </row>
    <row r="165" spans="1:58" ht="30.65" customHeight="1" x14ac:dyDescent="0.35">
      <c r="A165" s="1367"/>
      <c r="B16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65" s="778">
        <v>19.13</v>
      </c>
      <c r="D165" s="23" t="s">
        <v>914</v>
      </c>
      <c r="E165" s="825" t="s">
        <v>902</v>
      </c>
      <c r="F165" s="1495" t="str">
        <f>VLOOKUP(TBL4_OptApp57[[#This Row],[Option type
Defined List]],'Option Typs_Grps'!B$2:C$47, 2, FALSE)</f>
        <v>Resource Options</v>
      </c>
      <c r="G165" s="834" t="s">
        <v>68</v>
      </c>
      <c r="H165" s="23" t="s">
        <v>737</v>
      </c>
      <c r="I165" s="844" t="s">
        <v>772</v>
      </c>
      <c r="J165" s="1057"/>
      <c r="K165" s="1057"/>
      <c r="L165" s="1057"/>
      <c r="M165" s="1057"/>
      <c r="N165" s="1057"/>
      <c r="O165" s="1058"/>
      <c r="P165" s="1059"/>
      <c r="Q165" s="1059"/>
      <c r="R165" s="23" t="s">
        <v>784</v>
      </c>
      <c r="S165" s="788" t="s">
        <v>68</v>
      </c>
      <c r="T165" s="788" t="s">
        <v>68</v>
      </c>
      <c r="U165" s="848">
        <v>0.5</v>
      </c>
      <c r="V165" s="1068"/>
      <c r="W165" s="1069"/>
      <c r="X165" s="1070"/>
      <c r="Y165" s="1079"/>
      <c r="Z165" s="1071"/>
      <c r="AA165" s="1070"/>
      <c r="AB165" s="1070"/>
      <c r="AC165" s="1070"/>
      <c r="AD165" s="1070"/>
      <c r="AE165" s="1070"/>
      <c r="AF165" s="1070"/>
      <c r="AG165" s="1070"/>
      <c r="AH165" s="1070"/>
      <c r="AI165" s="1057"/>
      <c r="AJ165" s="1057"/>
      <c r="AK165" s="1057"/>
      <c r="AL165" s="1057"/>
      <c r="AM165" s="1057"/>
      <c r="AN165" s="1057"/>
      <c r="AO165" s="1057"/>
      <c r="AP165" s="1057"/>
      <c r="AQ165" s="1057"/>
      <c r="AR165" s="1057"/>
      <c r="AS165" s="1057"/>
      <c r="AT165" s="1057"/>
      <c r="AU165" s="1057"/>
      <c r="AV165" s="1057"/>
      <c r="AW165" s="1057"/>
      <c r="AX165" s="1057"/>
      <c r="AY165" s="1057"/>
      <c r="AZ165" s="1057"/>
      <c r="BA165" s="1049"/>
      <c r="BB165" s="1059"/>
      <c r="BC165" s="1059"/>
      <c r="BD165" s="1059"/>
      <c r="BE165" s="1059"/>
      <c r="BF165" s="1367"/>
    </row>
    <row r="166" spans="1:58" ht="30.65" customHeight="1" x14ac:dyDescent="0.35">
      <c r="A166" s="1367"/>
      <c r="B16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6" s="778">
        <v>20.010000000000002</v>
      </c>
      <c r="D166" s="23" t="s">
        <v>1712</v>
      </c>
      <c r="E166" s="825" t="s">
        <v>889</v>
      </c>
      <c r="F166" s="1495" t="str">
        <f>VLOOKUP(TBL4_OptApp57[[#This Row],[Option type
Defined List]],'Option Typs_Grps'!B$2:C$47, 2, FALSE)</f>
        <v>Distribution Options</v>
      </c>
      <c r="G166" s="834" t="s">
        <v>68</v>
      </c>
      <c r="H166" s="23" t="s">
        <v>737</v>
      </c>
      <c r="I166" s="844" t="s">
        <v>772</v>
      </c>
      <c r="J166" s="1057"/>
      <c r="K166" s="1057"/>
      <c r="L166" s="1057"/>
      <c r="M166" s="1057"/>
      <c r="N166" s="1057"/>
      <c r="O166" s="1058"/>
      <c r="P166" s="1059"/>
      <c r="Q166" s="1059"/>
      <c r="R166" s="23" t="s">
        <v>891</v>
      </c>
      <c r="S166" s="788" t="s">
        <v>68</v>
      </c>
      <c r="T166" s="788" t="s">
        <v>68</v>
      </c>
      <c r="U166" s="848">
        <v>1.2</v>
      </c>
      <c r="V166" s="1068"/>
      <c r="W166" s="1069"/>
      <c r="X166" s="1070"/>
      <c r="Y166" s="1079"/>
      <c r="Z166" s="1071"/>
      <c r="AA166" s="1070"/>
      <c r="AB166" s="1070"/>
      <c r="AC166" s="1070"/>
      <c r="AD166" s="1070"/>
      <c r="AE166" s="1070"/>
      <c r="AF166" s="1070"/>
      <c r="AG166" s="1070"/>
      <c r="AH166" s="1070"/>
      <c r="AI166" s="1057"/>
      <c r="AJ166" s="1057"/>
      <c r="AK166" s="1057"/>
      <c r="AL166" s="1057"/>
      <c r="AM166" s="1057"/>
      <c r="AN166" s="1057"/>
      <c r="AO166" s="1057"/>
      <c r="AP166" s="1057"/>
      <c r="AQ166" s="1057"/>
      <c r="AR166" s="1057"/>
      <c r="AS166" s="1057"/>
      <c r="AT166" s="1057"/>
      <c r="AU166" s="1057"/>
      <c r="AV166" s="1057"/>
      <c r="AW166" s="1057"/>
      <c r="AX166" s="1057"/>
      <c r="AY166" s="1057"/>
      <c r="AZ166" s="1057"/>
      <c r="BA166" s="1049"/>
      <c r="BB166" s="1059"/>
      <c r="BC166" s="1059"/>
      <c r="BD166" s="1059"/>
      <c r="BE166" s="1059"/>
      <c r="BF166" s="1367"/>
    </row>
    <row r="167" spans="1:58" customFormat="1" ht="30.65" customHeight="1" x14ac:dyDescent="0.35">
      <c r="B16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7" s="778">
        <v>20.02</v>
      </c>
      <c r="D167" s="23" t="s">
        <v>915</v>
      </c>
      <c r="E167" s="825" t="s">
        <v>889</v>
      </c>
      <c r="F167" s="1495" t="str">
        <f>VLOOKUP(TBL4_OptApp57[[#This Row],[Option type
Defined List]],'Option Typs_Grps'!B$2:C$47, 2, FALSE)</f>
        <v>Distribution Options</v>
      </c>
      <c r="G167" s="834" t="s">
        <v>68</v>
      </c>
      <c r="H167" s="23" t="s">
        <v>737</v>
      </c>
      <c r="I167" s="844" t="s">
        <v>738</v>
      </c>
      <c r="J167" s="1055"/>
      <c r="K167" s="1055"/>
      <c r="L167" s="1055"/>
      <c r="M167" s="1055"/>
      <c r="N167" s="1055"/>
      <c r="O167" s="1055"/>
      <c r="P167" s="1056"/>
      <c r="Q167" s="1056"/>
      <c r="R167" s="788" t="s">
        <v>755</v>
      </c>
      <c r="S167" s="788" t="s">
        <v>68</v>
      </c>
      <c r="T167" s="788" t="s">
        <v>68</v>
      </c>
      <c r="U167" s="848">
        <v>6</v>
      </c>
      <c r="V167" s="1068"/>
      <c r="W167" s="1073"/>
      <c r="X167" s="1075"/>
      <c r="Y167" s="1074"/>
      <c r="Z167" s="1078"/>
      <c r="AA167" s="1074"/>
      <c r="AB167" s="1074"/>
      <c r="AC167" s="1074"/>
      <c r="AD167" s="1074"/>
      <c r="AE167" s="1074"/>
      <c r="AF167" s="1075"/>
      <c r="AG167" s="1074"/>
      <c r="AH167" s="1074"/>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56"/>
      <c r="BC167" s="1056"/>
      <c r="BD167" s="1056"/>
      <c r="BE167" s="1056"/>
    </row>
    <row r="168" spans="1:58" ht="30.65" customHeight="1" x14ac:dyDescent="0.35">
      <c r="A168" s="1367"/>
      <c r="B16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8" s="778">
        <v>21.01</v>
      </c>
      <c r="D168" s="23" t="s">
        <v>1713</v>
      </c>
      <c r="E168" s="825" t="s">
        <v>881</v>
      </c>
      <c r="F168" s="1495" t="str">
        <f>VLOOKUP(TBL4_OptApp57[[#This Row],[Option type
Defined List]],'Option Typs_Grps'!B$2:C$47, 2, FALSE)</f>
        <v>Distribution Options</v>
      </c>
      <c r="G168" s="834" t="s">
        <v>68</v>
      </c>
      <c r="H168" s="23" t="s">
        <v>737</v>
      </c>
      <c r="I168" s="844" t="s">
        <v>738</v>
      </c>
      <c r="J168" s="1057"/>
      <c r="K168" s="1057"/>
      <c r="L168" s="1057"/>
      <c r="M168" s="1057"/>
      <c r="N168" s="1057"/>
      <c r="O168" s="1058"/>
      <c r="P168" s="1059"/>
      <c r="Q168" s="1059"/>
      <c r="R168" s="23" t="s">
        <v>891</v>
      </c>
      <c r="S168" s="788" t="s">
        <v>68</v>
      </c>
      <c r="T168" s="788" t="s">
        <v>68</v>
      </c>
      <c r="U168" s="848">
        <v>10</v>
      </c>
      <c r="V168" s="1068"/>
      <c r="W168" s="1069"/>
      <c r="X168" s="1070"/>
      <c r="Y168" s="1079"/>
      <c r="Z168" s="1071"/>
      <c r="AA168" s="1070"/>
      <c r="AB168" s="1070"/>
      <c r="AC168" s="1070"/>
      <c r="AD168" s="1070"/>
      <c r="AE168" s="1070"/>
      <c r="AF168" s="1070"/>
      <c r="AG168" s="1070"/>
      <c r="AH168" s="1070"/>
      <c r="AI168" s="1057"/>
      <c r="AJ168" s="1057"/>
      <c r="AK168" s="1057"/>
      <c r="AL168" s="1057"/>
      <c r="AM168" s="1057"/>
      <c r="AN168" s="1057"/>
      <c r="AO168" s="1057"/>
      <c r="AP168" s="1057"/>
      <c r="AQ168" s="1057"/>
      <c r="AR168" s="1057"/>
      <c r="AS168" s="1057"/>
      <c r="AT168" s="1057"/>
      <c r="AU168" s="1057"/>
      <c r="AV168" s="1057"/>
      <c r="AW168" s="1057"/>
      <c r="AX168" s="1057"/>
      <c r="AY168" s="1057"/>
      <c r="AZ168" s="1057"/>
      <c r="BA168" s="1049"/>
      <c r="BB168" s="1059"/>
      <c r="BC168" s="1059"/>
      <c r="BD168" s="1059"/>
      <c r="BE168" s="1059"/>
      <c r="BF168" s="1367"/>
    </row>
    <row r="169" spans="1:58" ht="30.65" customHeight="1" x14ac:dyDescent="0.35">
      <c r="A169" s="1367"/>
      <c r="B16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69" s="778">
        <v>21.02</v>
      </c>
      <c r="D169" s="23" t="s">
        <v>1714</v>
      </c>
      <c r="E169" s="825" t="s">
        <v>881</v>
      </c>
      <c r="F169" s="1495" t="str">
        <f>VLOOKUP(TBL4_OptApp57[[#This Row],[Option type
Defined List]],'Option Typs_Grps'!B$2:C$47, 2, FALSE)</f>
        <v>Distribution Options</v>
      </c>
      <c r="G169" s="834" t="s">
        <v>68</v>
      </c>
      <c r="H169" s="23" t="s">
        <v>737</v>
      </c>
      <c r="I169" s="844" t="s">
        <v>738</v>
      </c>
      <c r="J169" s="1057"/>
      <c r="K169" s="1057"/>
      <c r="L169" s="1057"/>
      <c r="M169" s="1057"/>
      <c r="N169" s="1057"/>
      <c r="O169" s="1058"/>
      <c r="P169" s="1059"/>
      <c r="Q169" s="1059"/>
      <c r="R169" s="23" t="s">
        <v>896</v>
      </c>
      <c r="S169" s="788" t="s">
        <v>68</v>
      </c>
      <c r="T169" s="788" t="s">
        <v>68</v>
      </c>
      <c r="U169" s="848">
        <v>0.7</v>
      </c>
      <c r="V169" s="1068"/>
      <c r="W169" s="1069"/>
      <c r="X169" s="1070"/>
      <c r="Y169" s="1079"/>
      <c r="Z169" s="1071"/>
      <c r="AA169" s="1070"/>
      <c r="AB169" s="1070"/>
      <c r="AC169" s="1070"/>
      <c r="AD169" s="1070"/>
      <c r="AE169" s="1070"/>
      <c r="AF169" s="1070"/>
      <c r="AG169" s="1070"/>
      <c r="AH169" s="1070"/>
      <c r="AI169" s="1057"/>
      <c r="AJ169" s="1057"/>
      <c r="AK169" s="1057"/>
      <c r="AL169" s="1057"/>
      <c r="AM169" s="1057"/>
      <c r="AN169" s="1057"/>
      <c r="AO169" s="1057"/>
      <c r="AP169" s="1057"/>
      <c r="AQ169" s="1057"/>
      <c r="AR169" s="1057"/>
      <c r="AS169" s="1057"/>
      <c r="AT169" s="1057"/>
      <c r="AU169" s="1057"/>
      <c r="AV169" s="1057"/>
      <c r="AW169" s="1057"/>
      <c r="AX169" s="1057"/>
      <c r="AY169" s="1057"/>
      <c r="AZ169" s="1057"/>
      <c r="BA169" s="1049"/>
      <c r="BB169" s="1059"/>
      <c r="BC169" s="1059"/>
      <c r="BD169" s="1059"/>
      <c r="BE169" s="1059"/>
      <c r="BF169" s="1367"/>
    </row>
    <row r="170" spans="1:58" ht="30.65" customHeight="1" x14ac:dyDescent="0.35">
      <c r="A170" s="1367"/>
      <c r="B17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0" s="778">
        <v>21.03</v>
      </c>
      <c r="D170" s="23" t="s">
        <v>1715</v>
      </c>
      <c r="E170" s="825" t="s">
        <v>881</v>
      </c>
      <c r="F170" s="1495" t="str">
        <f>VLOOKUP(TBL4_OptApp57[[#This Row],[Option type
Defined List]],'Option Typs_Grps'!B$2:C$47, 2, FALSE)</f>
        <v>Distribution Options</v>
      </c>
      <c r="G170" s="834" t="s">
        <v>68</v>
      </c>
      <c r="H170" s="23" t="s">
        <v>737</v>
      </c>
      <c r="I170" s="844" t="s">
        <v>738</v>
      </c>
      <c r="J170" s="1049"/>
      <c r="K170" s="1049"/>
      <c r="L170" s="1049"/>
      <c r="M170" s="1049"/>
      <c r="N170" s="1049"/>
      <c r="O170" s="1050"/>
      <c r="P170" s="1051"/>
      <c r="Q170" s="1051"/>
      <c r="R170" s="23" t="s">
        <v>891</v>
      </c>
      <c r="S170" s="788" t="s">
        <v>68</v>
      </c>
      <c r="T170" s="788" t="s">
        <v>68</v>
      </c>
      <c r="U170" s="848">
        <v>5</v>
      </c>
      <c r="V170" s="1068"/>
      <c r="W170" s="1069"/>
      <c r="X170" s="1070"/>
      <c r="Y170" s="1079"/>
      <c r="Z170" s="1071"/>
      <c r="AA170" s="1070"/>
      <c r="AB170" s="1070"/>
      <c r="AC170" s="1070"/>
      <c r="AD170" s="1070"/>
      <c r="AE170" s="1070"/>
      <c r="AF170" s="1070"/>
      <c r="AG170" s="1070"/>
      <c r="AH170" s="1070"/>
      <c r="AI170" s="1057"/>
      <c r="AJ170" s="1057"/>
      <c r="AK170" s="1057"/>
      <c r="AL170" s="1057"/>
      <c r="AM170" s="1057"/>
      <c r="AN170" s="1057"/>
      <c r="AO170" s="1057"/>
      <c r="AP170" s="1057"/>
      <c r="AQ170" s="1057"/>
      <c r="AR170" s="1057"/>
      <c r="AS170" s="1057"/>
      <c r="AT170" s="1057"/>
      <c r="AU170" s="1057"/>
      <c r="AV170" s="1057"/>
      <c r="AW170" s="1057"/>
      <c r="AX170" s="1057"/>
      <c r="AY170" s="1057"/>
      <c r="AZ170" s="1057"/>
      <c r="BA170" s="1049"/>
      <c r="BB170" s="1051"/>
      <c r="BC170" s="1051"/>
      <c r="BD170" s="1051"/>
      <c r="BE170" s="1051"/>
      <c r="BF170" s="1367"/>
    </row>
    <row r="171" spans="1:58" ht="30.65" customHeight="1" x14ac:dyDescent="0.35">
      <c r="A171" s="1367"/>
      <c r="B17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1" s="778">
        <v>21.04</v>
      </c>
      <c r="D171" s="23" t="s">
        <v>1716</v>
      </c>
      <c r="E171" s="825" t="s">
        <v>881</v>
      </c>
      <c r="F171" s="1495" t="str">
        <f>VLOOKUP(TBL4_OptApp57[[#This Row],[Option type
Defined List]],'Option Typs_Grps'!B$2:C$47, 2, FALSE)</f>
        <v>Distribution Options</v>
      </c>
      <c r="G171" s="834" t="s">
        <v>68</v>
      </c>
      <c r="H171" s="23" t="s">
        <v>737</v>
      </c>
      <c r="I171" s="844" t="s">
        <v>738</v>
      </c>
      <c r="J171" s="1049"/>
      <c r="K171" s="1049"/>
      <c r="L171" s="1049"/>
      <c r="M171" s="1049"/>
      <c r="N171" s="1049"/>
      <c r="O171" s="1050"/>
      <c r="P171" s="1051"/>
      <c r="Q171" s="1051"/>
      <c r="R171" s="23" t="s">
        <v>752</v>
      </c>
      <c r="S171" s="788" t="s">
        <v>68</v>
      </c>
      <c r="T171" s="788" t="s">
        <v>68</v>
      </c>
      <c r="U171" s="848">
        <v>7</v>
      </c>
      <c r="V171" s="1068"/>
      <c r="W171" s="1069"/>
      <c r="X171" s="1070"/>
      <c r="Y171" s="1079"/>
      <c r="Z171" s="1071"/>
      <c r="AA171" s="1070"/>
      <c r="AB171" s="1070"/>
      <c r="AC171" s="1070"/>
      <c r="AD171" s="1070"/>
      <c r="AE171" s="1070"/>
      <c r="AF171" s="1070"/>
      <c r="AG171" s="1070"/>
      <c r="AH171" s="1070"/>
      <c r="AI171" s="1057"/>
      <c r="AJ171" s="1057"/>
      <c r="AK171" s="1057"/>
      <c r="AL171" s="1057"/>
      <c r="AM171" s="1057"/>
      <c r="AN171" s="1057"/>
      <c r="AO171" s="1057"/>
      <c r="AP171" s="1057"/>
      <c r="AQ171" s="1057"/>
      <c r="AR171" s="1057"/>
      <c r="AS171" s="1057"/>
      <c r="AT171" s="1057"/>
      <c r="AU171" s="1057"/>
      <c r="AV171" s="1057"/>
      <c r="AW171" s="1057"/>
      <c r="AX171" s="1057"/>
      <c r="AY171" s="1057"/>
      <c r="AZ171" s="1057"/>
      <c r="BA171" s="1049"/>
      <c r="BB171" s="1051"/>
      <c r="BC171" s="1051"/>
      <c r="BD171" s="1051"/>
      <c r="BE171" s="1051"/>
      <c r="BF171" s="1367"/>
    </row>
    <row r="172" spans="1:58" ht="30.65" customHeight="1" x14ac:dyDescent="0.35">
      <c r="A172" s="1367"/>
      <c r="B17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2" s="778">
        <v>21.05</v>
      </c>
      <c r="D172" s="23" t="s">
        <v>1717</v>
      </c>
      <c r="E172" s="825" t="s">
        <v>881</v>
      </c>
      <c r="F172" s="1495" t="str">
        <f>VLOOKUP(TBL4_OptApp57[[#This Row],[Option type
Defined List]],'Option Typs_Grps'!B$2:C$47, 2, FALSE)</f>
        <v>Distribution Options</v>
      </c>
      <c r="G172" s="834" t="s">
        <v>68</v>
      </c>
      <c r="H172" s="23" t="s">
        <v>737</v>
      </c>
      <c r="I172" s="844" t="s">
        <v>738</v>
      </c>
      <c r="J172" s="1049"/>
      <c r="K172" s="1049"/>
      <c r="L172" s="1049"/>
      <c r="M172" s="1049"/>
      <c r="N172" s="1049"/>
      <c r="O172" s="1050"/>
      <c r="P172" s="1051"/>
      <c r="Q172" s="1051"/>
      <c r="R172" s="23" t="s">
        <v>752</v>
      </c>
      <c r="S172" s="788" t="s">
        <v>68</v>
      </c>
      <c r="T172" s="788" t="s">
        <v>68</v>
      </c>
      <c r="U172" s="848">
        <v>5</v>
      </c>
      <c r="V172" s="1068"/>
      <c r="W172" s="1069"/>
      <c r="X172" s="1070"/>
      <c r="Y172" s="1079"/>
      <c r="Z172" s="1071"/>
      <c r="AA172" s="1070"/>
      <c r="AB172" s="1070"/>
      <c r="AC172" s="1070"/>
      <c r="AD172" s="1070"/>
      <c r="AE172" s="1070"/>
      <c r="AF172" s="1070"/>
      <c r="AG172" s="1070"/>
      <c r="AH172" s="1070"/>
      <c r="AI172" s="1057"/>
      <c r="AJ172" s="1057"/>
      <c r="AK172" s="1057"/>
      <c r="AL172" s="1057"/>
      <c r="AM172" s="1057"/>
      <c r="AN172" s="1057"/>
      <c r="AO172" s="1057"/>
      <c r="AP172" s="1057"/>
      <c r="AQ172" s="1057"/>
      <c r="AR172" s="1057"/>
      <c r="AS172" s="1057"/>
      <c r="AT172" s="1057"/>
      <c r="AU172" s="1057"/>
      <c r="AV172" s="1057"/>
      <c r="AW172" s="1057"/>
      <c r="AX172" s="1057"/>
      <c r="AY172" s="1057"/>
      <c r="AZ172" s="1057"/>
      <c r="BA172" s="1049"/>
      <c r="BB172" s="1051"/>
      <c r="BC172" s="1051"/>
      <c r="BD172" s="1051"/>
      <c r="BE172" s="1051"/>
      <c r="BF172" s="1367"/>
    </row>
    <row r="173" spans="1:58" customFormat="1" ht="30.65" customHeight="1" x14ac:dyDescent="0.35">
      <c r="B173"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3" s="778">
        <v>21.06</v>
      </c>
      <c r="D173" s="23" t="s">
        <v>916</v>
      </c>
      <c r="E173" s="825" t="s">
        <v>881</v>
      </c>
      <c r="F173" s="1495" t="str">
        <f>VLOOKUP(TBL4_OptApp57[[#This Row],[Option type
Defined List]],'Option Typs_Grps'!B$2:C$47, 2, FALSE)</f>
        <v>Distribution Options</v>
      </c>
      <c r="G173" s="834" t="s">
        <v>68</v>
      </c>
      <c r="H173" s="23" t="s">
        <v>882</v>
      </c>
      <c r="I173" s="844" t="s">
        <v>738</v>
      </c>
      <c r="J173" s="788"/>
      <c r="K173" s="788"/>
      <c r="L173" s="1256" t="s">
        <v>738</v>
      </c>
      <c r="M173" s="1256" t="s">
        <v>738</v>
      </c>
      <c r="N173" s="1256" t="s">
        <v>738</v>
      </c>
      <c r="O173" s="1256" t="s">
        <v>738</v>
      </c>
      <c r="P173" s="1040" t="s">
        <v>738</v>
      </c>
      <c r="Q173" s="1040" t="s">
        <v>738</v>
      </c>
      <c r="R173" s="788" t="s">
        <v>71</v>
      </c>
      <c r="S173" s="788" t="s">
        <v>68</v>
      </c>
      <c r="T173" s="788" t="s">
        <v>68</v>
      </c>
      <c r="U173" s="848">
        <v>14</v>
      </c>
      <c r="V173" s="864">
        <v>9</v>
      </c>
      <c r="W173" s="1043" t="s">
        <v>305</v>
      </c>
      <c r="X173" s="821"/>
      <c r="Y173" s="1044"/>
      <c r="Z173" s="1044"/>
      <c r="AA173" s="1044">
        <v>6.16</v>
      </c>
      <c r="AB173" s="1044">
        <v>14</v>
      </c>
      <c r="AC173" s="1041">
        <v>16656.813999999998</v>
      </c>
      <c r="AD173" s="1044">
        <v>15784.79</v>
      </c>
      <c r="AE173" s="1047">
        <v>6945.3076000000001</v>
      </c>
      <c r="AF173" s="1124"/>
      <c r="AG173" s="1044">
        <v>34.398619212995953</v>
      </c>
      <c r="AH173" s="1044"/>
      <c r="AI173" s="1041">
        <v>-10.8</v>
      </c>
      <c r="AJ173" s="1041">
        <v>-3</v>
      </c>
      <c r="AK173" s="1041" t="s">
        <v>305</v>
      </c>
      <c r="AL173" s="1041">
        <v>-2</v>
      </c>
      <c r="AM173" s="1041" t="s">
        <v>305</v>
      </c>
      <c r="AN173" s="1041">
        <v>-1</v>
      </c>
      <c r="AO173" s="1041" t="s">
        <v>305</v>
      </c>
      <c r="AP173" s="1041">
        <v>-3</v>
      </c>
      <c r="AQ173" s="1041" t="s">
        <v>305</v>
      </c>
      <c r="AR173" s="1041">
        <v>-1</v>
      </c>
      <c r="AS173" s="1041" t="s">
        <v>305</v>
      </c>
      <c r="AT173" s="1041" t="s">
        <v>305</v>
      </c>
      <c r="AU173" s="1041" t="s">
        <v>305</v>
      </c>
      <c r="AV173" s="1046" t="s">
        <v>883</v>
      </c>
      <c r="AW173" s="1041" t="s">
        <v>884</v>
      </c>
      <c r="AX173" s="1046" t="s">
        <v>885</v>
      </c>
      <c r="AY173" s="1046" t="s">
        <v>885</v>
      </c>
      <c r="AZ173" s="1046">
        <v>5</v>
      </c>
      <c r="BA173" s="1046">
        <v>8</v>
      </c>
      <c r="BB173" s="1040" t="s">
        <v>738</v>
      </c>
      <c r="BC173" s="1040" t="s">
        <v>738</v>
      </c>
      <c r="BD173" s="1040" t="s">
        <v>738</v>
      </c>
      <c r="BE173" s="1040" t="s">
        <v>738</v>
      </c>
    </row>
    <row r="174" spans="1:58" ht="30.65" customHeight="1" x14ac:dyDescent="0.35">
      <c r="A174" s="1367"/>
      <c r="B17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4" s="778">
        <v>21.07</v>
      </c>
      <c r="D174" s="23" t="s">
        <v>1718</v>
      </c>
      <c r="E174" s="825" t="s">
        <v>881</v>
      </c>
      <c r="F174" s="1495" t="str">
        <f>VLOOKUP(TBL4_OptApp57[[#This Row],[Option type
Defined List]],'Option Typs_Grps'!B$2:C$47, 2, FALSE)</f>
        <v>Distribution Options</v>
      </c>
      <c r="G174" s="834" t="s">
        <v>68</v>
      </c>
      <c r="H174" s="23" t="s">
        <v>737</v>
      </c>
      <c r="I174" s="844" t="s">
        <v>738</v>
      </c>
      <c r="J174" s="1049"/>
      <c r="K174" s="1049"/>
      <c r="L174" s="1049"/>
      <c r="M174" s="1049"/>
      <c r="N174" s="1049"/>
      <c r="O174" s="1050"/>
      <c r="P174" s="1051"/>
      <c r="Q174" s="1051"/>
      <c r="R174" s="23" t="s">
        <v>752</v>
      </c>
      <c r="S174" s="788" t="s">
        <v>68</v>
      </c>
      <c r="T174" s="788" t="s">
        <v>68</v>
      </c>
      <c r="U174" s="848">
        <v>5.7</v>
      </c>
      <c r="V174" s="1068"/>
      <c r="W174" s="1069"/>
      <c r="X174" s="1070"/>
      <c r="Y174" s="1079"/>
      <c r="Z174" s="1071"/>
      <c r="AA174" s="1070"/>
      <c r="AB174" s="1070"/>
      <c r="AC174" s="1070"/>
      <c r="AD174" s="1070"/>
      <c r="AE174" s="1070"/>
      <c r="AF174" s="1121"/>
      <c r="AG174" s="1070"/>
      <c r="AH174" s="1070"/>
      <c r="AI174" s="1057"/>
      <c r="AJ174" s="1057"/>
      <c r="AK174" s="1057"/>
      <c r="AL174" s="1057"/>
      <c r="AM174" s="1057"/>
      <c r="AN174" s="1057"/>
      <c r="AO174" s="1057"/>
      <c r="AP174" s="1057"/>
      <c r="AQ174" s="1057"/>
      <c r="AR174" s="1057"/>
      <c r="AS174" s="1057"/>
      <c r="AT174" s="1057"/>
      <c r="AU174" s="1057"/>
      <c r="AV174" s="1057"/>
      <c r="AW174" s="1057"/>
      <c r="AX174" s="1057"/>
      <c r="AY174" s="1057"/>
      <c r="AZ174" s="1057"/>
      <c r="BA174" s="1049"/>
      <c r="BB174" s="1051"/>
      <c r="BC174" s="1051"/>
      <c r="BD174" s="1051"/>
      <c r="BE174" s="1051"/>
      <c r="BF174" s="1367"/>
    </row>
    <row r="175" spans="1:58" ht="30.65" customHeight="1" x14ac:dyDescent="0.35">
      <c r="A175" s="1367"/>
      <c r="B17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5" s="778">
        <v>21.08</v>
      </c>
      <c r="D175" s="23" t="s">
        <v>917</v>
      </c>
      <c r="E175" s="825" t="s">
        <v>881</v>
      </c>
      <c r="F175" s="1495" t="str">
        <f>VLOOKUP(TBL4_OptApp57[[#This Row],[Option type
Defined List]],'Option Typs_Grps'!B$2:C$47, 2, FALSE)</f>
        <v>Distribution Options</v>
      </c>
      <c r="G175" s="834" t="s">
        <v>68</v>
      </c>
      <c r="H175" s="23" t="s">
        <v>737</v>
      </c>
      <c r="I175" s="844" t="s">
        <v>738</v>
      </c>
      <c r="J175" s="1049"/>
      <c r="K175" s="1049"/>
      <c r="L175" s="1049"/>
      <c r="M175" s="1049"/>
      <c r="N175" s="1049"/>
      <c r="O175" s="1050"/>
      <c r="P175" s="1051"/>
      <c r="Q175" s="1051"/>
      <c r="R175" s="23" t="s">
        <v>752</v>
      </c>
      <c r="S175" s="788" t="s">
        <v>68</v>
      </c>
      <c r="T175" s="788" t="s">
        <v>68</v>
      </c>
      <c r="U175" s="848">
        <v>3</v>
      </c>
      <c r="V175" s="1068"/>
      <c r="W175" s="1069"/>
      <c r="X175" s="1070"/>
      <c r="Y175" s="1079"/>
      <c r="Z175" s="1071"/>
      <c r="AA175" s="1070"/>
      <c r="AB175" s="1070"/>
      <c r="AC175" s="1070"/>
      <c r="AD175" s="1070"/>
      <c r="AE175" s="1070"/>
      <c r="AF175" s="1070"/>
      <c r="AG175" s="1070"/>
      <c r="AH175" s="1070"/>
      <c r="AI175" s="1057"/>
      <c r="AJ175" s="1057"/>
      <c r="AK175" s="1057"/>
      <c r="AL175" s="1057"/>
      <c r="AM175" s="1057"/>
      <c r="AN175" s="1057"/>
      <c r="AO175" s="1057"/>
      <c r="AP175" s="1057"/>
      <c r="AQ175" s="1057"/>
      <c r="AR175" s="1057"/>
      <c r="AS175" s="1057"/>
      <c r="AT175" s="1057"/>
      <c r="AU175" s="1057"/>
      <c r="AV175" s="1057"/>
      <c r="AW175" s="1057"/>
      <c r="AX175" s="1057"/>
      <c r="AY175" s="1057"/>
      <c r="AZ175" s="1057"/>
      <c r="BA175" s="1049"/>
      <c r="BB175" s="1051"/>
      <c r="BC175" s="1051"/>
      <c r="BD175" s="1051"/>
      <c r="BE175" s="1051"/>
      <c r="BF175" s="1367"/>
    </row>
    <row r="176" spans="1:58" ht="30.65" customHeight="1" x14ac:dyDescent="0.35">
      <c r="A176" s="1367"/>
      <c r="B17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176" s="778">
        <v>21.09</v>
      </c>
      <c r="D176" s="23" t="s">
        <v>918</v>
      </c>
      <c r="E176" s="825" t="s">
        <v>881</v>
      </c>
      <c r="F176" s="1495" t="str">
        <f>VLOOKUP(TBL4_OptApp57[[#This Row],[Option type
Defined List]],'Option Typs_Grps'!B$2:C$47, 2, FALSE)</f>
        <v>Distribution Options</v>
      </c>
      <c r="G176" s="834" t="s">
        <v>68</v>
      </c>
      <c r="H176" s="23" t="s">
        <v>737</v>
      </c>
      <c r="I176" s="844" t="s">
        <v>738</v>
      </c>
      <c r="J176" s="1049"/>
      <c r="K176" s="1049"/>
      <c r="L176" s="1049"/>
      <c r="M176" s="1049"/>
      <c r="N176" s="1049"/>
      <c r="O176" s="1050"/>
      <c r="P176" s="1051"/>
      <c r="Q176" s="1051"/>
      <c r="R176" s="23" t="s">
        <v>891</v>
      </c>
      <c r="S176" s="788" t="s">
        <v>68</v>
      </c>
      <c r="T176" s="788" t="s">
        <v>68</v>
      </c>
      <c r="U176" s="848">
        <v>5</v>
      </c>
      <c r="V176" s="1068"/>
      <c r="W176" s="1069"/>
      <c r="X176" s="1070"/>
      <c r="Y176" s="1079"/>
      <c r="Z176" s="1071"/>
      <c r="AA176" s="1070"/>
      <c r="AB176" s="1070"/>
      <c r="AC176" s="1070"/>
      <c r="AD176" s="1070"/>
      <c r="AE176" s="1070"/>
      <c r="AF176" s="1070"/>
      <c r="AG176" s="1070"/>
      <c r="AH176" s="1070"/>
      <c r="AI176" s="1057"/>
      <c r="AJ176" s="1057"/>
      <c r="AK176" s="1057"/>
      <c r="AL176" s="1057"/>
      <c r="AM176" s="1057"/>
      <c r="AN176" s="1057"/>
      <c r="AO176" s="1057"/>
      <c r="AP176" s="1057"/>
      <c r="AQ176" s="1057"/>
      <c r="AR176" s="1057"/>
      <c r="AS176" s="1057"/>
      <c r="AT176" s="1057"/>
      <c r="AU176" s="1057"/>
      <c r="AV176" s="1057"/>
      <c r="AW176" s="1057"/>
      <c r="AX176" s="1057"/>
      <c r="AY176" s="1057"/>
      <c r="AZ176" s="1057"/>
      <c r="BA176" s="1049"/>
      <c r="BB176" s="1051"/>
      <c r="BC176" s="1051"/>
      <c r="BD176" s="1051"/>
      <c r="BE176" s="1051"/>
      <c r="BF176" s="1367"/>
    </row>
    <row r="177" spans="1:59" customFormat="1" ht="30.65" customHeight="1" x14ac:dyDescent="0.35">
      <c r="B17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7" s="778">
        <v>21.1</v>
      </c>
      <c r="D177" s="23" t="s">
        <v>919</v>
      </c>
      <c r="E177" s="825" t="s">
        <v>889</v>
      </c>
      <c r="F177" s="1495" t="str">
        <f>VLOOKUP(TBL4_OptApp57[[#This Row],[Option type
Defined List]],'Option Typs_Grps'!B$2:C$47, 2, FALSE)</f>
        <v>Distribution Options</v>
      </c>
      <c r="G177" s="834" t="s">
        <v>68</v>
      </c>
      <c r="H177" s="23" t="s">
        <v>882</v>
      </c>
      <c r="I177" s="844" t="s">
        <v>772</v>
      </c>
      <c r="J177" s="788"/>
      <c r="K177" s="788" t="s">
        <v>71</v>
      </c>
      <c r="L177" s="1256" t="s">
        <v>738</v>
      </c>
      <c r="M177" s="1256" t="s">
        <v>738</v>
      </c>
      <c r="N177" s="1256" t="s">
        <v>738</v>
      </c>
      <c r="O177" s="1256" t="s">
        <v>738</v>
      </c>
      <c r="P177" s="1040" t="s">
        <v>738</v>
      </c>
      <c r="Q177" s="1040" t="s">
        <v>738</v>
      </c>
      <c r="R177" s="788" t="s">
        <v>71</v>
      </c>
      <c r="S177" s="788" t="s">
        <v>68</v>
      </c>
      <c r="T177" s="788" t="s">
        <v>68</v>
      </c>
      <c r="U177" s="848">
        <v>6</v>
      </c>
      <c r="V177" s="864">
        <v>9</v>
      </c>
      <c r="W177" s="1043" t="s">
        <v>305</v>
      </c>
      <c r="X177" s="821"/>
      <c r="Y177" s="1044"/>
      <c r="Z177" s="1044"/>
      <c r="AA177" s="1044">
        <v>2.64</v>
      </c>
      <c r="AB177" s="1044">
        <v>6</v>
      </c>
      <c r="AC177" s="1041">
        <v>3785.9360000000001</v>
      </c>
      <c r="AD177" s="1044">
        <v>6.57</v>
      </c>
      <c r="AE177" s="1047">
        <v>2.8908</v>
      </c>
      <c r="AF177" s="1124"/>
      <c r="AG177" s="1044">
        <v>35.104062278317848</v>
      </c>
      <c r="AH177" s="1044"/>
      <c r="AI177" s="1041">
        <v>-9.7999999999999989</v>
      </c>
      <c r="AJ177" s="1041">
        <v>-3</v>
      </c>
      <c r="AK177" s="1041" t="s">
        <v>305</v>
      </c>
      <c r="AL177" s="1041">
        <v>-2</v>
      </c>
      <c r="AM177" s="1041" t="s">
        <v>305</v>
      </c>
      <c r="AN177" s="1041">
        <v>-2</v>
      </c>
      <c r="AO177" s="1041" t="s">
        <v>305</v>
      </c>
      <c r="AP177" s="1041">
        <v>-2</v>
      </c>
      <c r="AQ177" s="1041" t="s">
        <v>305</v>
      </c>
      <c r="AR177" s="1041">
        <v>-1</v>
      </c>
      <c r="AS177" s="1041" t="s">
        <v>305</v>
      </c>
      <c r="AT177" s="1041" t="s">
        <v>305</v>
      </c>
      <c r="AU177" s="1041" t="s">
        <v>305</v>
      </c>
      <c r="AV177" s="1046" t="s">
        <v>883</v>
      </c>
      <c r="AW177" s="1041" t="s">
        <v>884</v>
      </c>
      <c r="AX177" s="1041" t="s">
        <v>888</v>
      </c>
      <c r="AY177" s="1041" t="s">
        <v>885</v>
      </c>
      <c r="AZ177" s="1041">
        <v>2</v>
      </c>
      <c r="BA177" s="778">
        <v>12</v>
      </c>
      <c r="BB177" s="1040" t="s">
        <v>738</v>
      </c>
      <c r="BC177" s="1040" t="s">
        <v>738</v>
      </c>
      <c r="BD177" s="1040" t="s">
        <v>738</v>
      </c>
      <c r="BE177" s="1040" t="s">
        <v>738</v>
      </c>
    </row>
    <row r="178" spans="1:59" ht="30.65" customHeight="1" x14ac:dyDescent="0.35">
      <c r="A178" s="1367"/>
      <c r="B17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8" s="778">
        <v>21.11</v>
      </c>
      <c r="D178" s="23" t="s">
        <v>920</v>
      </c>
      <c r="E178" s="825" t="s">
        <v>881</v>
      </c>
      <c r="F178" s="1495" t="str">
        <f>VLOOKUP(TBL4_OptApp57[[#This Row],[Option type
Defined List]],'Option Typs_Grps'!B$2:C$47, 2, FALSE)</f>
        <v>Distribution Options</v>
      </c>
      <c r="G178" s="834" t="s">
        <v>68</v>
      </c>
      <c r="H178" s="23" t="s">
        <v>882</v>
      </c>
      <c r="I178" s="844" t="s">
        <v>738</v>
      </c>
      <c r="J178" s="778"/>
      <c r="K178" s="778">
        <v>18.28</v>
      </c>
      <c r="L178" s="1256" t="s">
        <v>738</v>
      </c>
      <c r="M178" s="1256" t="s">
        <v>738</v>
      </c>
      <c r="N178" s="1256" t="s">
        <v>738</v>
      </c>
      <c r="O178" s="1256" t="s">
        <v>738</v>
      </c>
      <c r="P178" s="1256" t="s">
        <v>738</v>
      </c>
      <c r="Q178" s="1256" t="s">
        <v>738</v>
      </c>
      <c r="R178" s="23" t="s">
        <v>71</v>
      </c>
      <c r="S178" s="788" t="s">
        <v>68</v>
      </c>
      <c r="T178" s="788" t="s">
        <v>68</v>
      </c>
      <c r="U178" s="848">
        <v>0.5</v>
      </c>
      <c r="V178" s="864">
        <v>9</v>
      </c>
      <c r="W178" s="1043" t="s">
        <v>305</v>
      </c>
      <c r="X178" s="821"/>
      <c r="Y178" s="1044"/>
      <c r="Z178" s="1044"/>
      <c r="AA178" s="1044">
        <v>0.22</v>
      </c>
      <c r="AB178" s="1044">
        <v>0.5</v>
      </c>
      <c r="AC178" s="1041">
        <v>380.43900000000002</v>
      </c>
      <c r="AD178" s="1044">
        <v>32.85</v>
      </c>
      <c r="AE178" s="1047">
        <v>14.454000000000001</v>
      </c>
      <c r="AF178" s="1124"/>
      <c r="AG178" s="1044">
        <v>17.110650331292785</v>
      </c>
      <c r="AH178" s="1044"/>
      <c r="AI178" s="1041">
        <v>-4.1999999999999993</v>
      </c>
      <c r="AJ178" s="1041">
        <v>-1</v>
      </c>
      <c r="AK178" s="1041" t="s">
        <v>305</v>
      </c>
      <c r="AL178" s="1041">
        <v>-1</v>
      </c>
      <c r="AM178" s="1041" t="s">
        <v>305</v>
      </c>
      <c r="AN178" s="1041">
        <v>-1</v>
      </c>
      <c r="AO178" s="1041" t="s">
        <v>305</v>
      </c>
      <c r="AP178" s="1041">
        <v>-2</v>
      </c>
      <c r="AQ178" s="1041" t="s">
        <v>305</v>
      </c>
      <c r="AR178" s="1041">
        <v>-1</v>
      </c>
      <c r="AS178" s="1041" t="s">
        <v>305</v>
      </c>
      <c r="AT178" s="1041" t="s">
        <v>305</v>
      </c>
      <c r="AU178" s="1041" t="s">
        <v>305</v>
      </c>
      <c r="AV178" s="1041" t="s">
        <v>895</v>
      </c>
      <c r="AW178" s="1041" t="s">
        <v>884</v>
      </c>
      <c r="AX178" s="1041" t="s">
        <v>886</v>
      </c>
      <c r="AY178" s="1041" t="s">
        <v>888</v>
      </c>
      <c r="AZ178" s="1041">
        <v>7</v>
      </c>
      <c r="BA178" s="778">
        <v>10</v>
      </c>
      <c r="BB178" s="1256" t="s">
        <v>738</v>
      </c>
      <c r="BC178" s="1256" t="s">
        <v>738</v>
      </c>
      <c r="BD178" s="1256" t="s">
        <v>738</v>
      </c>
      <c r="BE178" s="1256" t="s">
        <v>738</v>
      </c>
      <c r="BF178" s="1367"/>
      <c r="BG178" s="1367"/>
    </row>
    <row r="179" spans="1:59" ht="30.65" customHeight="1" x14ac:dyDescent="0.35">
      <c r="A179" s="1367"/>
      <c r="B17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79" s="778">
        <v>21.12</v>
      </c>
      <c r="D179" s="23" t="s">
        <v>1719</v>
      </c>
      <c r="E179" s="825" t="s">
        <v>881</v>
      </c>
      <c r="F179" s="1495" t="str">
        <f>VLOOKUP(TBL4_OptApp57[[#This Row],[Option type
Defined List]],'Option Typs_Grps'!B$2:C$47, 2, FALSE)</f>
        <v>Distribution Options</v>
      </c>
      <c r="G179" s="834" t="s">
        <v>68</v>
      </c>
      <c r="H179" s="23" t="s">
        <v>882</v>
      </c>
      <c r="I179" s="844" t="s">
        <v>738</v>
      </c>
      <c r="J179" s="778"/>
      <c r="K179" s="778">
        <v>18.260000000000002</v>
      </c>
      <c r="L179" s="1256" t="s">
        <v>738</v>
      </c>
      <c r="M179" s="1256" t="s">
        <v>738</v>
      </c>
      <c r="N179" s="1256" t="s">
        <v>738</v>
      </c>
      <c r="O179" s="1256" t="s">
        <v>738</v>
      </c>
      <c r="P179" s="1256" t="s">
        <v>772</v>
      </c>
      <c r="Q179" s="1256" t="s">
        <v>738</v>
      </c>
      <c r="R179" s="23" t="s">
        <v>71</v>
      </c>
      <c r="S179" s="788" t="s">
        <v>68</v>
      </c>
      <c r="T179" s="788" t="s">
        <v>68</v>
      </c>
      <c r="U179" s="848">
        <v>3</v>
      </c>
      <c r="V179" s="864">
        <v>9</v>
      </c>
      <c r="W179" s="1043" t="s">
        <v>305</v>
      </c>
      <c r="X179" s="821"/>
      <c r="Y179" s="1044"/>
      <c r="Z179" s="1044"/>
      <c r="AA179" s="1044">
        <v>1.32</v>
      </c>
      <c r="AB179" s="1044">
        <v>3</v>
      </c>
      <c r="AC179" s="1041">
        <v>1037.587</v>
      </c>
      <c r="AD179" s="1044">
        <v>2648.8049999999998</v>
      </c>
      <c r="AE179" s="1047">
        <v>1165.4741999999999</v>
      </c>
      <c r="AF179" s="1124"/>
      <c r="AG179" s="1044">
        <v>68.727627308085573</v>
      </c>
      <c r="AH179" s="1044"/>
      <c r="AI179" s="1041">
        <v>-4.1999999999999993</v>
      </c>
      <c r="AJ179" s="1041">
        <v>-1</v>
      </c>
      <c r="AK179" s="1041" t="s">
        <v>305</v>
      </c>
      <c r="AL179" s="1041">
        <v>-1</v>
      </c>
      <c r="AM179" s="1041" t="s">
        <v>305</v>
      </c>
      <c r="AN179" s="1041">
        <v>-1</v>
      </c>
      <c r="AO179" s="1041" t="s">
        <v>305</v>
      </c>
      <c r="AP179" s="1041">
        <v>-2</v>
      </c>
      <c r="AQ179" s="1041" t="s">
        <v>305</v>
      </c>
      <c r="AR179" s="1041">
        <v>-1</v>
      </c>
      <c r="AS179" s="1041" t="s">
        <v>305</v>
      </c>
      <c r="AT179" s="1041" t="s">
        <v>305</v>
      </c>
      <c r="AU179" s="1041" t="s">
        <v>305</v>
      </c>
      <c r="AV179" s="1041" t="s">
        <v>895</v>
      </c>
      <c r="AW179" s="1041" t="s">
        <v>884</v>
      </c>
      <c r="AX179" s="1041" t="s">
        <v>888</v>
      </c>
      <c r="AY179" s="1041" t="s">
        <v>885</v>
      </c>
      <c r="AZ179" s="1041">
        <v>16</v>
      </c>
      <c r="BA179" s="778">
        <v>12</v>
      </c>
      <c r="BB179" s="1256" t="s">
        <v>738</v>
      </c>
      <c r="BC179" s="1256" t="s">
        <v>738</v>
      </c>
      <c r="BD179" s="1256" t="s">
        <v>738</v>
      </c>
      <c r="BE179" s="1256" t="s">
        <v>738</v>
      </c>
      <c r="BF179" s="1367"/>
      <c r="BG179" s="1367"/>
    </row>
    <row r="180" spans="1:59" customFormat="1" ht="30.65" customHeight="1" x14ac:dyDescent="0.35">
      <c r="B180"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80" s="778">
        <v>21.13</v>
      </c>
      <c r="D180" s="23" t="s">
        <v>1720</v>
      </c>
      <c r="E180" s="825" t="s">
        <v>881</v>
      </c>
      <c r="F180" s="1495" t="str">
        <f>VLOOKUP(TBL4_OptApp57[[#This Row],[Option type
Defined List]],'Option Typs_Grps'!B$2:C$47, 2, FALSE)</f>
        <v>Distribution Options</v>
      </c>
      <c r="G180" s="834" t="s">
        <v>68</v>
      </c>
      <c r="H180" s="23" t="s">
        <v>882</v>
      </c>
      <c r="I180" s="844" t="s">
        <v>738</v>
      </c>
      <c r="J180" s="788"/>
      <c r="K180" s="788"/>
      <c r="L180" s="1256" t="s">
        <v>738</v>
      </c>
      <c r="M180" s="1256" t="s">
        <v>738</v>
      </c>
      <c r="N180" s="1256" t="s">
        <v>738</v>
      </c>
      <c r="O180" s="1256" t="s">
        <v>738</v>
      </c>
      <c r="P180" s="1040" t="s">
        <v>772</v>
      </c>
      <c r="Q180" s="1040" t="s">
        <v>772</v>
      </c>
      <c r="R180" s="788" t="s">
        <v>71</v>
      </c>
      <c r="S180" s="788" t="s">
        <v>68</v>
      </c>
      <c r="T180" s="788" t="s">
        <v>68</v>
      </c>
      <c r="U180" s="848">
        <v>15</v>
      </c>
      <c r="V180" s="864">
        <v>9</v>
      </c>
      <c r="W180" s="1043" t="s">
        <v>305</v>
      </c>
      <c r="X180" s="821"/>
      <c r="Y180" s="1044"/>
      <c r="Z180" s="1044"/>
      <c r="AA180" s="1044">
        <v>0</v>
      </c>
      <c r="AB180" s="1044">
        <v>0</v>
      </c>
      <c r="AC180" s="1041">
        <v>6011.3159999999998</v>
      </c>
      <c r="AD180" s="1044">
        <v>941.7</v>
      </c>
      <c r="AE180" s="1047">
        <v>414.34800000000001</v>
      </c>
      <c r="AF180" s="1124"/>
      <c r="AG180" s="1044">
        <v>0</v>
      </c>
      <c r="AH180" s="1044"/>
      <c r="AI180" s="1041">
        <v>-4.1999999999999993</v>
      </c>
      <c r="AJ180" s="1041">
        <v>-1</v>
      </c>
      <c r="AK180" s="1041" t="s">
        <v>305</v>
      </c>
      <c r="AL180" s="1041">
        <v>-1</v>
      </c>
      <c r="AM180" s="1041" t="s">
        <v>305</v>
      </c>
      <c r="AN180" s="1041">
        <v>-1</v>
      </c>
      <c r="AO180" s="1041" t="s">
        <v>305</v>
      </c>
      <c r="AP180" s="1041">
        <v>-2</v>
      </c>
      <c r="AQ180" s="1041" t="s">
        <v>305</v>
      </c>
      <c r="AR180" s="1041">
        <v>-1</v>
      </c>
      <c r="AS180" s="1041" t="s">
        <v>305</v>
      </c>
      <c r="AT180" s="1041" t="s">
        <v>305</v>
      </c>
      <c r="AU180" s="1041" t="s">
        <v>305</v>
      </c>
      <c r="AV180" s="1046" t="s">
        <v>883</v>
      </c>
      <c r="AW180" s="1041" t="s">
        <v>884</v>
      </c>
      <c r="AX180" s="1046" t="s">
        <v>888</v>
      </c>
      <c r="AY180" s="1046" t="s">
        <v>885</v>
      </c>
      <c r="AZ180" s="1046">
        <v>8</v>
      </c>
      <c r="BA180" s="1046">
        <v>8</v>
      </c>
      <c r="BB180" s="1040" t="s">
        <v>738</v>
      </c>
      <c r="BC180" s="1040" t="s">
        <v>738</v>
      </c>
      <c r="BD180" s="1040" t="s">
        <v>738</v>
      </c>
      <c r="BE180" s="1040" t="s">
        <v>738</v>
      </c>
    </row>
    <row r="181" spans="1:59" ht="30.65" customHeight="1" x14ac:dyDescent="0.35">
      <c r="A181" s="1367"/>
      <c r="B18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181" s="778">
        <v>21.14</v>
      </c>
      <c r="D181" s="23" t="s">
        <v>1721</v>
      </c>
      <c r="E181" s="825" t="s">
        <v>881</v>
      </c>
      <c r="F181" s="1495" t="str">
        <f>VLOOKUP(TBL4_OptApp57[[#This Row],[Option type
Defined List]],'Option Typs_Grps'!B$2:C$47, 2, FALSE)</f>
        <v>Distribution Options</v>
      </c>
      <c r="G181" s="834" t="s">
        <v>68</v>
      </c>
      <c r="H181" s="23" t="s">
        <v>882</v>
      </c>
      <c r="I181" s="844" t="s">
        <v>738</v>
      </c>
      <c r="J181" s="778"/>
      <c r="K181" s="778"/>
      <c r="L181" s="1256" t="s">
        <v>738</v>
      </c>
      <c r="M181" s="1256" t="s">
        <v>738</v>
      </c>
      <c r="N181" s="1256" t="s">
        <v>738</v>
      </c>
      <c r="O181" s="1256" t="s">
        <v>738</v>
      </c>
      <c r="P181" s="1256" t="s">
        <v>738</v>
      </c>
      <c r="Q181" s="1256" t="s">
        <v>738</v>
      </c>
      <c r="R181" s="23" t="s">
        <v>71</v>
      </c>
      <c r="S181" s="788" t="s">
        <v>68</v>
      </c>
      <c r="T181" s="788" t="s">
        <v>68</v>
      </c>
      <c r="U181" s="848">
        <v>6</v>
      </c>
      <c r="V181" s="864">
        <v>9</v>
      </c>
      <c r="W181" s="1043" t="s">
        <v>305</v>
      </c>
      <c r="X181" s="821"/>
      <c r="Y181" s="1044"/>
      <c r="Z181" s="1044"/>
      <c r="AA181" s="1044">
        <v>0</v>
      </c>
      <c r="AB181" s="1044">
        <v>0</v>
      </c>
      <c r="AC181" s="1041">
        <v>2331.7440000000001</v>
      </c>
      <c r="AD181" s="1044">
        <v>4016.46</v>
      </c>
      <c r="AE181" s="1047">
        <v>1767.2424000000001</v>
      </c>
      <c r="AF181" s="1124"/>
      <c r="AG181" s="1044">
        <v>0</v>
      </c>
      <c r="AH181" s="1044"/>
      <c r="AI181" s="1041">
        <v>-4.1999999999999993</v>
      </c>
      <c r="AJ181" s="1041">
        <v>-1</v>
      </c>
      <c r="AK181" s="1041" t="s">
        <v>305</v>
      </c>
      <c r="AL181" s="1041">
        <v>-1</v>
      </c>
      <c r="AM181" s="1041" t="s">
        <v>305</v>
      </c>
      <c r="AN181" s="1041">
        <v>-1</v>
      </c>
      <c r="AO181" s="1041" t="s">
        <v>305</v>
      </c>
      <c r="AP181" s="1041">
        <v>-2</v>
      </c>
      <c r="AQ181" s="1041" t="s">
        <v>305</v>
      </c>
      <c r="AR181" s="1041">
        <v>-1</v>
      </c>
      <c r="AS181" s="1041" t="s">
        <v>305</v>
      </c>
      <c r="AT181" s="1041" t="s">
        <v>305</v>
      </c>
      <c r="AU181" s="1041" t="s">
        <v>305</v>
      </c>
      <c r="AV181" s="1041" t="s">
        <v>883</v>
      </c>
      <c r="AW181" s="1041" t="s">
        <v>884</v>
      </c>
      <c r="AX181" s="1041" t="s">
        <v>888</v>
      </c>
      <c r="AY181" s="1041" t="s">
        <v>885</v>
      </c>
      <c r="AZ181" s="1041">
        <v>10</v>
      </c>
      <c r="BA181" s="778">
        <v>8</v>
      </c>
      <c r="BB181" s="1256" t="s">
        <v>738</v>
      </c>
      <c r="BC181" s="1256" t="s">
        <v>738</v>
      </c>
      <c r="BD181" s="1256" t="s">
        <v>738</v>
      </c>
      <c r="BE181" s="1256" t="s">
        <v>738</v>
      </c>
      <c r="BF181" s="1367"/>
      <c r="BG181" s="1367"/>
    </row>
    <row r="182" spans="1:59" ht="30.65" customHeight="1" x14ac:dyDescent="0.35">
      <c r="A182" s="1367"/>
      <c r="B18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2" s="778">
        <v>22.01</v>
      </c>
      <c r="D182" s="23" t="s">
        <v>1722</v>
      </c>
      <c r="E182" s="825" t="s">
        <v>921</v>
      </c>
      <c r="F182" s="1495" t="str">
        <f>VLOOKUP(TBL4_OptApp57[[#This Row],[Option type
Defined List]],'Option Typs_Grps'!B$2:C$47, 2, FALSE)</f>
        <v>Production Options</v>
      </c>
      <c r="G182" s="834" t="s">
        <v>68</v>
      </c>
      <c r="H182" s="23" t="s">
        <v>737</v>
      </c>
      <c r="I182" s="844" t="s">
        <v>738</v>
      </c>
      <c r="J182" s="1049"/>
      <c r="K182" s="1049"/>
      <c r="L182" s="1049"/>
      <c r="M182" s="1049"/>
      <c r="N182" s="1049"/>
      <c r="O182" s="1050"/>
      <c r="P182" s="1051"/>
      <c r="Q182" s="1051"/>
      <c r="R182" s="23" t="s">
        <v>752</v>
      </c>
      <c r="S182" s="1332" t="s">
        <v>71</v>
      </c>
      <c r="T182" s="1332" t="s">
        <v>71</v>
      </c>
      <c r="U182" s="848">
        <v>6</v>
      </c>
      <c r="V182" s="1068"/>
      <c r="W182" s="1069"/>
      <c r="X182" s="1070"/>
      <c r="Y182" s="1079"/>
      <c r="Z182" s="1071"/>
      <c r="AA182" s="1070"/>
      <c r="AB182" s="1070"/>
      <c r="AC182" s="1070"/>
      <c r="AD182" s="1070"/>
      <c r="AE182" s="1070"/>
      <c r="AF182" s="1121"/>
      <c r="AG182" s="1070"/>
      <c r="AH182" s="1070"/>
      <c r="AI182" s="1057"/>
      <c r="AJ182" s="1057"/>
      <c r="AK182" s="1057"/>
      <c r="AL182" s="1057"/>
      <c r="AM182" s="1057"/>
      <c r="AN182" s="1057"/>
      <c r="AO182" s="1057"/>
      <c r="AP182" s="1057"/>
      <c r="AQ182" s="1057"/>
      <c r="AR182" s="1057"/>
      <c r="AS182" s="1057"/>
      <c r="AT182" s="1057"/>
      <c r="AU182" s="1057"/>
      <c r="AV182" s="1057"/>
      <c r="AW182" s="1057"/>
      <c r="AX182" s="1057"/>
      <c r="AY182" s="1057"/>
      <c r="AZ182" s="1057"/>
      <c r="BA182" s="1049"/>
      <c r="BB182" s="1051"/>
      <c r="BC182" s="1051"/>
      <c r="BD182" s="1051"/>
      <c r="BE182" s="1051"/>
      <c r="BF182" s="1367"/>
      <c r="BG182" s="1367"/>
    </row>
    <row r="183" spans="1:59" ht="30.65" customHeight="1" x14ac:dyDescent="0.35">
      <c r="A183" s="21"/>
      <c r="B18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3" s="778">
        <v>22.02</v>
      </c>
      <c r="D183" s="23" t="s">
        <v>1723</v>
      </c>
      <c r="E183" s="825" t="s">
        <v>921</v>
      </c>
      <c r="F183" s="1495" t="str">
        <f>VLOOKUP(TBL4_OptApp57[[#This Row],[Option type
Defined List]],'Option Typs_Grps'!B$2:C$47, 2, FALSE)</f>
        <v>Production Options</v>
      </c>
      <c r="G183" s="834" t="s">
        <v>68</v>
      </c>
      <c r="H183" s="23" t="s">
        <v>737</v>
      </c>
      <c r="I183" s="844" t="s">
        <v>738</v>
      </c>
      <c r="J183" s="1049"/>
      <c r="K183" s="1049"/>
      <c r="L183" s="1049"/>
      <c r="M183" s="1049"/>
      <c r="N183" s="1049"/>
      <c r="O183" s="1050"/>
      <c r="P183" s="1051"/>
      <c r="Q183" s="1051"/>
      <c r="R183" s="23" t="s">
        <v>891</v>
      </c>
      <c r="S183" s="1332" t="s">
        <v>71</v>
      </c>
      <c r="T183" s="1332" t="s">
        <v>71</v>
      </c>
      <c r="U183" s="848">
        <v>6</v>
      </c>
      <c r="V183" s="1068"/>
      <c r="W183" s="1069"/>
      <c r="X183" s="1070"/>
      <c r="Y183" s="1079"/>
      <c r="Z183" s="1071"/>
      <c r="AA183" s="1070"/>
      <c r="AB183" s="1070"/>
      <c r="AC183" s="1070"/>
      <c r="AD183" s="1070"/>
      <c r="AE183" s="1070"/>
      <c r="AF183" s="1070"/>
      <c r="AG183" s="1070"/>
      <c r="AH183" s="1070"/>
      <c r="AI183" s="1057"/>
      <c r="AJ183" s="1057"/>
      <c r="AK183" s="1057"/>
      <c r="AL183" s="1057"/>
      <c r="AM183" s="1057"/>
      <c r="AN183" s="1057"/>
      <c r="AO183" s="1057"/>
      <c r="AP183" s="1057"/>
      <c r="AQ183" s="1057"/>
      <c r="AR183" s="1057"/>
      <c r="AS183" s="1057"/>
      <c r="AT183" s="1057"/>
      <c r="AU183" s="1057"/>
      <c r="AV183" s="1057"/>
      <c r="AW183" s="1057"/>
      <c r="AX183" s="1057"/>
      <c r="AY183" s="1057"/>
      <c r="AZ183" s="1057"/>
      <c r="BA183" s="1049"/>
      <c r="BB183" s="1051"/>
      <c r="BC183" s="1051"/>
      <c r="BD183" s="1051"/>
      <c r="BE183" s="1051"/>
      <c r="BF183" s="1367"/>
      <c r="BG183" s="1367"/>
    </row>
    <row r="184" spans="1:59" ht="30.65" customHeight="1" x14ac:dyDescent="0.35">
      <c r="A184" s="21"/>
      <c r="B18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184" s="778">
        <v>22.03</v>
      </c>
      <c r="D184" s="23" t="s">
        <v>922</v>
      </c>
      <c r="E184" s="825" t="s">
        <v>921</v>
      </c>
      <c r="F184" s="1495" t="str">
        <f>VLOOKUP(TBL4_OptApp57[[#This Row],[Option type
Defined List]],'Option Typs_Grps'!B$2:C$47, 2, FALSE)</f>
        <v>Production Options</v>
      </c>
      <c r="G184" s="834" t="s">
        <v>68</v>
      </c>
      <c r="H184" s="23" t="s">
        <v>737</v>
      </c>
      <c r="I184" s="844" t="s">
        <v>738</v>
      </c>
      <c r="J184" s="1049"/>
      <c r="K184" s="1049"/>
      <c r="L184" s="1049"/>
      <c r="M184" s="1049"/>
      <c r="N184" s="1049"/>
      <c r="O184" s="1050"/>
      <c r="P184" s="1051"/>
      <c r="Q184" s="1051"/>
      <c r="R184" s="23" t="s">
        <v>896</v>
      </c>
      <c r="S184" s="1332" t="s">
        <v>71</v>
      </c>
      <c r="T184" s="1332" t="s">
        <v>71</v>
      </c>
      <c r="U184" s="848">
        <v>6</v>
      </c>
      <c r="V184" s="1068"/>
      <c r="W184" s="1069"/>
      <c r="X184" s="1070"/>
      <c r="Y184" s="1079"/>
      <c r="Z184" s="1071"/>
      <c r="AA184" s="1070"/>
      <c r="AB184" s="1070"/>
      <c r="AC184" s="1070"/>
      <c r="AD184" s="1070"/>
      <c r="AE184" s="1070"/>
      <c r="AF184" s="1070"/>
      <c r="AG184" s="1070"/>
      <c r="AH184" s="1070"/>
      <c r="AI184" s="1057"/>
      <c r="AJ184" s="1057"/>
      <c r="AK184" s="1057"/>
      <c r="AL184" s="1057"/>
      <c r="AM184" s="1057"/>
      <c r="AN184" s="1057"/>
      <c r="AO184" s="1057"/>
      <c r="AP184" s="1057"/>
      <c r="AQ184" s="1057"/>
      <c r="AR184" s="1057"/>
      <c r="AS184" s="1057"/>
      <c r="AT184" s="1057"/>
      <c r="AU184" s="1057"/>
      <c r="AV184" s="1057"/>
      <c r="AW184" s="1057"/>
      <c r="AX184" s="1057"/>
      <c r="AY184" s="1057"/>
      <c r="AZ184" s="1057"/>
      <c r="BA184" s="1049"/>
      <c r="BB184" s="1051"/>
      <c r="BC184" s="1051"/>
      <c r="BD184" s="1051"/>
      <c r="BE184" s="1051"/>
      <c r="BF184" s="1367"/>
      <c r="BG184" s="1367"/>
    </row>
    <row r="185" spans="1:59" ht="30.65" customHeight="1" x14ac:dyDescent="0.35">
      <c r="A185" s="21"/>
      <c r="B18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51bP</v>
      </c>
      <c r="C185" s="778">
        <v>22.04</v>
      </c>
      <c r="D185" s="23" t="s">
        <v>1724</v>
      </c>
      <c r="E185" s="825" t="s">
        <v>921</v>
      </c>
      <c r="F185" s="1495" t="str">
        <f>VLOOKUP(TBL4_OptApp57[[#This Row],[Option type
Defined List]],'Option Typs_Grps'!B$2:C$47, 2, FALSE)</f>
        <v>Production Options</v>
      </c>
      <c r="G185" s="834" t="s">
        <v>68</v>
      </c>
      <c r="H185" s="23" t="s">
        <v>821</v>
      </c>
      <c r="I185" s="844" t="s">
        <v>738</v>
      </c>
      <c r="J185" s="778"/>
      <c r="K185" s="778" t="s">
        <v>71</v>
      </c>
      <c r="L185" s="1256" t="s">
        <v>772</v>
      </c>
      <c r="M185" s="1256" t="s">
        <v>738</v>
      </c>
      <c r="N185" s="1256" t="s">
        <v>772</v>
      </c>
      <c r="O185" s="1256" t="s">
        <v>772</v>
      </c>
      <c r="P185" s="1256" t="s">
        <v>738</v>
      </c>
      <c r="Q185" s="1256" t="s">
        <v>738</v>
      </c>
      <c r="R185" s="23" t="s">
        <v>71</v>
      </c>
      <c r="S185" s="1332" t="s">
        <v>71</v>
      </c>
      <c r="T185" s="1332" t="s">
        <v>71</v>
      </c>
      <c r="U185" s="848">
        <v>1.63</v>
      </c>
      <c r="V185" s="864">
        <v>9</v>
      </c>
      <c r="W185" s="1043" t="s">
        <v>150</v>
      </c>
      <c r="X185" s="821"/>
      <c r="Y185" s="1044"/>
      <c r="Z185" s="1044"/>
      <c r="AA185" s="1044">
        <v>0.71719999999999995</v>
      </c>
      <c r="AB185" s="1044">
        <v>1.63</v>
      </c>
      <c r="AC185" s="1041">
        <v>358.55</v>
      </c>
      <c r="AD185" s="1044">
        <v>89.837450000000004</v>
      </c>
      <c r="AE185" s="1047">
        <v>39.528478</v>
      </c>
      <c r="AF185" s="1124"/>
      <c r="AG185" s="1044">
        <v>181.52063749426873</v>
      </c>
      <c r="AH185" s="1044"/>
      <c r="AI185" s="1041">
        <v>-6.6</v>
      </c>
      <c r="AJ185" s="1041">
        <v>-1</v>
      </c>
      <c r="AK185" s="1041" t="s">
        <v>305</v>
      </c>
      <c r="AL185" s="1041">
        <v>-1</v>
      </c>
      <c r="AM185" s="1041" t="s">
        <v>305</v>
      </c>
      <c r="AN185" s="1041">
        <v>-1</v>
      </c>
      <c r="AO185" s="1041" t="s">
        <v>305</v>
      </c>
      <c r="AP185" s="1041">
        <v>-1</v>
      </c>
      <c r="AQ185" s="1041" t="s">
        <v>305</v>
      </c>
      <c r="AR185" s="1041">
        <v>-3</v>
      </c>
      <c r="AS185" s="1041" t="s">
        <v>305</v>
      </c>
      <c r="AT185" s="1041" t="s">
        <v>305</v>
      </c>
      <c r="AU185" s="1041" t="s">
        <v>305</v>
      </c>
      <c r="AV185" s="1041" t="s">
        <v>895</v>
      </c>
      <c r="AW185" s="1041" t="s">
        <v>884</v>
      </c>
      <c r="AX185" s="1041" t="s">
        <v>886</v>
      </c>
      <c r="AY185" s="1041" t="s">
        <v>886</v>
      </c>
      <c r="AZ185" s="1041">
        <v>19</v>
      </c>
      <c r="BA185" s="778">
        <v>12</v>
      </c>
      <c r="BB185" s="1256" t="s">
        <v>772</v>
      </c>
      <c r="BC185" s="1256" t="s">
        <v>772</v>
      </c>
      <c r="BD185" s="1256" t="s">
        <v>772</v>
      </c>
      <c r="BE185" s="1256" t="s">
        <v>772</v>
      </c>
      <c r="BF185" s="1367"/>
      <c r="BG185" s="1367"/>
    </row>
    <row r="186" spans="1:59" ht="30.65" customHeight="1" x14ac:dyDescent="0.35">
      <c r="A186" s="21"/>
      <c r="B18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51bF</v>
      </c>
      <c r="C186" s="778">
        <v>23.01</v>
      </c>
      <c r="D186" s="23" t="s">
        <v>1831</v>
      </c>
      <c r="E186" s="825" t="s">
        <v>921</v>
      </c>
      <c r="F186" s="1495" t="str">
        <f>VLOOKUP(TBL4_OptApp57[[#This Row],[Option type
Defined List]],'Option Typs_Grps'!B$2:C$47, 2, FALSE)</f>
        <v>Production Options</v>
      </c>
      <c r="G186" s="834" t="s">
        <v>68</v>
      </c>
      <c r="H186" s="23" t="s">
        <v>882</v>
      </c>
      <c r="I186" s="844" t="s">
        <v>738</v>
      </c>
      <c r="J186" s="778"/>
      <c r="K186" s="778" t="s">
        <v>71</v>
      </c>
      <c r="L186" s="1256" t="s">
        <v>738</v>
      </c>
      <c r="M186" s="1256" t="s">
        <v>738</v>
      </c>
      <c r="N186" s="1256" t="s">
        <v>738</v>
      </c>
      <c r="O186" s="1256" t="s">
        <v>738</v>
      </c>
      <c r="P186" s="1256" t="s">
        <v>738</v>
      </c>
      <c r="Q186" s="1256" t="s">
        <v>738</v>
      </c>
      <c r="R186" s="23" t="s">
        <v>71</v>
      </c>
      <c r="S186" s="1332" t="s">
        <v>71</v>
      </c>
      <c r="T186" s="1332" t="s">
        <v>71</v>
      </c>
      <c r="U186" s="848">
        <v>4</v>
      </c>
      <c r="V186" s="864">
        <v>8</v>
      </c>
      <c r="W186" s="1043" t="s">
        <v>305</v>
      </c>
      <c r="X186" s="821"/>
      <c r="Y186" s="1044"/>
      <c r="Z186" s="1044"/>
      <c r="AA186" s="1044">
        <v>1.76</v>
      </c>
      <c r="AB186" s="1044">
        <v>4</v>
      </c>
      <c r="AC186" s="1041">
        <v>151.04499999999999</v>
      </c>
      <c r="AD186" s="1044">
        <v>0</v>
      </c>
      <c r="AE186" s="1047">
        <v>0</v>
      </c>
      <c r="AF186" s="1124"/>
      <c r="AG186" s="1044">
        <v>124.06510968841981</v>
      </c>
      <c r="AH186" s="1044"/>
      <c r="AI186" s="1041">
        <v>-8.7999999999999989</v>
      </c>
      <c r="AJ186" s="1041">
        <v>-2</v>
      </c>
      <c r="AK186" s="1041" t="s">
        <v>305</v>
      </c>
      <c r="AL186" s="1041">
        <v>-1</v>
      </c>
      <c r="AM186" s="1041" t="s">
        <v>305</v>
      </c>
      <c r="AN186" s="1041">
        <v>-1</v>
      </c>
      <c r="AO186" s="1041" t="s">
        <v>305</v>
      </c>
      <c r="AP186" s="1041">
        <v>-1</v>
      </c>
      <c r="AQ186" s="1041" t="s">
        <v>305</v>
      </c>
      <c r="AR186" s="1041">
        <v>-3</v>
      </c>
      <c r="AS186" s="1041" t="s">
        <v>305</v>
      </c>
      <c r="AT186" s="1041" t="s">
        <v>305</v>
      </c>
      <c r="AU186" s="1041" t="s">
        <v>305</v>
      </c>
      <c r="AV186" s="1041" t="s">
        <v>895</v>
      </c>
      <c r="AW186" s="1041" t="s">
        <v>884</v>
      </c>
      <c r="AX186" s="1041" t="s">
        <v>886</v>
      </c>
      <c r="AY186" s="1041" t="s">
        <v>886</v>
      </c>
      <c r="AZ186" s="1041">
        <v>15</v>
      </c>
      <c r="BA186" s="778">
        <v>12</v>
      </c>
      <c r="BB186" s="1256" t="s">
        <v>738</v>
      </c>
      <c r="BC186" s="1256" t="s">
        <v>738</v>
      </c>
      <c r="BD186" s="1256" t="s">
        <v>738</v>
      </c>
      <c r="BE186" s="1256" t="s">
        <v>772</v>
      </c>
      <c r="BF186" s="1367"/>
      <c r="BG186" s="21"/>
    </row>
    <row r="187" spans="1:59" customFormat="1" ht="30.65" customHeight="1" x14ac:dyDescent="0.35">
      <c r="B18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7" s="778">
        <v>24.01</v>
      </c>
      <c r="D187" s="23" t="s">
        <v>826</v>
      </c>
      <c r="E187" s="825" t="s">
        <v>826</v>
      </c>
      <c r="F187" s="1495" t="str">
        <f>VLOOKUP(TBL4_OptApp57[[#This Row],[Option type
Defined List]],'Option Typs_Grps'!B$2:C$47, 2, FALSE)</f>
        <v>Customer Options</v>
      </c>
      <c r="G187" s="834" t="s">
        <v>68</v>
      </c>
      <c r="H187" s="23" t="s">
        <v>737</v>
      </c>
      <c r="I187" s="844" t="s">
        <v>738</v>
      </c>
      <c r="J187" s="1055"/>
      <c r="K187" s="1055"/>
      <c r="L187" s="1055"/>
      <c r="M187" s="1055"/>
      <c r="N187" s="1055"/>
      <c r="O187" s="1055"/>
      <c r="P187" s="1056"/>
      <c r="Q187" s="1056"/>
      <c r="R187" s="788" t="s">
        <v>923</v>
      </c>
      <c r="S187" s="1332" t="s">
        <v>71</v>
      </c>
      <c r="T187" s="1332" t="s">
        <v>71</v>
      </c>
      <c r="U187" s="848">
        <v>0.8</v>
      </c>
      <c r="V187" s="1068"/>
      <c r="W187" s="1073"/>
      <c r="X187" s="1075"/>
      <c r="Y187" s="1074"/>
      <c r="Z187" s="1078"/>
      <c r="AA187" s="1074"/>
      <c r="AB187" s="1074"/>
      <c r="AC187" s="1074"/>
      <c r="AD187" s="1074"/>
      <c r="AE187" s="1074"/>
      <c r="AF187" s="1122"/>
      <c r="AG187" s="1074"/>
      <c r="AH187" s="1074"/>
      <c r="AI187" s="1076"/>
      <c r="AJ187" s="1076"/>
      <c r="AK187" s="1076"/>
      <c r="AL187" s="1076"/>
      <c r="AM187" s="1076"/>
      <c r="AN187" s="1076"/>
      <c r="AO187" s="1076"/>
      <c r="AP187" s="1076"/>
      <c r="AQ187" s="1076"/>
      <c r="AR187" s="1076"/>
      <c r="AS187" s="1076"/>
      <c r="AT187" s="1076"/>
      <c r="AU187" s="1076"/>
      <c r="AV187" s="1076"/>
      <c r="AW187" s="1076"/>
      <c r="AX187" s="1076"/>
      <c r="AY187" s="1076"/>
      <c r="AZ187" s="1076"/>
      <c r="BA187" s="1076"/>
      <c r="BB187" s="1056"/>
      <c r="BC187" s="1056"/>
      <c r="BD187" s="1056"/>
      <c r="BE187" s="1056"/>
    </row>
    <row r="188" spans="1:59" ht="30.65" customHeight="1" x14ac:dyDescent="0.35">
      <c r="A188" s="21"/>
      <c r="B18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51dU</v>
      </c>
      <c r="C188" s="778">
        <v>24.02</v>
      </c>
      <c r="D188" s="23" t="s">
        <v>924</v>
      </c>
      <c r="E188" s="825" t="s">
        <v>826</v>
      </c>
      <c r="F188" s="1495" t="str">
        <f>VLOOKUP(TBL4_OptApp57[[#This Row],[Option type
Defined List]],'Option Typs_Grps'!B$2:C$47, 2, FALSE)</f>
        <v>Customer Options</v>
      </c>
      <c r="G188" s="834" t="s">
        <v>68</v>
      </c>
      <c r="H188" s="23" t="s">
        <v>737</v>
      </c>
      <c r="I188" s="844" t="s">
        <v>738</v>
      </c>
      <c r="J188" s="1049"/>
      <c r="K188" s="1049"/>
      <c r="L188" s="1049"/>
      <c r="M188" s="1049"/>
      <c r="N188" s="1049"/>
      <c r="O188" s="1050"/>
      <c r="P188" s="1051"/>
      <c r="Q188" s="1051"/>
      <c r="R188" s="23" t="s">
        <v>766</v>
      </c>
      <c r="S188" s="1332" t="s">
        <v>71</v>
      </c>
      <c r="T188" s="1332" t="s">
        <v>71</v>
      </c>
      <c r="U188" s="848">
        <v>15</v>
      </c>
      <c r="V188" s="1068"/>
      <c r="W188" s="1069"/>
      <c r="X188" s="1070"/>
      <c r="Y188" s="1079"/>
      <c r="Z188" s="1071"/>
      <c r="AA188" s="1070"/>
      <c r="AB188" s="1070"/>
      <c r="AC188" s="1070"/>
      <c r="AD188" s="1070"/>
      <c r="AE188" s="1070"/>
      <c r="AF188" s="1070"/>
      <c r="AG188" s="1070"/>
      <c r="AH188" s="1070"/>
      <c r="AI188" s="1057"/>
      <c r="AJ188" s="1057"/>
      <c r="AK188" s="1057"/>
      <c r="AL188" s="1057"/>
      <c r="AM188" s="1057"/>
      <c r="AN188" s="1057"/>
      <c r="AO188" s="1057"/>
      <c r="AP188" s="1057"/>
      <c r="AQ188" s="1057"/>
      <c r="AR188" s="1057"/>
      <c r="AS188" s="1057"/>
      <c r="AT188" s="1057"/>
      <c r="AU188" s="1057"/>
      <c r="AV188" s="1057"/>
      <c r="AW188" s="1057"/>
      <c r="AX188" s="1057"/>
      <c r="AY188" s="1057"/>
      <c r="AZ188" s="1057"/>
      <c r="BA188" s="1049"/>
      <c r="BB188" s="1051"/>
      <c r="BC188" s="1051"/>
      <c r="BD188" s="1051"/>
      <c r="BE188" s="1051"/>
      <c r="BF188" s="1367"/>
      <c r="BG188" s="21"/>
    </row>
    <row r="189" spans="1:59" customFormat="1" ht="30.65" customHeight="1" x14ac:dyDescent="0.35">
      <c r="B189"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89" s="778">
        <v>24.03</v>
      </c>
      <c r="D189" s="23" t="s">
        <v>925</v>
      </c>
      <c r="E189" s="825" t="s">
        <v>926</v>
      </c>
      <c r="F189" s="1495" t="str">
        <f>VLOOKUP(TBL4_OptApp57[[#This Row],[Option type
Defined List]],'Option Typs_Grps'!B$2:C$47, 2, FALSE)</f>
        <v>Resource Options</v>
      </c>
      <c r="G189" s="834" t="s">
        <v>68</v>
      </c>
      <c r="H189" s="23" t="s">
        <v>737</v>
      </c>
      <c r="I189" s="844" t="s">
        <v>738</v>
      </c>
      <c r="J189" s="1055"/>
      <c r="K189" s="1055"/>
      <c r="L189" s="1055"/>
      <c r="M189" s="1055"/>
      <c r="N189" s="1055"/>
      <c r="O189" s="1055"/>
      <c r="P189" s="1056"/>
      <c r="Q189" s="1056"/>
      <c r="R189" s="788" t="s">
        <v>903</v>
      </c>
      <c r="S189" s="1332" t="s">
        <v>71</v>
      </c>
      <c r="T189" s="1332" t="s">
        <v>71</v>
      </c>
      <c r="U189" s="848">
        <v>4</v>
      </c>
      <c r="V189" s="1068"/>
      <c r="W189" s="1072"/>
      <c r="X189" s="1075"/>
      <c r="Y189" s="1074"/>
      <c r="Z189" s="1078"/>
      <c r="AA189" s="1074"/>
      <c r="AB189" s="1074"/>
      <c r="AC189" s="1074"/>
      <c r="AD189" s="1074"/>
      <c r="AE189" s="1074"/>
      <c r="AF189" s="1074"/>
      <c r="AG189" s="1074"/>
      <c r="AH189" s="1074"/>
      <c r="AI189" s="1076"/>
      <c r="AJ189" s="1076"/>
      <c r="AK189" s="1076"/>
      <c r="AL189" s="1076"/>
      <c r="AM189" s="1076"/>
      <c r="AN189" s="1076"/>
      <c r="AO189" s="1076"/>
      <c r="AP189" s="1076"/>
      <c r="AQ189" s="1076"/>
      <c r="AR189" s="1076"/>
      <c r="AS189" s="1076"/>
      <c r="AT189" s="1076"/>
      <c r="AU189" s="1076"/>
      <c r="AV189" s="1076"/>
      <c r="AW189" s="1076"/>
      <c r="AX189" s="1076"/>
      <c r="AY189" s="1076"/>
      <c r="AZ189" s="1076"/>
      <c r="BA189" s="1076"/>
      <c r="BB189" s="1056"/>
      <c r="BC189" s="1056"/>
      <c r="BD189" s="1056"/>
      <c r="BE189" s="1056"/>
    </row>
    <row r="190" spans="1:59" ht="30.65" customHeight="1" x14ac:dyDescent="0.35">
      <c r="A190" s="21"/>
      <c r="B19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0" s="778">
        <v>25.01</v>
      </c>
      <c r="D190" s="23" t="s">
        <v>927</v>
      </c>
      <c r="E190" s="825" t="s">
        <v>928</v>
      </c>
      <c r="F190" s="1495" t="str">
        <f>VLOOKUP(TBL4_OptApp57[[#This Row],[Option type
Defined List]],'Option Typs_Grps'!B$2:C$47, 2, FALSE)</f>
        <v>Resource Options</v>
      </c>
      <c r="G190" s="834" t="s">
        <v>68</v>
      </c>
      <c r="H190" s="23" t="s">
        <v>882</v>
      </c>
      <c r="I190" s="844" t="s">
        <v>738</v>
      </c>
      <c r="J190" s="778"/>
      <c r="K190" s="778">
        <v>32.11</v>
      </c>
      <c r="L190" s="1256" t="s">
        <v>738</v>
      </c>
      <c r="M190" s="1256" t="s">
        <v>738</v>
      </c>
      <c r="N190" s="1256" t="s">
        <v>738</v>
      </c>
      <c r="O190" s="1256" t="s">
        <v>738</v>
      </c>
      <c r="P190" s="1256" t="s">
        <v>738</v>
      </c>
      <c r="Q190" s="1256" t="s">
        <v>738</v>
      </c>
      <c r="R190" s="23" t="s">
        <v>71</v>
      </c>
      <c r="S190" s="1332" t="s">
        <v>71</v>
      </c>
      <c r="T190" s="1332" t="s">
        <v>71</v>
      </c>
      <c r="U190" s="848">
        <v>35</v>
      </c>
      <c r="V190" s="864">
        <v>17</v>
      </c>
      <c r="W190" s="1043" t="s">
        <v>305</v>
      </c>
      <c r="X190" s="821"/>
      <c r="Y190" s="1044"/>
      <c r="Z190" s="1044"/>
      <c r="AA190" s="1044">
        <v>15.4</v>
      </c>
      <c r="AB190" s="1044">
        <v>35</v>
      </c>
      <c r="AC190" s="1041">
        <v>31387.841</v>
      </c>
      <c r="AD190" s="1044">
        <v>2405.9563234000002</v>
      </c>
      <c r="AE190" s="1047">
        <v>1058.620782296</v>
      </c>
      <c r="AF190" s="1124"/>
      <c r="AG190" s="1044">
        <v>324.43626939577666</v>
      </c>
      <c r="AH190" s="1044"/>
      <c r="AI190" s="1041">
        <v>-9.0000000000000018</v>
      </c>
      <c r="AJ190" s="1041">
        <v>-3</v>
      </c>
      <c r="AK190" s="1041" t="s">
        <v>305</v>
      </c>
      <c r="AL190" s="1041">
        <v>-1</v>
      </c>
      <c r="AM190" s="1041" t="s">
        <v>305</v>
      </c>
      <c r="AN190" s="1041">
        <v>-1</v>
      </c>
      <c r="AO190" s="1041" t="s">
        <v>305</v>
      </c>
      <c r="AP190" s="1041">
        <v>-3</v>
      </c>
      <c r="AQ190" s="1041" t="s">
        <v>305</v>
      </c>
      <c r="AR190" s="1041">
        <v>-1</v>
      </c>
      <c r="AS190" s="1041" t="s">
        <v>305</v>
      </c>
      <c r="AT190" s="1041" t="s">
        <v>305</v>
      </c>
      <c r="AU190" s="1041" t="s">
        <v>305</v>
      </c>
      <c r="AV190" s="1041" t="s">
        <v>904</v>
      </c>
      <c r="AW190" s="1041" t="s">
        <v>929</v>
      </c>
      <c r="AX190" s="1041" t="s">
        <v>904</v>
      </c>
      <c r="AY190" s="1041" t="s">
        <v>904</v>
      </c>
      <c r="AZ190" s="1041">
        <v>9</v>
      </c>
      <c r="BA190" s="778">
        <v>2</v>
      </c>
      <c r="BB190" s="1256" t="s">
        <v>738</v>
      </c>
      <c r="BC190" s="1256" t="s">
        <v>738</v>
      </c>
      <c r="BD190" s="1256" t="s">
        <v>738</v>
      </c>
      <c r="BE190" s="1256" t="s">
        <v>738</v>
      </c>
      <c r="BF190" s="1367"/>
      <c r="BG190" s="21"/>
    </row>
    <row r="191" spans="1:59" ht="30.65" customHeight="1" x14ac:dyDescent="0.35">
      <c r="A191" s="21"/>
      <c r="B19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1" s="778">
        <v>25.02</v>
      </c>
      <c r="D191" s="23" t="s">
        <v>1725</v>
      </c>
      <c r="E191" s="825" t="s">
        <v>928</v>
      </c>
      <c r="F191" s="1495" t="str">
        <f>VLOOKUP(TBL4_OptApp57[[#This Row],[Option type
Defined List]],'Option Typs_Grps'!B$2:C$47, 2, FALSE)</f>
        <v>Resource Options</v>
      </c>
      <c r="G191" s="834" t="s">
        <v>68</v>
      </c>
      <c r="H191" s="23" t="s">
        <v>737</v>
      </c>
      <c r="I191" s="844" t="s">
        <v>738</v>
      </c>
      <c r="J191" s="1049"/>
      <c r="K191" s="1049"/>
      <c r="L191" s="1049"/>
      <c r="M191" s="1049"/>
      <c r="N191" s="1049"/>
      <c r="O191" s="1050"/>
      <c r="P191" s="1051"/>
      <c r="Q191" s="1051"/>
      <c r="R191" s="23" t="s">
        <v>896</v>
      </c>
      <c r="S191" s="1332" t="s">
        <v>71</v>
      </c>
      <c r="T191" s="1332" t="s">
        <v>71</v>
      </c>
      <c r="U191" s="848">
        <v>20</v>
      </c>
      <c r="V191" s="1068"/>
      <c r="W191" s="1069"/>
      <c r="X191" s="1070"/>
      <c r="Y191" s="1079"/>
      <c r="Z191" s="1071"/>
      <c r="AA191" s="1070"/>
      <c r="AB191" s="1070"/>
      <c r="AC191" s="1070"/>
      <c r="AD191" s="1070"/>
      <c r="AE191" s="1070"/>
      <c r="AF191" s="1121"/>
      <c r="AG191" s="1070"/>
      <c r="AH191" s="1070"/>
      <c r="AI191" s="1057"/>
      <c r="AJ191" s="1057"/>
      <c r="AK191" s="1057"/>
      <c r="AL191" s="1057"/>
      <c r="AM191" s="1057"/>
      <c r="AN191" s="1057"/>
      <c r="AO191" s="1057"/>
      <c r="AP191" s="1057"/>
      <c r="AQ191" s="1057"/>
      <c r="AR191" s="1057"/>
      <c r="AS191" s="1057"/>
      <c r="AT191" s="1057"/>
      <c r="AU191" s="1057"/>
      <c r="AV191" s="1057"/>
      <c r="AW191" s="1057"/>
      <c r="AX191" s="1057"/>
      <c r="AY191" s="1057"/>
      <c r="AZ191" s="1057"/>
      <c r="BA191" s="1049"/>
      <c r="BB191" s="1051"/>
      <c r="BC191" s="1051"/>
      <c r="BD191" s="1051"/>
      <c r="BE191" s="1051"/>
      <c r="BF191" s="1367"/>
      <c r="BG191" s="21"/>
    </row>
    <row r="192" spans="1:59" ht="30.65" customHeight="1" x14ac:dyDescent="0.35">
      <c r="A192" s="21"/>
      <c r="B19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2" s="778">
        <v>25.03</v>
      </c>
      <c r="D192" s="23" t="s">
        <v>1726</v>
      </c>
      <c r="E192" s="825" t="s">
        <v>928</v>
      </c>
      <c r="F192" s="1495" t="str">
        <f>VLOOKUP(TBL4_OptApp57[[#This Row],[Option type
Defined List]],'Option Typs_Grps'!B$2:C$47, 2, FALSE)</f>
        <v>Resource Options</v>
      </c>
      <c r="G192" s="834" t="s">
        <v>68</v>
      </c>
      <c r="H192" s="23" t="s">
        <v>882</v>
      </c>
      <c r="I192" s="844" t="s">
        <v>738</v>
      </c>
      <c r="J192" s="778"/>
      <c r="K192" s="778" t="s">
        <v>930</v>
      </c>
      <c r="L192" s="1256" t="s">
        <v>738</v>
      </c>
      <c r="M192" s="1256" t="s">
        <v>738</v>
      </c>
      <c r="N192" s="1256" t="s">
        <v>738</v>
      </c>
      <c r="O192" s="1256" t="s">
        <v>738</v>
      </c>
      <c r="P192" s="1256" t="s">
        <v>738</v>
      </c>
      <c r="Q192" s="1256" t="s">
        <v>772</v>
      </c>
      <c r="R192" s="23" t="s">
        <v>71</v>
      </c>
      <c r="S192" s="1332" t="s">
        <v>71</v>
      </c>
      <c r="T192" s="1332" t="s">
        <v>71</v>
      </c>
      <c r="U192" s="848">
        <v>4</v>
      </c>
      <c r="V192" s="864">
        <v>9</v>
      </c>
      <c r="W192" s="1043" t="s">
        <v>305</v>
      </c>
      <c r="X192" s="821"/>
      <c r="Y192" s="1044"/>
      <c r="Z192" s="1044"/>
      <c r="AA192" s="1044">
        <v>1.76</v>
      </c>
      <c r="AB192" s="1044">
        <v>4</v>
      </c>
      <c r="AC192" s="1041">
        <v>8187.7349999999997</v>
      </c>
      <c r="AD192" s="1044">
        <v>4020.84</v>
      </c>
      <c r="AE192" s="1047">
        <v>1769.1696000000002</v>
      </c>
      <c r="AF192" s="1124"/>
      <c r="AG192" s="1044">
        <v>81.88703379253684</v>
      </c>
      <c r="AH192" s="1044"/>
      <c r="AI192" s="1041">
        <v>-5.6</v>
      </c>
      <c r="AJ192" s="1041">
        <v>-2</v>
      </c>
      <c r="AK192" s="1041" t="s">
        <v>305</v>
      </c>
      <c r="AL192" s="1041">
        <v>-1</v>
      </c>
      <c r="AM192" s="1041" t="s">
        <v>305</v>
      </c>
      <c r="AN192" s="1041">
        <v>-1</v>
      </c>
      <c r="AO192" s="1041" t="s">
        <v>305</v>
      </c>
      <c r="AP192" s="1041">
        <v>-2</v>
      </c>
      <c r="AQ192" s="1041" t="s">
        <v>305</v>
      </c>
      <c r="AR192" s="1041">
        <v>-1</v>
      </c>
      <c r="AS192" s="1041" t="s">
        <v>305</v>
      </c>
      <c r="AT192" s="1041" t="s">
        <v>305</v>
      </c>
      <c r="AU192" s="1041" t="s">
        <v>305</v>
      </c>
      <c r="AV192" s="1041" t="s">
        <v>883</v>
      </c>
      <c r="AW192" s="1041" t="s">
        <v>884</v>
      </c>
      <c r="AX192" s="1041" t="s">
        <v>904</v>
      </c>
      <c r="AY192" s="1041" t="s">
        <v>904</v>
      </c>
      <c r="AZ192" s="1041">
        <v>2</v>
      </c>
      <c r="BA192" s="778">
        <v>6</v>
      </c>
      <c r="BB192" s="1256" t="s">
        <v>738</v>
      </c>
      <c r="BC192" s="1256" t="s">
        <v>738</v>
      </c>
      <c r="BD192" s="1256" t="s">
        <v>738</v>
      </c>
      <c r="BE192" s="1256" t="s">
        <v>738</v>
      </c>
      <c r="BF192" s="1367"/>
      <c r="BG192" s="21"/>
    </row>
    <row r="193" spans="1:59" ht="30.65" customHeight="1" x14ac:dyDescent="0.35">
      <c r="A193" s="21"/>
      <c r="B19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3" s="778">
        <v>25.04</v>
      </c>
      <c r="D193" s="23" t="s">
        <v>931</v>
      </c>
      <c r="E193" s="825" t="s">
        <v>928</v>
      </c>
      <c r="F193" s="1495" t="str">
        <f>VLOOKUP(TBL4_OptApp57[[#This Row],[Option type
Defined List]],'Option Typs_Grps'!B$2:C$47, 2, FALSE)</f>
        <v>Resource Options</v>
      </c>
      <c r="G193" s="834" t="s">
        <v>68</v>
      </c>
      <c r="H193" s="23" t="s">
        <v>882</v>
      </c>
      <c r="I193" s="844" t="s">
        <v>738</v>
      </c>
      <c r="J193" s="778"/>
      <c r="K193" s="778">
        <v>25.05</v>
      </c>
      <c r="L193" s="1256" t="s">
        <v>738</v>
      </c>
      <c r="M193" s="1256" t="s">
        <v>738</v>
      </c>
      <c r="N193" s="1256" t="s">
        <v>738</v>
      </c>
      <c r="O193" s="1256" t="s">
        <v>738</v>
      </c>
      <c r="P193" s="1256" t="s">
        <v>738</v>
      </c>
      <c r="Q193" s="1256" t="s">
        <v>738</v>
      </c>
      <c r="R193" s="23" t="s">
        <v>71</v>
      </c>
      <c r="S193" s="1332" t="s">
        <v>71</v>
      </c>
      <c r="T193" s="1332" t="s">
        <v>71</v>
      </c>
      <c r="U193" s="848">
        <v>14</v>
      </c>
      <c r="V193" s="864">
        <v>9</v>
      </c>
      <c r="W193" s="1043" t="s">
        <v>305</v>
      </c>
      <c r="X193" s="821"/>
      <c r="Y193" s="1044"/>
      <c r="Z193" s="1044"/>
      <c r="AA193" s="1044">
        <v>6.16</v>
      </c>
      <c r="AB193" s="1044">
        <v>14</v>
      </c>
      <c r="AC193" s="1041">
        <v>23616.348999999998</v>
      </c>
      <c r="AD193" s="1044">
        <v>8641.01</v>
      </c>
      <c r="AE193" s="1047">
        <v>3802.0444000000002</v>
      </c>
      <c r="AF193" s="1124"/>
      <c r="AG193" s="1044">
        <v>51.490667999978086</v>
      </c>
      <c r="AH193" s="1044"/>
      <c r="AI193" s="1041">
        <v>-12.600000000000001</v>
      </c>
      <c r="AJ193" s="1041">
        <v>-3</v>
      </c>
      <c r="AK193" s="1041" t="s">
        <v>305</v>
      </c>
      <c r="AL193" s="1041">
        <v>-2</v>
      </c>
      <c r="AM193" s="1041" t="s">
        <v>305</v>
      </c>
      <c r="AN193" s="1041">
        <v>-2</v>
      </c>
      <c r="AO193" s="1041" t="s">
        <v>305</v>
      </c>
      <c r="AP193" s="1041">
        <v>-3</v>
      </c>
      <c r="AQ193" s="1041" t="s">
        <v>305</v>
      </c>
      <c r="AR193" s="1041">
        <v>-1</v>
      </c>
      <c r="AS193" s="1041" t="s">
        <v>305</v>
      </c>
      <c r="AT193" s="1041" t="s">
        <v>305</v>
      </c>
      <c r="AU193" s="1041" t="s">
        <v>305</v>
      </c>
      <c r="AV193" s="1041" t="s">
        <v>883</v>
      </c>
      <c r="AW193" s="1041" t="s">
        <v>884</v>
      </c>
      <c r="AX193" s="1041" t="s">
        <v>904</v>
      </c>
      <c r="AY193" s="1041" t="s">
        <v>885</v>
      </c>
      <c r="AZ193" s="1041">
        <v>2</v>
      </c>
      <c r="BA193" s="778">
        <v>7</v>
      </c>
      <c r="BB193" s="1256" t="s">
        <v>738</v>
      </c>
      <c r="BC193" s="1256" t="s">
        <v>738</v>
      </c>
      <c r="BD193" s="1256" t="s">
        <v>738</v>
      </c>
      <c r="BE193" s="1256" t="s">
        <v>738</v>
      </c>
      <c r="BF193" s="1367"/>
      <c r="BG193" s="21"/>
    </row>
    <row r="194" spans="1:59" ht="30.65" customHeight="1" x14ac:dyDescent="0.35">
      <c r="A194" s="21"/>
      <c r="B19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194" s="778">
        <v>25.05</v>
      </c>
      <c r="D194" s="23" t="s">
        <v>1727</v>
      </c>
      <c r="E194" s="825" t="s">
        <v>928</v>
      </c>
      <c r="F194" s="1495" t="str">
        <f>VLOOKUP(TBL4_OptApp57[[#This Row],[Option type
Defined List]],'Option Typs_Grps'!B$2:C$47, 2, FALSE)</f>
        <v>Resource Options</v>
      </c>
      <c r="G194" s="834" t="s">
        <v>68</v>
      </c>
      <c r="H194" s="23" t="s">
        <v>882</v>
      </c>
      <c r="I194" s="844" t="s">
        <v>738</v>
      </c>
      <c r="J194" s="778"/>
      <c r="K194" s="778" t="s">
        <v>932</v>
      </c>
      <c r="L194" s="1256" t="s">
        <v>738</v>
      </c>
      <c r="M194" s="1256" t="s">
        <v>738</v>
      </c>
      <c r="N194" s="1256" t="s">
        <v>738</v>
      </c>
      <c r="O194" s="1256" t="s">
        <v>738</v>
      </c>
      <c r="P194" s="1256" t="s">
        <v>738</v>
      </c>
      <c r="Q194" s="1256" t="s">
        <v>738</v>
      </c>
      <c r="R194" s="23" t="s">
        <v>71</v>
      </c>
      <c r="S194" s="1332" t="s">
        <v>71</v>
      </c>
      <c r="T194" s="1332" t="s">
        <v>71</v>
      </c>
      <c r="U194" s="848">
        <v>10</v>
      </c>
      <c r="V194" s="864">
        <v>9</v>
      </c>
      <c r="W194" s="1043" t="s">
        <v>305</v>
      </c>
      <c r="X194" s="821"/>
      <c r="Y194" s="1044"/>
      <c r="Z194" s="1044"/>
      <c r="AA194" s="1044">
        <v>4.4000000000000004</v>
      </c>
      <c r="AB194" s="1044">
        <v>10</v>
      </c>
      <c r="AC194" s="1041">
        <v>16607.308000000001</v>
      </c>
      <c r="AD194" s="1044">
        <v>12691.05</v>
      </c>
      <c r="AE194" s="1047">
        <v>5584.0619999999999</v>
      </c>
      <c r="AF194" s="1124"/>
      <c r="AG194" s="1044">
        <v>67.724608574773114</v>
      </c>
      <c r="AH194" s="1044"/>
      <c r="AI194" s="1041">
        <v>-10.8</v>
      </c>
      <c r="AJ194" s="1041">
        <v>-3</v>
      </c>
      <c r="AK194" s="1041" t="s">
        <v>305</v>
      </c>
      <c r="AL194" s="1041">
        <v>-2</v>
      </c>
      <c r="AM194" s="1041" t="s">
        <v>305</v>
      </c>
      <c r="AN194" s="1041">
        <v>-1</v>
      </c>
      <c r="AO194" s="1041" t="s">
        <v>305</v>
      </c>
      <c r="AP194" s="1041">
        <v>-3</v>
      </c>
      <c r="AQ194" s="1041" t="s">
        <v>305</v>
      </c>
      <c r="AR194" s="1041">
        <v>-1</v>
      </c>
      <c r="AS194" s="1041" t="s">
        <v>305</v>
      </c>
      <c r="AT194" s="1041" t="s">
        <v>305</v>
      </c>
      <c r="AU194" s="1041" t="s">
        <v>305</v>
      </c>
      <c r="AV194" s="1041" t="s">
        <v>883</v>
      </c>
      <c r="AW194" s="1041" t="s">
        <v>884</v>
      </c>
      <c r="AX194" s="1041" t="s">
        <v>904</v>
      </c>
      <c r="AY194" s="1041" t="s">
        <v>904</v>
      </c>
      <c r="AZ194" s="1041">
        <v>2</v>
      </c>
      <c r="BA194" s="778">
        <v>6</v>
      </c>
      <c r="BB194" s="1256" t="s">
        <v>738</v>
      </c>
      <c r="BC194" s="1256" t="s">
        <v>738</v>
      </c>
      <c r="BD194" s="1256" t="s">
        <v>738</v>
      </c>
      <c r="BE194" s="1256" t="s">
        <v>738</v>
      </c>
      <c r="BF194" s="1367"/>
      <c r="BG194" s="21"/>
    </row>
    <row r="195" spans="1:59" ht="30.65" customHeight="1" x14ac:dyDescent="0.35">
      <c r="A195" s="21"/>
      <c r="B19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5" s="778">
        <v>26.01</v>
      </c>
      <c r="D195" s="23" t="s">
        <v>933</v>
      </c>
      <c r="E195" s="825" t="s">
        <v>934</v>
      </c>
      <c r="F195" s="1495" t="str">
        <f>VLOOKUP(TBL4_OptApp57[[#This Row],[Option type
Defined List]],'Option Typs_Grps'!B$2:C$47, 2, FALSE)</f>
        <v>Resource Options</v>
      </c>
      <c r="G195" s="834" t="s">
        <v>68</v>
      </c>
      <c r="H195" s="23" t="s">
        <v>737</v>
      </c>
      <c r="I195" s="844" t="s">
        <v>738</v>
      </c>
      <c r="J195" s="1049"/>
      <c r="K195" s="1049"/>
      <c r="L195" s="1049"/>
      <c r="M195" s="1049"/>
      <c r="N195" s="1049"/>
      <c r="O195" s="1050"/>
      <c r="P195" s="1051"/>
      <c r="Q195" s="1051"/>
      <c r="R195" s="23" t="s">
        <v>935</v>
      </c>
      <c r="S195" s="1332" t="s">
        <v>71</v>
      </c>
      <c r="T195" s="1332" t="s">
        <v>71</v>
      </c>
      <c r="U195" s="848">
        <v>25</v>
      </c>
      <c r="V195" s="1068"/>
      <c r="W195" s="1069"/>
      <c r="X195" s="1070"/>
      <c r="Y195" s="1079"/>
      <c r="Z195" s="1071"/>
      <c r="AA195" s="1070"/>
      <c r="AB195" s="1070"/>
      <c r="AC195" s="1070"/>
      <c r="AD195" s="1070"/>
      <c r="AE195" s="1070"/>
      <c r="AF195" s="1121"/>
      <c r="AG195" s="1070"/>
      <c r="AH195" s="1070"/>
      <c r="AI195" s="1057"/>
      <c r="AJ195" s="1057"/>
      <c r="AK195" s="1057"/>
      <c r="AL195" s="1057"/>
      <c r="AM195" s="1057"/>
      <c r="AN195" s="1057"/>
      <c r="AO195" s="1057"/>
      <c r="AP195" s="1057"/>
      <c r="AQ195" s="1057"/>
      <c r="AR195" s="1057"/>
      <c r="AS195" s="1057"/>
      <c r="AT195" s="1057"/>
      <c r="AU195" s="1057"/>
      <c r="AV195" s="1057"/>
      <c r="AW195" s="1057"/>
      <c r="AX195" s="1057"/>
      <c r="AY195" s="1057"/>
      <c r="AZ195" s="1057"/>
      <c r="BA195" s="1049"/>
      <c r="BB195" s="1051"/>
      <c r="BC195" s="1051"/>
      <c r="BD195" s="1051"/>
      <c r="BE195" s="1051"/>
      <c r="BF195" s="1367"/>
      <c r="BG195" s="21"/>
    </row>
    <row r="196" spans="1:59" ht="30.65" customHeight="1" x14ac:dyDescent="0.35">
      <c r="A196" s="21"/>
      <c r="B19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6" s="778">
        <v>26.02</v>
      </c>
      <c r="D196" s="23" t="s">
        <v>936</v>
      </c>
      <c r="E196" s="825" t="s">
        <v>934</v>
      </c>
      <c r="F196" s="1495" t="str">
        <f>VLOOKUP(TBL4_OptApp57[[#This Row],[Option type
Defined List]],'Option Typs_Grps'!B$2:C$47, 2, FALSE)</f>
        <v>Resource Options</v>
      </c>
      <c r="G196" s="834" t="s">
        <v>68</v>
      </c>
      <c r="H196" s="23" t="s">
        <v>737</v>
      </c>
      <c r="I196" s="844" t="s">
        <v>738</v>
      </c>
      <c r="J196" s="1049"/>
      <c r="K196" s="1049"/>
      <c r="L196" s="1049"/>
      <c r="M196" s="1049"/>
      <c r="N196" s="1049"/>
      <c r="O196" s="1050"/>
      <c r="P196" s="1051"/>
      <c r="Q196" s="1051"/>
      <c r="R196" s="23" t="s">
        <v>935</v>
      </c>
      <c r="S196" s="1332" t="s">
        <v>71</v>
      </c>
      <c r="T196" s="1332" t="s">
        <v>71</v>
      </c>
      <c r="U196" s="848">
        <v>25</v>
      </c>
      <c r="V196" s="1068"/>
      <c r="W196" s="1069"/>
      <c r="X196" s="1070"/>
      <c r="Y196" s="1079"/>
      <c r="Z196" s="1071"/>
      <c r="AA196" s="1070"/>
      <c r="AB196" s="1070"/>
      <c r="AC196" s="1070"/>
      <c r="AD196" s="1070"/>
      <c r="AE196" s="1070"/>
      <c r="AF196" s="1070"/>
      <c r="AG196" s="1070"/>
      <c r="AH196" s="1070"/>
      <c r="AI196" s="1057"/>
      <c r="AJ196" s="1057"/>
      <c r="AK196" s="1057"/>
      <c r="AL196" s="1057"/>
      <c r="AM196" s="1057"/>
      <c r="AN196" s="1057"/>
      <c r="AO196" s="1057"/>
      <c r="AP196" s="1057"/>
      <c r="AQ196" s="1057"/>
      <c r="AR196" s="1057"/>
      <c r="AS196" s="1057"/>
      <c r="AT196" s="1057"/>
      <c r="AU196" s="1057"/>
      <c r="AV196" s="1057"/>
      <c r="AW196" s="1057"/>
      <c r="AX196" s="1057"/>
      <c r="AY196" s="1057"/>
      <c r="AZ196" s="1057"/>
      <c r="BA196" s="1049"/>
      <c r="BB196" s="1051"/>
      <c r="BC196" s="1051"/>
      <c r="BD196" s="1051"/>
      <c r="BE196" s="1051"/>
      <c r="BF196" s="1367"/>
      <c r="BG196" s="21"/>
    </row>
    <row r="197" spans="1:59" customFormat="1" ht="30.65" customHeight="1" x14ac:dyDescent="0.35">
      <c r="B19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7" s="778">
        <v>26.03</v>
      </c>
      <c r="D197" s="23" t="s">
        <v>937</v>
      </c>
      <c r="E197" s="825" t="s">
        <v>934</v>
      </c>
      <c r="F197" s="1495" t="str">
        <f>VLOOKUP(TBL4_OptApp57[[#This Row],[Option type
Defined List]],'Option Typs_Grps'!B$2:C$47, 2, FALSE)</f>
        <v>Resource Options</v>
      </c>
      <c r="G197" s="834" t="s">
        <v>68</v>
      </c>
      <c r="H197" s="23" t="s">
        <v>737</v>
      </c>
      <c r="I197" s="844" t="s">
        <v>738</v>
      </c>
      <c r="J197" s="1055"/>
      <c r="K197" s="1055"/>
      <c r="L197" s="1055"/>
      <c r="M197" s="1055"/>
      <c r="N197" s="1055"/>
      <c r="O197" s="1055"/>
      <c r="P197" s="1056"/>
      <c r="Q197" s="1056"/>
      <c r="R197" s="788" t="s">
        <v>935</v>
      </c>
      <c r="S197" s="1332" t="s">
        <v>71</v>
      </c>
      <c r="T197" s="1332" t="s">
        <v>71</v>
      </c>
      <c r="U197" s="848">
        <v>17.2</v>
      </c>
      <c r="V197" s="1068"/>
      <c r="W197" s="1073"/>
      <c r="X197" s="1075"/>
      <c r="Y197" s="1074"/>
      <c r="Z197" s="1078"/>
      <c r="AA197" s="1074"/>
      <c r="AB197" s="1074"/>
      <c r="AC197" s="1074"/>
      <c r="AD197" s="1074"/>
      <c r="AE197" s="1074"/>
      <c r="AF197" s="1075"/>
      <c r="AG197" s="1074"/>
      <c r="AH197" s="1074"/>
      <c r="AI197" s="1076"/>
      <c r="AJ197" s="1076"/>
      <c r="AK197" s="1076"/>
      <c r="AL197" s="1076"/>
      <c r="AM197" s="1076"/>
      <c r="AN197" s="1076"/>
      <c r="AO197" s="1076"/>
      <c r="AP197" s="1076"/>
      <c r="AQ197" s="1076"/>
      <c r="AR197" s="1076"/>
      <c r="AS197" s="1076"/>
      <c r="AT197" s="1076"/>
      <c r="AU197" s="1076"/>
      <c r="AV197" s="1076"/>
      <c r="AW197" s="1076"/>
      <c r="AX197" s="1076"/>
      <c r="AY197" s="1076"/>
      <c r="AZ197" s="1076"/>
      <c r="BA197" s="1076"/>
      <c r="BB197" s="1056"/>
      <c r="BC197" s="1056"/>
      <c r="BD197" s="1056"/>
      <c r="BE197" s="1056"/>
    </row>
    <row r="198" spans="1:59" ht="30.65" customHeight="1" x14ac:dyDescent="0.35">
      <c r="A198" s="1367"/>
      <c r="B19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8" s="778">
        <v>26.04</v>
      </c>
      <c r="D198" s="23" t="s">
        <v>1728</v>
      </c>
      <c r="E198" s="825" t="s">
        <v>934</v>
      </c>
      <c r="F198" s="1495" t="str">
        <f>VLOOKUP(TBL4_OptApp57[[#This Row],[Option type
Defined List]],'Option Typs_Grps'!B$2:C$47, 2, FALSE)</f>
        <v>Resource Options</v>
      </c>
      <c r="G198" s="834" t="s">
        <v>68</v>
      </c>
      <c r="H198" s="23" t="s">
        <v>737</v>
      </c>
      <c r="I198" s="844" t="s">
        <v>772</v>
      </c>
      <c r="J198" s="1049"/>
      <c r="K198" s="1049"/>
      <c r="L198" s="1049"/>
      <c r="M198" s="1049"/>
      <c r="N198" s="1049"/>
      <c r="O198" s="1050"/>
      <c r="P198" s="1051"/>
      <c r="Q198" s="1051"/>
      <c r="R198" s="23" t="s">
        <v>923</v>
      </c>
      <c r="S198" s="1332" t="s">
        <v>71</v>
      </c>
      <c r="T198" s="1332" t="s">
        <v>71</v>
      </c>
      <c r="U198" s="848">
        <v>17.594557800000004</v>
      </c>
      <c r="V198" s="1068"/>
      <c r="W198" s="1069"/>
      <c r="X198" s="1070"/>
      <c r="Y198" s="1079"/>
      <c r="Z198" s="1071"/>
      <c r="AA198" s="1070"/>
      <c r="AB198" s="1070"/>
      <c r="AC198" s="1070"/>
      <c r="AD198" s="1070"/>
      <c r="AE198" s="1070"/>
      <c r="AF198" s="1070"/>
      <c r="AG198" s="1070"/>
      <c r="AH198" s="1070"/>
      <c r="AI198" s="1057"/>
      <c r="AJ198" s="1057"/>
      <c r="AK198" s="1057"/>
      <c r="AL198" s="1057"/>
      <c r="AM198" s="1057"/>
      <c r="AN198" s="1057"/>
      <c r="AO198" s="1057"/>
      <c r="AP198" s="1057"/>
      <c r="AQ198" s="1057"/>
      <c r="AR198" s="1057"/>
      <c r="AS198" s="1057"/>
      <c r="AT198" s="1057"/>
      <c r="AU198" s="1057"/>
      <c r="AV198" s="1057"/>
      <c r="AW198" s="1057"/>
      <c r="AX198" s="1057"/>
      <c r="AY198" s="1057"/>
      <c r="AZ198" s="1057"/>
      <c r="BA198" s="1049"/>
      <c r="BB198" s="1051"/>
      <c r="BC198" s="1051"/>
      <c r="BD198" s="1051"/>
      <c r="BE198" s="1051"/>
      <c r="BF198" s="1367"/>
      <c r="BG198" s="1367"/>
    </row>
    <row r="199" spans="1:59" customFormat="1" ht="30.65" customHeight="1" x14ac:dyDescent="0.35">
      <c r="B199"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199" s="778">
        <v>26.05</v>
      </c>
      <c r="D199" s="23" t="s">
        <v>1729</v>
      </c>
      <c r="E199" s="825" t="s">
        <v>934</v>
      </c>
      <c r="F199" s="1495" t="str">
        <f>VLOOKUP(TBL4_OptApp57[[#This Row],[Option type
Defined List]],'Option Typs_Grps'!B$2:C$47, 2, FALSE)</f>
        <v>Resource Options</v>
      </c>
      <c r="G199" s="834" t="s">
        <v>68</v>
      </c>
      <c r="H199" s="23" t="s">
        <v>737</v>
      </c>
      <c r="I199" s="844" t="s">
        <v>772</v>
      </c>
      <c r="J199" s="1054"/>
      <c r="K199" s="1055"/>
      <c r="L199" s="1055"/>
      <c r="M199" s="1055"/>
      <c r="N199" s="1055"/>
      <c r="O199" s="1055"/>
      <c r="P199" s="1056"/>
      <c r="Q199" s="1056"/>
      <c r="R199" s="788" t="s">
        <v>923</v>
      </c>
      <c r="S199" s="1332" t="s">
        <v>71</v>
      </c>
      <c r="T199" s="1332" t="s">
        <v>71</v>
      </c>
      <c r="U199" s="848">
        <v>35</v>
      </c>
      <c r="V199" s="1068"/>
      <c r="W199" s="1073"/>
      <c r="X199" s="1075"/>
      <c r="Y199" s="1074"/>
      <c r="Z199" s="1078"/>
      <c r="AA199" s="1074"/>
      <c r="AB199" s="1074"/>
      <c r="AC199" s="1074"/>
      <c r="AD199" s="1074"/>
      <c r="AE199" s="1074"/>
      <c r="AF199" s="1075"/>
      <c r="AG199" s="1074"/>
      <c r="AH199" s="1074"/>
      <c r="AI199" s="1076"/>
      <c r="AJ199" s="1076"/>
      <c r="AK199" s="1076"/>
      <c r="AL199" s="1076"/>
      <c r="AM199" s="1076"/>
      <c r="AN199" s="1076"/>
      <c r="AO199" s="1076"/>
      <c r="AP199" s="1076"/>
      <c r="AQ199" s="1076"/>
      <c r="AR199" s="1076"/>
      <c r="AS199" s="1076"/>
      <c r="AT199" s="1076"/>
      <c r="AU199" s="1076"/>
      <c r="AV199" s="1076"/>
      <c r="AW199" s="1076"/>
      <c r="AX199" s="1076"/>
      <c r="AY199" s="1076"/>
      <c r="AZ199" s="1076"/>
      <c r="BA199" s="1076"/>
      <c r="BB199" s="1056"/>
      <c r="BC199" s="1056"/>
      <c r="BD199" s="1056"/>
      <c r="BE199" s="1056"/>
    </row>
    <row r="200" spans="1:59" ht="30.65" customHeight="1" x14ac:dyDescent="0.35">
      <c r="A200" s="1367"/>
      <c r="B20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0" s="778">
        <v>26.06</v>
      </c>
      <c r="D200" s="23" t="s">
        <v>1730</v>
      </c>
      <c r="E200" s="825" t="s">
        <v>934</v>
      </c>
      <c r="F200" s="1495" t="str">
        <f>VLOOKUP(TBL4_OptApp57[[#This Row],[Option type
Defined List]],'Option Typs_Grps'!B$2:C$47, 2, FALSE)</f>
        <v>Resource Options</v>
      </c>
      <c r="G200" s="834" t="s">
        <v>68</v>
      </c>
      <c r="H200" s="23" t="s">
        <v>737</v>
      </c>
      <c r="I200" s="844" t="s">
        <v>738</v>
      </c>
      <c r="J200" s="1049"/>
      <c r="K200" s="1049"/>
      <c r="L200" s="1049"/>
      <c r="M200" s="1049"/>
      <c r="N200" s="1049"/>
      <c r="O200" s="1050"/>
      <c r="P200" s="1051"/>
      <c r="Q200" s="1051"/>
      <c r="R200" s="23" t="s">
        <v>935</v>
      </c>
      <c r="S200" s="1332" t="s">
        <v>71</v>
      </c>
      <c r="T200" s="1332" t="s">
        <v>71</v>
      </c>
      <c r="U200" s="848">
        <v>29.390712888888892</v>
      </c>
      <c r="V200" s="1068"/>
      <c r="W200" s="1069"/>
      <c r="X200" s="1070"/>
      <c r="Y200" s="1079"/>
      <c r="Z200" s="1071"/>
      <c r="AA200" s="1070"/>
      <c r="AB200" s="1070"/>
      <c r="AC200" s="1070"/>
      <c r="AD200" s="1070"/>
      <c r="AE200" s="1070"/>
      <c r="AF200" s="1070"/>
      <c r="AG200" s="1070"/>
      <c r="AH200" s="1070"/>
      <c r="AI200" s="1057"/>
      <c r="AJ200" s="1057"/>
      <c r="AK200" s="1057"/>
      <c r="AL200" s="1057"/>
      <c r="AM200" s="1057"/>
      <c r="AN200" s="1057"/>
      <c r="AO200" s="1057"/>
      <c r="AP200" s="1057"/>
      <c r="AQ200" s="1057"/>
      <c r="AR200" s="1057"/>
      <c r="AS200" s="1057"/>
      <c r="AT200" s="1057"/>
      <c r="AU200" s="1057"/>
      <c r="AV200" s="1057"/>
      <c r="AW200" s="1057"/>
      <c r="AX200" s="1057"/>
      <c r="AY200" s="1057"/>
      <c r="AZ200" s="1057"/>
      <c r="BA200" s="1049"/>
      <c r="BB200" s="1051"/>
      <c r="BC200" s="1051"/>
      <c r="BD200" s="1051"/>
      <c r="BE200" s="1051"/>
      <c r="BF200" s="1367"/>
      <c r="BG200" s="1367"/>
    </row>
    <row r="201" spans="1:59" ht="30.65" customHeight="1" x14ac:dyDescent="0.35">
      <c r="A201" s="1367"/>
      <c r="B20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1" s="778">
        <v>26.07</v>
      </c>
      <c r="D201" s="23" t="s">
        <v>1731</v>
      </c>
      <c r="E201" s="825" t="s">
        <v>934</v>
      </c>
      <c r="F201" s="1495" t="str">
        <f>VLOOKUP(TBL4_OptApp57[[#This Row],[Option type
Defined List]],'Option Typs_Grps'!B$2:C$47, 2, FALSE)</f>
        <v>Resource Options</v>
      </c>
      <c r="G201" s="834" t="s">
        <v>68</v>
      </c>
      <c r="H201" s="23" t="s">
        <v>737</v>
      </c>
      <c r="I201" s="844" t="s">
        <v>738</v>
      </c>
      <c r="J201" s="1049"/>
      <c r="K201" s="1049"/>
      <c r="L201" s="1049"/>
      <c r="M201" s="1049"/>
      <c r="N201" s="1049"/>
      <c r="O201" s="1050"/>
      <c r="P201" s="1051"/>
      <c r="Q201" s="1051"/>
      <c r="R201" s="23" t="s">
        <v>935</v>
      </c>
      <c r="S201" s="1332" t="s">
        <v>71</v>
      </c>
      <c r="T201" s="1332" t="s">
        <v>71</v>
      </c>
      <c r="U201" s="848">
        <v>16.314595691666668</v>
      </c>
      <c r="V201" s="1068"/>
      <c r="W201" s="1069"/>
      <c r="X201" s="1070"/>
      <c r="Y201" s="1079"/>
      <c r="Z201" s="1071"/>
      <c r="AA201" s="1070"/>
      <c r="AB201" s="1070"/>
      <c r="AC201" s="1070"/>
      <c r="AD201" s="1070"/>
      <c r="AE201" s="1070"/>
      <c r="AF201" s="1070"/>
      <c r="AG201" s="1070"/>
      <c r="AH201" s="1070"/>
      <c r="AI201" s="1057"/>
      <c r="AJ201" s="1057"/>
      <c r="AK201" s="1057"/>
      <c r="AL201" s="1057"/>
      <c r="AM201" s="1057"/>
      <c r="AN201" s="1057"/>
      <c r="AO201" s="1057"/>
      <c r="AP201" s="1057"/>
      <c r="AQ201" s="1057"/>
      <c r="AR201" s="1057"/>
      <c r="AS201" s="1057"/>
      <c r="AT201" s="1057"/>
      <c r="AU201" s="1057"/>
      <c r="AV201" s="1057"/>
      <c r="AW201" s="1057"/>
      <c r="AX201" s="1057"/>
      <c r="AY201" s="1057"/>
      <c r="AZ201" s="1057"/>
      <c r="BA201" s="1049"/>
      <c r="BB201" s="1051"/>
      <c r="BC201" s="1051"/>
      <c r="BD201" s="1051"/>
      <c r="BE201" s="1051"/>
      <c r="BF201" s="1367"/>
      <c r="BG201" s="1367"/>
    </row>
    <row r="202" spans="1:59" ht="30.65" customHeight="1" x14ac:dyDescent="0.35">
      <c r="A202" s="1367"/>
      <c r="B20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2" s="778">
        <v>26.08</v>
      </c>
      <c r="D202" s="23" t="s">
        <v>1732</v>
      </c>
      <c r="E202" s="825" t="s">
        <v>934</v>
      </c>
      <c r="F202" s="1495" t="str">
        <f>VLOOKUP(TBL4_OptApp57[[#This Row],[Option type
Defined List]],'Option Typs_Grps'!B$2:C$47, 2, FALSE)</f>
        <v>Resource Options</v>
      </c>
      <c r="G202" s="834" t="s">
        <v>68</v>
      </c>
      <c r="H202" s="23" t="s">
        <v>737</v>
      </c>
      <c r="I202" s="844" t="s">
        <v>738</v>
      </c>
      <c r="J202" s="1049"/>
      <c r="K202" s="1049"/>
      <c r="L202" s="1049"/>
      <c r="M202" s="1049"/>
      <c r="N202" s="1049"/>
      <c r="O202" s="1050"/>
      <c r="P202" s="1051"/>
      <c r="Q202" s="1051"/>
      <c r="R202" s="23" t="s">
        <v>935</v>
      </c>
      <c r="S202" s="1332" t="s">
        <v>71</v>
      </c>
      <c r="T202" s="1332" t="s">
        <v>71</v>
      </c>
      <c r="U202" s="848">
        <v>19.182279158333333</v>
      </c>
      <c r="V202" s="1068"/>
      <c r="W202" s="1069"/>
      <c r="X202" s="1070"/>
      <c r="Y202" s="1079"/>
      <c r="Z202" s="1071"/>
      <c r="AA202" s="1070"/>
      <c r="AB202" s="1070"/>
      <c r="AC202" s="1070"/>
      <c r="AD202" s="1070"/>
      <c r="AE202" s="1070"/>
      <c r="AF202" s="1070"/>
      <c r="AG202" s="1070"/>
      <c r="AH202" s="1070"/>
      <c r="AI202" s="1057"/>
      <c r="AJ202" s="1057"/>
      <c r="AK202" s="1057"/>
      <c r="AL202" s="1057"/>
      <c r="AM202" s="1057"/>
      <c r="AN202" s="1057"/>
      <c r="AO202" s="1057"/>
      <c r="AP202" s="1057"/>
      <c r="AQ202" s="1057"/>
      <c r="AR202" s="1057"/>
      <c r="AS202" s="1057"/>
      <c r="AT202" s="1057"/>
      <c r="AU202" s="1057"/>
      <c r="AV202" s="1057"/>
      <c r="AW202" s="1057"/>
      <c r="AX202" s="1057"/>
      <c r="AY202" s="1057"/>
      <c r="AZ202" s="1057"/>
      <c r="BA202" s="1049"/>
      <c r="BB202" s="1051"/>
      <c r="BC202" s="1051"/>
      <c r="BD202" s="1051"/>
      <c r="BE202" s="1051"/>
      <c r="BF202" s="1367"/>
      <c r="BG202" s="1367"/>
    </row>
    <row r="203" spans="1:59" ht="30.65" customHeight="1" x14ac:dyDescent="0.35">
      <c r="A203" s="1367"/>
      <c r="B20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3" s="778">
        <v>26.09</v>
      </c>
      <c r="D203" s="23" t="s">
        <v>1733</v>
      </c>
      <c r="E203" s="825" t="s">
        <v>934</v>
      </c>
      <c r="F203" s="1495" t="str">
        <f>VLOOKUP(TBL4_OptApp57[[#This Row],[Option type
Defined List]],'Option Typs_Grps'!B$2:C$47, 2, FALSE)</f>
        <v>Resource Options</v>
      </c>
      <c r="G203" s="834" t="s">
        <v>68</v>
      </c>
      <c r="H203" s="23" t="s">
        <v>737</v>
      </c>
      <c r="I203" s="844" t="s">
        <v>738</v>
      </c>
      <c r="J203" s="1049"/>
      <c r="K203" s="1049"/>
      <c r="L203" s="1049"/>
      <c r="M203" s="1049"/>
      <c r="N203" s="1049"/>
      <c r="O203" s="1050"/>
      <c r="P203" s="1051"/>
      <c r="Q203" s="1051"/>
      <c r="R203" s="23" t="s">
        <v>935</v>
      </c>
      <c r="S203" s="1332" t="s">
        <v>71</v>
      </c>
      <c r="T203" s="1332" t="s">
        <v>71</v>
      </c>
      <c r="U203" s="848">
        <v>5.0865797777777777</v>
      </c>
      <c r="V203" s="1068"/>
      <c r="W203" s="1069"/>
      <c r="X203" s="1070"/>
      <c r="Y203" s="1079"/>
      <c r="Z203" s="1071"/>
      <c r="AA203" s="1070"/>
      <c r="AB203" s="1070"/>
      <c r="AC203" s="1070"/>
      <c r="AD203" s="1070"/>
      <c r="AE203" s="1070"/>
      <c r="AF203" s="1070"/>
      <c r="AG203" s="1070"/>
      <c r="AH203" s="1070"/>
      <c r="AI203" s="1057"/>
      <c r="AJ203" s="1057"/>
      <c r="AK203" s="1057"/>
      <c r="AL203" s="1057"/>
      <c r="AM203" s="1057"/>
      <c r="AN203" s="1057"/>
      <c r="AO203" s="1057"/>
      <c r="AP203" s="1057"/>
      <c r="AQ203" s="1057"/>
      <c r="AR203" s="1057"/>
      <c r="AS203" s="1057"/>
      <c r="AT203" s="1057"/>
      <c r="AU203" s="1057"/>
      <c r="AV203" s="1057"/>
      <c r="AW203" s="1057"/>
      <c r="AX203" s="1057"/>
      <c r="AY203" s="1057"/>
      <c r="AZ203" s="1057"/>
      <c r="BA203" s="1049"/>
      <c r="BB203" s="1051"/>
      <c r="BC203" s="1051"/>
      <c r="BD203" s="1051"/>
      <c r="BE203" s="1051"/>
      <c r="BF203" s="1367"/>
      <c r="BG203" s="1367"/>
    </row>
    <row r="204" spans="1:59" ht="30.65" customHeight="1" x14ac:dyDescent="0.35">
      <c r="A204" s="1367"/>
      <c r="B20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4" s="778">
        <v>26.1</v>
      </c>
      <c r="D204" s="23" t="s">
        <v>1734</v>
      </c>
      <c r="E204" s="825" t="s">
        <v>934</v>
      </c>
      <c r="F204" s="1495" t="str">
        <f>VLOOKUP(TBL4_OptApp57[[#This Row],[Option type
Defined List]],'Option Typs_Grps'!B$2:C$47, 2, FALSE)</f>
        <v>Resource Options</v>
      </c>
      <c r="G204" s="834" t="s">
        <v>68</v>
      </c>
      <c r="H204" s="23" t="s">
        <v>737</v>
      </c>
      <c r="I204" s="844" t="s">
        <v>738</v>
      </c>
      <c r="J204" s="1049"/>
      <c r="K204" s="1049"/>
      <c r="L204" s="1049"/>
      <c r="M204" s="1049"/>
      <c r="N204" s="1049"/>
      <c r="O204" s="1050"/>
      <c r="P204" s="1051"/>
      <c r="Q204" s="1051"/>
      <c r="R204" s="23" t="s">
        <v>752</v>
      </c>
      <c r="S204" s="1332" t="s">
        <v>71</v>
      </c>
      <c r="T204" s="1332" t="s">
        <v>71</v>
      </c>
      <c r="U204" s="848">
        <v>15.486337663888889</v>
      </c>
      <c r="V204" s="1068"/>
      <c r="W204" s="1069"/>
      <c r="X204" s="1070"/>
      <c r="Y204" s="1079"/>
      <c r="Z204" s="1071"/>
      <c r="AA204" s="1070"/>
      <c r="AB204" s="1070"/>
      <c r="AC204" s="1070"/>
      <c r="AD204" s="1070"/>
      <c r="AE204" s="1070"/>
      <c r="AF204" s="1070"/>
      <c r="AG204" s="1070"/>
      <c r="AH204" s="1070"/>
      <c r="AI204" s="1057"/>
      <c r="AJ204" s="1057"/>
      <c r="AK204" s="1057"/>
      <c r="AL204" s="1057"/>
      <c r="AM204" s="1057"/>
      <c r="AN204" s="1057"/>
      <c r="AO204" s="1057"/>
      <c r="AP204" s="1057"/>
      <c r="AQ204" s="1057"/>
      <c r="AR204" s="1057"/>
      <c r="AS204" s="1057"/>
      <c r="AT204" s="1057"/>
      <c r="AU204" s="1057"/>
      <c r="AV204" s="1057"/>
      <c r="AW204" s="1057"/>
      <c r="AX204" s="1057"/>
      <c r="AY204" s="1057"/>
      <c r="AZ204" s="1057"/>
      <c r="BA204" s="1049"/>
      <c r="BB204" s="1051"/>
      <c r="BC204" s="1051"/>
      <c r="BD204" s="1051"/>
      <c r="BE204" s="1051"/>
      <c r="BF204" s="1367"/>
      <c r="BG204" s="1367"/>
    </row>
    <row r="205" spans="1:59" ht="30.65" customHeight="1" x14ac:dyDescent="0.35">
      <c r="A205" s="1367"/>
      <c r="B20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5" s="778">
        <v>26.11</v>
      </c>
      <c r="D205" s="23" t="s">
        <v>1735</v>
      </c>
      <c r="E205" s="825" t="s">
        <v>934</v>
      </c>
      <c r="F205" s="1495" t="str">
        <f>VLOOKUP(TBL4_OptApp57[[#This Row],[Option type
Defined List]],'Option Typs_Grps'!B$2:C$47, 2, FALSE)</f>
        <v>Resource Options</v>
      </c>
      <c r="G205" s="834" t="s">
        <v>68</v>
      </c>
      <c r="H205" s="23" t="s">
        <v>737</v>
      </c>
      <c r="I205" s="844" t="s">
        <v>738</v>
      </c>
      <c r="J205" s="1049"/>
      <c r="K205" s="1049"/>
      <c r="L205" s="1049"/>
      <c r="M205" s="1049"/>
      <c r="N205" s="1049"/>
      <c r="O205" s="1050"/>
      <c r="P205" s="1051"/>
      <c r="Q205" s="1051"/>
      <c r="R205" s="23" t="s">
        <v>891</v>
      </c>
      <c r="S205" s="1332" t="s">
        <v>71</v>
      </c>
      <c r="T205" s="1332" t="s">
        <v>71</v>
      </c>
      <c r="U205" s="848">
        <v>17.744022766666667</v>
      </c>
      <c r="V205" s="1068"/>
      <c r="W205" s="1069"/>
      <c r="X205" s="1070"/>
      <c r="Y205" s="1079"/>
      <c r="Z205" s="1071"/>
      <c r="AA205" s="1070"/>
      <c r="AB205" s="1070"/>
      <c r="AC205" s="1070"/>
      <c r="AD205" s="1070"/>
      <c r="AE205" s="1070"/>
      <c r="AF205" s="1070"/>
      <c r="AG205" s="1070"/>
      <c r="AH205" s="1070"/>
      <c r="AI205" s="1057"/>
      <c r="AJ205" s="1057"/>
      <c r="AK205" s="1057"/>
      <c r="AL205" s="1057"/>
      <c r="AM205" s="1057"/>
      <c r="AN205" s="1057"/>
      <c r="AO205" s="1057"/>
      <c r="AP205" s="1057"/>
      <c r="AQ205" s="1057"/>
      <c r="AR205" s="1057"/>
      <c r="AS205" s="1057"/>
      <c r="AT205" s="1057"/>
      <c r="AU205" s="1057"/>
      <c r="AV205" s="1057"/>
      <c r="AW205" s="1057"/>
      <c r="AX205" s="1057"/>
      <c r="AY205" s="1057"/>
      <c r="AZ205" s="1057"/>
      <c r="BA205" s="1049"/>
      <c r="BB205" s="1051"/>
      <c r="BC205" s="1051"/>
      <c r="BD205" s="1051"/>
      <c r="BE205" s="1051"/>
      <c r="BF205" s="1367"/>
      <c r="BG205" s="1367"/>
    </row>
    <row r="206" spans="1:59" ht="30.65" customHeight="1" x14ac:dyDescent="0.35">
      <c r="A206" s="1367"/>
      <c r="B20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6" s="778">
        <v>26.12</v>
      </c>
      <c r="D206" s="23" t="s">
        <v>1736</v>
      </c>
      <c r="E206" s="825" t="s">
        <v>934</v>
      </c>
      <c r="F206" s="1495" t="str">
        <f>VLOOKUP(TBL4_OptApp57[[#This Row],[Option type
Defined List]],'Option Typs_Grps'!B$2:C$47, 2, FALSE)</f>
        <v>Resource Options</v>
      </c>
      <c r="G206" s="834" t="s">
        <v>68</v>
      </c>
      <c r="H206" s="23" t="s">
        <v>737</v>
      </c>
      <c r="I206" s="844" t="s">
        <v>738</v>
      </c>
      <c r="J206" s="1049"/>
      <c r="K206" s="1049"/>
      <c r="L206" s="1049"/>
      <c r="M206" s="1049"/>
      <c r="N206" s="1049"/>
      <c r="O206" s="1050"/>
      <c r="P206" s="1051"/>
      <c r="Q206" s="1051"/>
      <c r="R206" s="23" t="s">
        <v>935</v>
      </c>
      <c r="S206" s="1332" t="s">
        <v>71</v>
      </c>
      <c r="T206" s="1332" t="s">
        <v>71</v>
      </c>
      <c r="U206" s="848">
        <v>19.114089538888891</v>
      </c>
      <c r="V206" s="1068"/>
      <c r="W206" s="1069"/>
      <c r="X206" s="1070"/>
      <c r="Y206" s="1079"/>
      <c r="Z206" s="1071"/>
      <c r="AA206" s="1070"/>
      <c r="AB206" s="1070"/>
      <c r="AC206" s="1070"/>
      <c r="AD206" s="1070"/>
      <c r="AE206" s="1070"/>
      <c r="AF206" s="1070"/>
      <c r="AG206" s="1070"/>
      <c r="AH206" s="1070"/>
      <c r="AI206" s="1057"/>
      <c r="AJ206" s="1057"/>
      <c r="AK206" s="1057"/>
      <c r="AL206" s="1057"/>
      <c r="AM206" s="1057"/>
      <c r="AN206" s="1057"/>
      <c r="AO206" s="1057"/>
      <c r="AP206" s="1057"/>
      <c r="AQ206" s="1057"/>
      <c r="AR206" s="1057"/>
      <c r="AS206" s="1057"/>
      <c r="AT206" s="1057"/>
      <c r="AU206" s="1057"/>
      <c r="AV206" s="1057"/>
      <c r="AW206" s="1057"/>
      <c r="AX206" s="1057"/>
      <c r="AY206" s="1057"/>
      <c r="AZ206" s="1057"/>
      <c r="BA206" s="1049"/>
      <c r="BB206" s="1051"/>
      <c r="BC206" s="1051"/>
      <c r="BD206" s="1051"/>
      <c r="BE206" s="1051"/>
      <c r="BF206" s="1367"/>
      <c r="BG206" s="1367"/>
    </row>
    <row r="207" spans="1:59" ht="30.65" customHeight="1" x14ac:dyDescent="0.35">
      <c r="A207" s="1367"/>
      <c r="B20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7" s="778">
        <v>26.13</v>
      </c>
      <c r="D207" s="23" t="s">
        <v>1737</v>
      </c>
      <c r="E207" s="825" t="s">
        <v>938</v>
      </c>
      <c r="F207" s="1495" t="str">
        <f>VLOOKUP(TBL4_OptApp57[[#This Row],[Option type
Defined List]],'Option Typs_Grps'!B$2:C$47, 2, FALSE)</f>
        <v>Resource Options</v>
      </c>
      <c r="G207" s="834" t="s">
        <v>68</v>
      </c>
      <c r="H207" s="23" t="s">
        <v>737</v>
      </c>
      <c r="I207" s="844" t="s">
        <v>738</v>
      </c>
      <c r="J207" s="1049"/>
      <c r="K207" s="1049"/>
      <c r="L207" s="1049"/>
      <c r="M207" s="1049"/>
      <c r="N207" s="1049"/>
      <c r="O207" s="1050"/>
      <c r="P207" s="1051"/>
      <c r="Q207" s="1051"/>
      <c r="R207" s="23" t="s">
        <v>935</v>
      </c>
      <c r="S207" s="1332" t="s">
        <v>71</v>
      </c>
      <c r="T207" s="1332" t="s">
        <v>71</v>
      </c>
      <c r="U207" s="848">
        <v>13.109134227777776</v>
      </c>
      <c r="V207" s="1068"/>
      <c r="W207" s="1069"/>
      <c r="X207" s="1070"/>
      <c r="Y207" s="1079"/>
      <c r="Z207" s="1071"/>
      <c r="AA207" s="1070"/>
      <c r="AB207" s="1070"/>
      <c r="AC207" s="1070"/>
      <c r="AD207" s="1070"/>
      <c r="AE207" s="1070"/>
      <c r="AF207" s="1070"/>
      <c r="AG207" s="1070"/>
      <c r="AH207" s="1070"/>
      <c r="AI207" s="1057"/>
      <c r="AJ207" s="1057"/>
      <c r="AK207" s="1057"/>
      <c r="AL207" s="1057"/>
      <c r="AM207" s="1057"/>
      <c r="AN207" s="1057"/>
      <c r="AO207" s="1057"/>
      <c r="AP207" s="1057"/>
      <c r="AQ207" s="1057"/>
      <c r="AR207" s="1057"/>
      <c r="AS207" s="1057"/>
      <c r="AT207" s="1057"/>
      <c r="AU207" s="1057"/>
      <c r="AV207" s="1057"/>
      <c r="AW207" s="1057"/>
      <c r="AX207" s="1057"/>
      <c r="AY207" s="1057"/>
      <c r="AZ207" s="1057"/>
      <c r="BA207" s="1049"/>
      <c r="BB207" s="1051"/>
      <c r="BC207" s="1051"/>
      <c r="BD207" s="1051"/>
      <c r="BE207" s="1051"/>
      <c r="BF207" s="1367"/>
      <c r="BG207" s="1367"/>
    </row>
    <row r="208" spans="1:59" ht="30.65" customHeight="1" x14ac:dyDescent="0.35">
      <c r="A208" s="1367"/>
      <c r="B20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8" s="778">
        <v>26.14</v>
      </c>
      <c r="D208" s="23" t="s">
        <v>1738</v>
      </c>
      <c r="E208" s="825" t="s">
        <v>938</v>
      </c>
      <c r="F208" s="1495" t="str">
        <f>VLOOKUP(TBL4_OptApp57[[#This Row],[Option type
Defined List]],'Option Typs_Grps'!B$2:C$47, 2, FALSE)</f>
        <v>Resource Options</v>
      </c>
      <c r="G208" s="834" t="s">
        <v>68</v>
      </c>
      <c r="H208" s="23" t="s">
        <v>737</v>
      </c>
      <c r="I208" s="844" t="s">
        <v>738</v>
      </c>
      <c r="J208" s="1049"/>
      <c r="K208" s="1049"/>
      <c r="L208" s="1049"/>
      <c r="M208" s="1049"/>
      <c r="N208" s="1049"/>
      <c r="O208" s="1050"/>
      <c r="P208" s="1051"/>
      <c r="Q208" s="1051"/>
      <c r="R208" s="23" t="s">
        <v>935</v>
      </c>
      <c r="S208" s="1332" t="s">
        <v>71</v>
      </c>
      <c r="T208" s="1332" t="s">
        <v>71</v>
      </c>
      <c r="U208" s="848">
        <v>4.4842063861111106</v>
      </c>
      <c r="V208" s="1068"/>
      <c r="W208" s="1069"/>
      <c r="X208" s="1070"/>
      <c r="Y208" s="1079"/>
      <c r="Z208" s="1071"/>
      <c r="AA208" s="1070"/>
      <c r="AB208" s="1070"/>
      <c r="AC208" s="1070"/>
      <c r="AD208" s="1070"/>
      <c r="AE208" s="1070"/>
      <c r="AF208" s="1070"/>
      <c r="AG208" s="1070"/>
      <c r="AH208" s="1070"/>
      <c r="AI208" s="1057"/>
      <c r="AJ208" s="1057"/>
      <c r="AK208" s="1057"/>
      <c r="AL208" s="1057"/>
      <c r="AM208" s="1057"/>
      <c r="AN208" s="1057"/>
      <c r="AO208" s="1057"/>
      <c r="AP208" s="1057"/>
      <c r="AQ208" s="1057"/>
      <c r="AR208" s="1057"/>
      <c r="AS208" s="1057"/>
      <c r="AT208" s="1057"/>
      <c r="AU208" s="1057"/>
      <c r="AV208" s="1057"/>
      <c r="AW208" s="1057"/>
      <c r="AX208" s="1057"/>
      <c r="AY208" s="1057"/>
      <c r="AZ208" s="1057"/>
      <c r="BA208" s="1049"/>
      <c r="BB208" s="1051"/>
      <c r="BC208" s="1051"/>
      <c r="BD208" s="1051"/>
      <c r="BE208" s="1051"/>
      <c r="BF208" s="1367"/>
      <c r="BG208" s="1367"/>
    </row>
    <row r="209" spans="1:59" ht="30.65" customHeight="1" x14ac:dyDescent="0.35">
      <c r="A209" s="1367"/>
      <c r="B20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09" s="778">
        <v>26.15</v>
      </c>
      <c r="D209" s="23" t="s">
        <v>1739</v>
      </c>
      <c r="E209" s="825" t="s">
        <v>934</v>
      </c>
      <c r="F209" s="1495" t="str">
        <f>VLOOKUP(TBL4_OptApp57[[#This Row],[Option type
Defined List]],'Option Typs_Grps'!B$2:C$47, 2, FALSE)</f>
        <v>Resource Options</v>
      </c>
      <c r="G209" s="834" t="s">
        <v>68</v>
      </c>
      <c r="H209" s="23" t="s">
        <v>737</v>
      </c>
      <c r="I209" s="844" t="s">
        <v>738</v>
      </c>
      <c r="J209" s="1049"/>
      <c r="K209" s="1049"/>
      <c r="L209" s="1049"/>
      <c r="M209" s="1049"/>
      <c r="N209" s="1049"/>
      <c r="O209" s="1050"/>
      <c r="P209" s="1051"/>
      <c r="Q209" s="1051"/>
      <c r="R209" s="23" t="s">
        <v>935</v>
      </c>
      <c r="S209" s="1332" t="s">
        <v>71</v>
      </c>
      <c r="T209" s="1332" t="s">
        <v>71</v>
      </c>
      <c r="U209" s="848">
        <v>8.5690951916666656</v>
      </c>
      <c r="V209" s="1068"/>
      <c r="W209" s="1069"/>
      <c r="X209" s="1070"/>
      <c r="Y209" s="1079"/>
      <c r="Z209" s="1071"/>
      <c r="AA209" s="1070"/>
      <c r="AB209" s="1070"/>
      <c r="AC209" s="1070"/>
      <c r="AD209" s="1070"/>
      <c r="AE209" s="1070"/>
      <c r="AF209" s="1070"/>
      <c r="AG209" s="1070"/>
      <c r="AH209" s="1070"/>
      <c r="AI209" s="1057"/>
      <c r="AJ209" s="1057"/>
      <c r="AK209" s="1057"/>
      <c r="AL209" s="1057"/>
      <c r="AM209" s="1057"/>
      <c r="AN209" s="1057"/>
      <c r="AO209" s="1057"/>
      <c r="AP209" s="1057"/>
      <c r="AQ209" s="1057"/>
      <c r="AR209" s="1057"/>
      <c r="AS209" s="1057"/>
      <c r="AT209" s="1057"/>
      <c r="AU209" s="1057"/>
      <c r="AV209" s="1057"/>
      <c r="AW209" s="1057"/>
      <c r="AX209" s="1057"/>
      <c r="AY209" s="1057"/>
      <c r="AZ209" s="1057"/>
      <c r="BA209" s="1049"/>
      <c r="BB209" s="1051"/>
      <c r="BC209" s="1051"/>
      <c r="BD209" s="1051"/>
      <c r="BE209" s="1051"/>
      <c r="BF209" s="1367"/>
      <c r="BG209" s="1367"/>
    </row>
    <row r="210" spans="1:59" customFormat="1" ht="30.65" customHeight="1" x14ac:dyDescent="0.35">
      <c r="B210"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0" s="778">
        <v>26.16</v>
      </c>
      <c r="D210" s="23" t="s">
        <v>1740</v>
      </c>
      <c r="E210" s="825" t="s">
        <v>934</v>
      </c>
      <c r="F210" s="1495" t="str">
        <f>VLOOKUP(TBL4_OptApp57[[#This Row],[Option type
Defined List]],'Option Typs_Grps'!B$2:C$47, 2, FALSE)</f>
        <v>Resource Options</v>
      </c>
      <c r="G210" s="834" t="s">
        <v>68</v>
      </c>
      <c r="H210" s="23" t="s">
        <v>737</v>
      </c>
      <c r="I210" s="844" t="s">
        <v>738</v>
      </c>
      <c r="J210" s="1054"/>
      <c r="K210" s="1055"/>
      <c r="L210" s="1055"/>
      <c r="M210" s="1055"/>
      <c r="N210" s="1055"/>
      <c r="O210" s="1055"/>
      <c r="P210" s="1056"/>
      <c r="Q210" s="1056"/>
      <c r="R210" s="788" t="s">
        <v>935</v>
      </c>
      <c r="S210" s="1332" t="s">
        <v>71</v>
      </c>
      <c r="T210" s="1332" t="s">
        <v>71</v>
      </c>
      <c r="U210" s="848">
        <v>0</v>
      </c>
      <c r="V210" s="1068"/>
      <c r="W210" s="1073"/>
      <c r="X210" s="1075"/>
      <c r="Y210" s="1074"/>
      <c r="Z210" s="1078"/>
      <c r="AA210" s="1074"/>
      <c r="AB210" s="1074"/>
      <c r="AC210" s="1074"/>
      <c r="AD210" s="1074"/>
      <c r="AE210" s="1074"/>
      <c r="AF210" s="1075"/>
      <c r="AG210" s="1074"/>
      <c r="AH210" s="1074"/>
      <c r="AI210" s="1076"/>
      <c r="AJ210" s="1076"/>
      <c r="AK210" s="1076"/>
      <c r="AL210" s="1076"/>
      <c r="AM210" s="1076"/>
      <c r="AN210" s="1076"/>
      <c r="AO210" s="1076"/>
      <c r="AP210" s="1076"/>
      <c r="AQ210" s="1076"/>
      <c r="AR210" s="1076"/>
      <c r="AS210" s="1076"/>
      <c r="AT210" s="1076"/>
      <c r="AU210" s="1076"/>
      <c r="AV210" s="1076"/>
      <c r="AW210" s="1076"/>
      <c r="AX210" s="1076"/>
      <c r="AY210" s="1076"/>
      <c r="AZ210" s="1076"/>
      <c r="BA210" s="1076"/>
      <c r="BB210" s="1056"/>
      <c r="BC210" s="1056"/>
      <c r="BD210" s="1056"/>
      <c r="BE210" s="1056"/>
    </row>
    <row r="211" spans="1:59" ht="30.65" customHeight="1" x14ac:dyDescent="0.35">
      <c r="A211" s="1367"/>
      <c r="B21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11" s="778">
        <v>26.17</v>
      </c>
      <c r="D211" s="23" t="s">
        <v>939</v>
      </c>
      <c r="E211" s="825" t="s">
        <v>938</v>
      </c>
      <c r="F211" s="1495" t="str">
        <f>VLOOKUP(TBL4_OptApp57[[#This Row],[Option type
Defined List]],'Option Typs_Grps'!B$2:C$47, 2, FALSE)</f>
        <v>Resource Options</v>
      </c>
      <c r="G211" s="834" t="s">
        <v>68</v>
      </c>
      <c r="H211" s="23" t="s">
        <v>882</v>
      </c>
      <c r="I211" s="844" t="s">
        <v>738</v>
      </c>
      <c r="J211" s="778"/>
      <c r="K211" s="778" t="s">
        <v>71</v>
      </c>
      <c r="L211" s="1256" t="s">
        <v>738</v>
      </c>
      <c r="M211" s="1256" t="s">
        <v>738</v>
      </c>
      <c r="N211" s="1256" t="s">
        <v>738</v>
      </c>
      <c r="O211" s="1256" t="s">
        <v>738</v>
      </c>
      <c r="P211" s="1256" t="s">
        <v>738</v>
      </c>
      <c r="Q211" s="1256" t="s">
        <v>738</v>
      </c>
      <c r="R211" s="23" t="s">
        <v>71</v>
      </c>
      <c r="S211" s="1332" t="s">
        <v>71</v>
      </c>
      <c r="T211" s="1332" t="s">
        <v>71</v>
      </c>
      <c r="U211" s="848">
        <v>4.5</v>
      </c>
      <c r="V211" s="864">
        <v>10</v>
      </c>
      <c r="W211" s="1043" t="s">
        <v>305</v>
      </c>
      <c r="X211" s="821"/>
      <c r="Y211" s="1044"/>
      <c r="Z211" s="1044"/>
      <c r="AA211" s="1044">
        <v>1.98</v>
      </c>
      <c r="AB211" s="1044">
        <v>4.5</v>
      </c>
      <c r="AC211" s="1041">
        <v>2940.0880000000002</v>
      </c>
      <c r="AD211" s="1044">
        <v>1828.1025</v>
      </c>
      <c r="AE211" s="1047">
        <v>804.36509999999998</v>
      </c>
      <c r="AF211" s="1124"/>
      <c r="AG211" s="1044">
        <v>206.64766142085591</v>
      </c>
      <c r="AH211" s="1044"/>
      <c r="AI211" s="1041">
        <v>-8.3999999999999986</v>
      </c>
      <c r="AJ211" s="1041">
        <v>-2</v>
      </c>
      <c r="AK211" s="1041" t="s">
        <v>305</v>
      </c>
      <c r="AL211" s="1041">
        <v>-2</v>
      </c>
      <c r="AM211" s="1041" t="s">
        <v>305</v>
      </c>
      <c r="AN211" s="1041">
        <v>-2</v>
      </c>
      <c r="AO211" s="1041" t="s">
        <v>305</v>
      </c>
      <c r="AP211" s="1041">
        <v>-2</v>
      </c>
      <c r="AQ211" s="1041" t="s">
        <v>305</v>
      </c>
      <c r="AR211" s="1041">
        <v>-1</v>
      </c>
      <c r="AS211" s="1041" t="s">
        <v>305</v>
      </c>
      <c r="AT211" s="1041" t="s">
        <v>305</v>
      </c>
      <c r="AU211" s="1041" t="s">
        <v>305</v>
      </c>
      <c r="AV211" s="1041" t="s">
        <v>940</v>
      </c>
      <c r="AW211" s="1041" t="s">
        <v>941</v>
      </c>
      <c r="AX211" s="1041" t="s">
        <v>888</v>
      </c>
      <c r="AY211" s="1041" t="s">
        <v>888</v>
      </c>
      <c r="AZ211" s="1041">
        <v>8</v>
      </c>
      <c r="BA211" s="778">
        <v>9</v>
      </c>
      <c r="BB211" s="1256" t="s">
        <v>738</v>
      </c>
      <c r="BC211" s="1256" t="s">
        <v>738</v>
      </c>
      <c r="BD211" s="1256" t="s">
        <v>738</v>
      </c>
      <c r="BE211" s="1256" t="s">
        <v>738</v>
      </c>
      <c r="BF211" s="1367"/>
      <c r="BG211" s="1367"/>
    </row>
    <row r="212" spans="1:59" ht="30.65" customHeight="1" x14ac:dyDescent="0.35">
      <c r="A212" s="1367"/>
      <c r="B21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2" s="778">
        <v>26.18</v>
      </c>
      <c r="D212" s="23" t="s">
        <v>1741</v>
      </c>
      <c r="E212" s="825" t="s">
        <v>934</v>
      </c>
      <c r="F212" s="1495" t="str">
        <f>VLOOKUP(TBL4_OptApp57[[#This Row],[Option type
Defined List]],'Option Typs_Grps'!B$2:C$47, 2, FALSE)</f>
        <v>Resource Options</v>
      </c>
      <c r="G212" s="834" t="s">
        <v>68</v>
      </c>
      <c r="H212" s="23" t="s">
        <v>737</v>
      </c>
      <c r="I212" s="844" t="s">
        <v>738</v>
      </c>
      <c r="J212" s="1049"/>
      <c r="K212" s="1049"/>
      <c r="L212" s="1049"/>
      <c r="M212" s="1049"/>
      <c r="N212" s="1049"/>
      <c r="O212" s="1050"/>
      <c r="P212" s="1051"/>
      <c r="Q212" s="1051"/>
      <c r="R212" s="23" t="s">
        <v>935</v>
      </c>
      <c r="S212" s="1332" t="s">
        <v>71</v>
      </c>
      <c r="T212" s="1332" t="s">
        <v>71</v>
      </c>
      <c r="U212" s="848">
        <v>20.054037586111114</v>
      </c>
      <c r="V212" s="1068"/>
      <c r="W212" s="1069"/>
      <c r="X212" s="1070"/>
      <c r="Y212" s="1079"/>
      <c r="Z212" s="1071"/>
      <c r="AA212" s="1070"/>
      <c r="AB212" s="1070"/>
      <c r="AC212" s="1070"/>
      <c r="AD212" s="1070"/>
      <c r="AE212" s="1070"/>
      <c r="AF212" s="1121"/>
      <c r="AG212" s="1070"/>
      <c r="AH212" s="1070"/>
      <c r="AI212" s="1057"/>
      <c r="AJ212" s="1057"/>
      <c r="AK212" s="1057"/>
      <c r="AL212" s="1057"/>
      <c r="AM212" s="1057"/>
      <c r="AN212" s="1057"/>
      <c r="AO212" s="1057"/>
      <c r="AP212" s="1057"/>
      <c r="AQ212" s="1057"/>
      <c r="AR212" s="1057"/>
      <c r="AS212" s="1057"/>
      <c r="AT212" s="1057"/>
      <c r="AU212" s="1057"/>
      <c r="AV212" s="1057"/>
      <c r="AW212" s="1057"/>
      <c r="AX212" s="1057"/>
      <c r="AY212" s="1057"/>
      <c r="AZ212" s="1057"/>
      <c r="BA212" s="1049"/>
      <c r="BB212" s="1051"/>
      <c r="BC212" s="1051"/>
      <c r="BD212" s="1051"/>
      <c r="BE212" s="1051"/>
      <c r="BF212" s="1367"/>
      <c r="BG212" s="1367"/>
    </row>
    <row r="213" spans="1:59" ht="30.65" customHeight="1" x14ac:dyDescent="0.35">
      <c r="A213" s="1367"/>
      <c r="B21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3" s="778">
        <v>26.19</v>
      </c>
      <c r="D213" s="23" t="s">
        <v>1742</v>
      </c>
      <c r="E213" s="825" t="s">
        <v>934</v>
      </c>
      <c r="F213" s="1495" t="str">
        <f>VLOOKUP(TBL4_OptApp57[[#This Row],[Option type
Defined List]],'Option Typs_Grps'!B$2:C$47, 2, FALSE)</f>
        <v>Resource Options</v>
      </c>
      <c r="G213" s="834" t="s">
        <v>68</v>
      </c>
      <c r="H213" s="23" t="s">
        <v>737</v>
      </c>
      <c r="I213" s="844" t="s">
        <v>738</v>
      </c>
      <c r="J213" s="1049"/>
      <c r="K213" s="1049"/>
      <c r="L213" s="1049"/>
      <c r="M213" s="1049"/>
      <c r="N213" s="1049"/>
      <c r="O213" s="1050"/>
      <c r="P213" s="1051"/>
      <c r="Q213" s="1051"/>
      <c r="R213" s="23" t="s">
        <v>891</v>
      </c>
      <c r="S213" s="1332" t="s">
        <v>71</v>
      </c>
      <c r="T213" s="1332" t="s">
        <v>71</v>
      </c>
      <c r="U213" s="848">
        <v>13.831513797222222</v>
      </c>
      <c r="V213" s="1068"/>
      <c r="W213" s="1069"/>
      <c r="X213" s="1070"/>
      <c r="Y213" s="1079"/>
      <c r="Z213" s="1071"/>
      <c r="AA213" s="1070"/>
      <c r="AB213" s="1070"/>
      <c r="AC213" s="1070"/>
      <c r="AD213" s="1070"/>
      <c r="AE213" s="1070"/>
      <c r="AF213" s="1070"/>
      <c r="AG213" s="1070"/>
      <c r="AH213" s="1070"/>
      <c r="AI213" s="1057"/>
      <c r="AJ213" s="1057"/>
      <c r="AK213" s="1057"/>
      <c r="AL213" s="1057"/>
      <c r="AM213" s="1057"/>
      <c r="AN213" s="1057"/>
      <c r="AO213" s="1057"/>
      <c r="AP213" s="1057"/>
      <c r="AQ213" s="1057"/>
      <c r="AR213" s="1057"/>
      <c r="AS213" s="1057"/>
      <c r="AT213" s="1057"/>
      <c r="AU213" s="1057"/>
      <c r="AV213" s="1057"/>
      <c r="AW213" s="1057"/>
      <c r="AX213" s="1057"/>
      <c r="AY213" s="1057"/>
      <c r="AZ213" s="1057"/>
      <c r="BA213" s="1049"/>
      <c r="BB213" s="1051"/>
      <c r="BC213" s="1051"/>
      <c r="BD213" s="1051"/>
      <c r="BE213" s="1051"/>
      <c r="BF213" s="1367"/>
      <c r="BG213" s="1367"/>
    </row>
    <row r="214" spans="1:59" ht="30.65" customHeight="1" x14ac:dyDescent="0.35">
      <c r="A214" s="1367"/>
      <c r="B21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4" s="778">
        <v>26.2</v>
      </c>
      <c r="D214" s="23" t="s">
        <v>1743</v>
      </c>
      <c r="E214" s="825" t="s">
        <v>938</v>
      </c>
      <c r="F214" s="1495" t="str">
        <f>VLOOKUP(TBL4_OptApp57[[#This Row],[Option type
Defined List]],'Option Typs_Grps'!B$2:C$47, 2, FALSE)</f>
        <v>Resource Options</v>
      </c>
      <c r="G214" s="834" t="s">
        <v>68</v>
      </c>
      <c r="H214" s="23" t="s">
        <v>737</v>
      </c>
      <c r="I214" s="844" t="s">
        <v>738</v>
      </c>
      <c r="J214" s="1049"/>
      <c r="K214" s="1049"/>
      <c r="L214" s="1049"/>
      <c r="M214" s="1049"/>
      <c r="N214" s="1049"/>
      <c r="O214" s="1050"/>
      <c r="P214" s="1051"/>
      <c r="Q214" s="1051"/>
      <c r="R214" s="23" t="s">
        <v>752</v>
      </c>
      <c r="S214" s="1332" t="s">
        <v>71</v>
      </c>
      <c r="T214" s="1332" t="s">
        <v>71</v>
      </c>
      <c r="U214" s="848">
        <v>25.974372683333332</v>
      </c>
      <c r="V214" s="1068"/>
      <c r="W214" s="1069"/>
      <c r="X214" s="1070"/>
      <c r="Y214" s="1079"/>
      <c r="Z214" s="1071"/>
      <c r="AA214" s="1070"/>
      <c r="AB214" s="1070"/>
      <c r="AC214" s="1070"/>
      <c r="AD214" s="1070"/>
      <c r="AE214" s="1070"/>
      <c r="AF214" s="1070"/>
      <c r="AG214" s="1070"/>
      <c r="AH214" s="1070"/>
      <c r="AI214" s="1057"/>
      <c r="AJ214" s="1057"/>
      <c r="AK214" s="1057"/>
      <c r="AL214" s="1057"/>
      <c r="AM214" s="1057"/>
      <c r="AN214" s="1057"/>
      <c r="AO214" s="1057"/>
      <c r="AP214" s="1057"/>
      <c r="AQ214" s="1057"/>
      <c r="AR214" s="1057"/>
      <c r="AS214" s="1057"/>
      <c r="AT214" s="1057"/>
      <c r="AU214" s="1057"/>
      <c r="AV214" s="1057"/>
      <c r="AW214" s="1057"/>
      <c r="AX214" s="1057"/>
      <c r="AY214" s="1057"/>
      <c r="AZ214" s="1057"/>
      <c r="BA214" s="1049"/>
      <c r="BB214" s="1051"/>
      <c r="BC214" s="1051"/>
      <c r="BD214" s="1051"/>
      <c r="BE214" s="1051"/>
      <c r="BF214" s="1367"/>
      <c r="BG214" s="1367"/>
    </row>
    <row r="215" spans="1:59" ht="30.65" customHeight="1" x14ac:dyDescent="0.35">
      <c r="A215" s="1367"/>
      <c r="B21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5" s="778">
        <v>27.01</v>
      </c>
      <c r="D215" s="23" t="s">
        <v>1744</v>
      </c>
      <c r="E215" s="825" t="s">
        <v>938</v>
      </c>
      <c r="F215" s="1495" t="str">
        <f>VLOOKUP(TBL4_OptApp57[[#This Row],[Option type
Defined List]],'Option Typs_Grps'!B$2:C$47, 2, FALSE)</f>
        <v>Resource Options</v>
      </c>
      <c r="G215" s="834" t="s">
        <v>68</v>
      </c>
      <c r="H215" s="23" t="s">
        <v>737</v>
      </c>
      <c r="I215" s="844" t="s">
        <v>772</v>
      </c>
      <c r="J215" s="1049"/>
      <c r="K215" s="1049"/>
      <c r="L215" s="1049"/>
      <c r="M215" s="1049"/>
      <c r="N215" s="1049"/>
      <c r="O215" s="1050"/>
      <c r="P215" s="1051"/>
      <c r="Q215" s="1051"/>
      <c r="R215" s="23" t="s">
        <v>894</v>
      </c>
      <c r="S215" s="1332" t="s">
        <v>71</v>
      </c>
      <c r="T215" s="1332" t="s">
        <v>71</v>
      </c>
      <c r="U215" s="848">
        <v>18.433160083333334</v>
      </c>
      <c r="V215" s="1068"/>
      <c r="W215" s="1069"/>
      <c r="X215" s="1070"/>
      <c r="Y215" s="1079"/>
      <c r="Z215" s="1071"/>
      <c r="AA215" s="1070"/>
      <c r="AB215" s="1070"/>
      <c r="AC215" s="1070"/>
      <c r="AD215" s="1070"/>
      <c r="AE215" s="1070"/>
      <c r="AF215" s="1070"/>
      <c r="AG215" s="1070"/>
      <c r="AH215" s="1070"/>
      <c r="AI215" s="1057"/>
      <c r="AJ215" s="1057"/>
      <c r="AK215" s="1057"/>
      <c r="AL215" s="1057"/>
      <c r="AM215" s="1057"/>
      <c r="AN215" s="1057"/>
      <c r="AO215" s="1057"/>
      <c r="AP215" s="1057"/>
      <c r="AQ215" s="1057"/>
      <c r="AR215" s="1057"/>
      <c r="AS215" s="1057"/>
      <c r="AT215" s="1057"/>
      <c r="AU215" s="1057"/>
      <c r="AV215" s="1057"/>
      <c r="AW215" s="1057"/>
      <c r="AX215" s="1057"/>
      <c r="AY215" s="1057"/>
      <c r="AZ215" s="1057"/>
      <c r="BA215" s="1049"/>
      <c r="BB215" s="1051"/>
      <c r="BC215" s="1051"/>
      <c r="BD215" s="1051"/>
      <c r="BE215" s="1051"/>
      <c r="BF215" s="1367"/>
      <c r="BG215" s="1367"/>
    </row>
    <row r="216" spans="1:59" ht="30.65" customHeight="1" x14ac:dyDescent="0.35">
      <c r="A216" s="1367"/>
      <c r="B21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6" s="778">
        <v>27.02</v>
      </c>
      <c r="D216" s="23" t="s">
        <v>1745</v>
      </c>
      <c r="E216" s="825" t="s">
        <v>938</v>
      </c>
      <c r="F216" s="1495" t="str">
        <f>VLOOKUP(TBL4_OptApp57[[#This Row],[Option type
Defined List]],'Option Typs_Grps'!B$2:C$47, 2, FALSE)</f>
        <v>Resource Options</v>
      </c>
      <c r="G216" s="834" t="s">
        <v>68</v>
      </c>
      <c r="H216" s="23" t="s">
        <v>737</v>
      </c>
      <c r="I216" s="844" t="s">
        <v>772</v>
      </c>
      <c r="J216" s="1049"/>
      <c r="K216" s="1049"/>
      <c r="L216" s="1049"/>
      <c r="M216" s="1049"/>
      <c r="N216" s="1049"/>
      <c r="O216" s="1050"/>
      <c r="P216" s="1051"/>
      <c r="Q216" s="1051"/>
      <c r="R216" s="23" t="s">
        <v>894</v>
      </c>
      <c r="S216" s="1332" t="s">
        <v>71</v>
      </c>
      <c r="T216" s="1332" t="s">
        <v>71</v>
      </c>
      <c r="U216" s="848">
        <v>16.656969316666665</v>
      </c>
      <c r="V216" s="1068"/>
      <c r="W216" s="1069"/>
      <c r="X216" s="1070"/>
      <c r="Y216" s="1079"/>
      <c r="Z216" s="1071"/>
      <c r="AA216" s="1070"/>
      <c r="AB216" s="1070"/>
      <c r="AC216" s="1070"/>
      <c r="AD216" s="1070"/>
      <c r="AE216" s="1070"/>
      <c r="AF216" s="1070"/>
      <c r="AG216" s="1070"/>
      <c r="AH216" s="1070"/>
      <c r="AI216" s="1057"/>
      <c r="AJ216" s="1057"/>
      <c r="AK216" s="1057"/>
      <c r="AL216" s="1057"/>
      <c r="AM216" s="1057"/>
      <c r="AN216" s="1057"/>
      <c r="AO216" s="1057"/>
      <c r="AP216" s="1057"/>
      <c r="AQ216" s="1057"/>
      <c r="AR216" s="1057"/>
      <c r="AS216" s="1057"/>
      <c r="AT216" s="1057"/>
      <c r="AU216" s="1057"/>
      <c r="AV216" s="1057"/>
      <c r="AW216" s="1057"/>
      <c r="AX216" s="1057"/>
      <c r="AY216" s="1057"/>
      <c r="AZ216" s="1057"/>
      <c r="BA216" s="1049"/>
      <c r="BB216" s="1051"/>
      <c r="BC216" s="1051"/>
      <c r="BD216" s="1051"/>
      <c r="BE216" s="1051"/>
      <c r="BF216" s="1367"/>
      <c r="BG216" s="1367"/>
    </row>
    <row r="217" spans="1:59" ht="30.65" customHeight="1" x14ac:dyDescent="0.35">
      <c r="A217" s="1367"/>
      <c r="B21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7" s="778">
        <v>27.03</v>
      </c>
      <c r="D217" s="23" t="s">
        <v>1746</v>
      </c>
      <c r="E217" s="825" t="s">
        <v>938</v>
      </c>
      <c r="F217" s="1495" t="str">
        <f>VLOOKUP(TBL4_OptApp57[[#This Row],[Option type
Defined List]],'Option Typs_Grps'!B$2:C$47, 2, FALSE)</f>
        <v>Resource Options</v>
      </c>
      <c r="G217" s="834" t="s">
        <v>68</v>
      </c>
      <c r="H217" s="23" t="s">
        <v>737</v>
      </c>
      <c r="I217" s="844" t="s">
        <v>772</v>
      </c>
      <c r="J217" s="1049"/>
      <c r="K217" s="1049"/>
      <c r="L217" s="1049"/>
      <c r="M217" s="1049"/>
      <c r="N217" s="1049"/>
      <c r="O217" s="1050"/>
      <c r="P217" s="1051"/>
      <c r="Q217" s="1051"/>
      <c r="R217" s="23" t="s">
        <v>894</v>
      </c>
      <c r="S217" s="1332" t="s">
        <v>71</v>
      </c>
      <c r="T217" s="1332" t="s">
        <v>71</v>
      </c>
      <c r="U217" s="848">
        <v>4.7563083749999997</v>
      </c>
      <c r="V217" s="1068"/>
      <c r="W217" s="1069"/>
      <c r="X217" s="1070"/>
      <c r="Y217" s="1079"/>
      <c r="Z217" s="1071"/>
      <c r="AA217" s="1070"/>
      <c r="AB217" s="1070"/>
      <c r="AC217" s="1070"/>
      <c r="AD217" s="1070"/>
      <c r="AE217" s="1070"/>
      <c r="AF217" s="1070"/>
      <c r="AG217" s="1070"/>
      <c r="AH217" s="1070"/>
      <c r="AI217" s="1057"/>
      <c r="AJ217" s="1057"/>
      <c r="AK217" s="1057"/>
      <c r="AL217" s="1057"/>
      <c r="AM217" s="1057"/>
      <c r="AN217" s="1057"/>
      <c r="AO217" s="1057"/>
      <c r="AP217" s="1057"/>
      <c r="AQ217" s="1057"/>
      <c r="AR217" s="1057"/>
      <c r="AS217" s="1057"/>
      <c r="AT217" s="1057"/>
      <c r="AU217" s="1057"/>
      <c r="AV217" s="1057"/>
      <c r="AW217" s="1057"/>
      <c r="AX217" s="1057"/>
      <c r="AY217" s="1057"/>
      <c r="AZ217" s="1057"/>
      <c r="BA217" s="1049"/>
      <c r="BB217" s="1051"/>
      <c r="BC217" s="1051"/>
      <c r="BD217" s="1051"/>
      <c r="BE217" s="1051"/>
      <c r="BF217" s="1367"/>
      <c r="BG217" s="1367"/>
    </row>
    <row r="218" spans="1:59" ht="30.65" customHeight="1" x14ac:dyDescent="0.35">
      <c r="A218" s="1367"/>
      <c r="B21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18" s="778">
        <v>27.04</v>
      </c>
      <c r="D218" s="23" t="s">
        <v>1747</v>
      </c>
      <c r="E218" s="825" t="s">
        <v>938</v>
      </c>
      <c r="F218" s="1495" t="str">
        <f>VLOOKUP(TBL4_OptApp57[[#This Row],[Option type
Defined List]],'Option Typs_Grps'!B$2:C$47, 2, FALSE)</f>
        <v>Resource Options</v>
      </c>
      <c r="G218" s="834" t="s">
        <v>68</v>
      </c>
      <c r="H218" s="23" t="s">
        <v>882</v>
      </c>
      <c r="I218" s="844" t="s">
        <v>738</v>
      </c>
      <c r="J218" s="778"/>
      <c r="K218" s="778" t="s">
        <v>71</v>
      </c>
      <c r="L218" s="1256" t="s">
        <v>738</v>
      </c>
      <c r="M218" s="1256" t="s">
        <v>738</v>
      </c>
      <c r="N218" s="1256" t="s">
        <v>738</v>
      </c>
      <c r="O218" s="1256" t="s">
        <v>738</v>
      </c>
      <c r="P218" s="1256" t="s">
        <v>738</v>
      </c>
      <c r="Q218" s="1256" t="s">
        <v>738</v>
      </c>
      <c r="R218" s="23" t="s">
        <v>71</v>
      </c>
      <c r="S218" s="1332" t="s">
        <v>71</v>
      </c>
      <c r="T218" s="1332" t="s">
        <v>71</v>
      </c>
      <c r="U218" s="848">
        <v>5</v>
      </c>
      <c r="V218" s="864">
        <v>9</v>
      </c>
      <c r="W218" s="1043" t="s">
        <v>305</v>
      </c>
      <c r="X218" s="821"/>
      <c r="Y218" s="1044"/>
      <c r="Z218" s="1044"/>
      <c r="AA218" s="1044">
        <v>2.2000000000000002</v>
      </c>
      <c r="AB218" s="1044">
        <v>5</v>
      </c>
      <c r="AC218" s="1041">
        <v>215.47200000000001</v>
      </c>
      <c r="AD218" s="1044">
        <v>0</v>
      </c>
      <c r="AE218" s="1047">
        <v>0</v>
      </c>
      <c r="AF218" s="1124"/>
      <c r="AG218" s="1044">
        <v>84.059436974360025</v>
      </c>
      <c r="AH218" s="1044"/>
      <c r="AI218" s="1041">
        <v>-6.6</v>
      </c>
      <c r="AJ218" s="1041">
        <v>-1</v>
      </c>
      <c r="AK218" s="1041" t="s">
        <v>305</v>
      </c>
      <c r="AL218" s="1041">
        <v>-1</v>
      </c>
      <c r="AM218" s="1041" t="s">
        <v>305</v>
      </c>
      <c r="AN218" s="1041">
        <v>-1</v>
      </c>
      <c r="AO218" s="1041" t="s">
        <v>305</v>
      </c>
      <c r="AP218" s="1041">
        <v>-1</v>
      </c>
      <c r="AQ218" s="1041" t="s">
        <v>305</v>
      </c>
      <c r="AR218" s="1041">
        <v>-3</v>
      </c>
      <c r="AS218" s="1041" t="s">
        <v>305</v>
      </c>
      <c r="AT218" s="1041" t="s">
        <v>305</v>
      </c>
      <c r="AU218" s="1041" t="s">
        <v>305</v>
      </c>
      <c r="AV218" s="1041" t="s">
        <v>940</v>
      </c>
      <c r="AW218" s="1041" t="s">
        <v>941</v>
      </c>
      <c r="AX218" s="1041" t="s">
        <v>886</v>
      </c>
      <c r="AY218" s="1041" t="s">
        <v>888</v>
      </c>
      <c r="AZ218" s="1041">
        <v>19</v>
      </c>
      <c r="BA218" s="778">
        <v>8</v>
      </c>
      <c r="BB218" s="1256" t="s">
        <v>738</v>
      </c>
      <c r="BC218" s="1256" t="s">
        <v>738</v>
      </c>
      <c r="BD218" s="1256" t="s">
        <v>738</v>
      </c>
      <c r="BE218" s="1256" t="s">
        <v>738</v>
      </c>
      <c r="BF218" s="1367"/>
      <c r="BG218" s="1367"/>
    </row>
    <row r="219" spans="1:59" ht="30.65" customHeight="1" x14ac:dyDescent="0.35">
      <c r="A219" s="1367"/>
      <c r="B21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19" s="778">
        <v>27.05</v>
      </c>
      <c r="D219" s="23" t="s">
        <v>942</v>
      </c>
      <c r="E219" s="825" t="s">
        <v>938</v>
      </c>
      <c r="F219" s="1495" t="str">
        <f>VLOOKUP(TBL4_OptApp57[[#This Row],[Option type
Defined List]],'Option Typs_Grps'!B$2:C$47, 2, FALSE)</f>
        <v>Resource Options</v>
      </c>
      <c r="G219" s="834" t="s">
        <v>68</v>
      </c>
      <c r="H219" s="23" t="s">
        <v>737</v>
      </c>
      <c r="I219" s="844" t="s">
        <v>738</v>
      </c>
      <c r="J219" s="1049"/>
      <c r="K219" s="1049"/>
      <c r="L219" s="1049"/>
      <c r="M219" s="1049"/>
      <c r="N219" s="1049"/>
      <c r="O219" s="1050"/>
      <c r="P219" s="1051"/>
      <c r="Q219" s="1051"/>
      <c r="R219" s="23" t="s">
        <v>891</v>
      </c>
      <c r="S219" s="1332" t="s">
        <v>71</v>
      </c>
      <c r="T219" s="1332" t="s">
        <v>71</v>
      </c>
      <c r="U219" s="848">
        <v>4.6610928722222216</v>
      </c>
      <c r="V219" s="1068"/>
      <c r="W219" s="1069"/>
      <c r="X219" s="1070"/>
      <c r="Y219" s="1079"/>
      <c r="Z219" s="1071"/>
      <c r="AA219" s="1070"/>
      <c r="AB219" s="1070"/>
      <c r="AC219" s="1070"/>
      <c r="AD219" s="1070"/>
      <c r="AE219" s="1070"/>
      <c r="AF219" s="1121"/>
      <c r="AG219" s="1070"/>
      <c r="AH219" s="1070"/>
      <c r="AI219" s="1057"/>
      <c r="AJ219" s="1057"/>
      <c r="AK219" s="1057"/>
      <c r="AL219" s="1057"/>
      <c r="AM219" s="1057"/>
      <c r="AN219" s="1057"/>
      <c r="AO219" s="1057"/>
      <c r="AP219" s="1057"/>
      <c r="AQ219" s="1057"/>
      <c r="AR219" s="1057"/>
      <c r="AS219" s="1057"/>
      <c r="AT219" s="1057"/>
      <c r="AU219" s="1057"/>
      <c r="AV219" s="1057"/>
      <c r="AW219" s="1057"/>
      <c r="AX219" s="1057"/>
      <c r="AY219" s="1057"/>
      <c r="AZ219" s="1057"/>
      <c r="BA219" s="1049"/>
      <c r="BB219" s="1051"/>
      <c r="BC219" s="1051"/>
      <c r="BD219" s="1051"/>
      <c r="BE219" s="1051"/>
      <c r="BF219" s="1367"/>
      <c r="BG219" s="1367"/>
    </row>
    <row r="220" spans="1:59" ht="30.65" customHeight="1" x14ac:dyDescent="0.35">
      <c r="A220" s="1367"/>
      <c r="B22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0" s="778">
        <v>28.01</v>
      </c>
      <c r="D220" s="23" t="s">
        <v>1748</v>
      </c>
      <c r="E220" s="825" t="s">
        <v>934</v>
      </c>
      <c r="F220" s="1495" t="str">
        <f>VLOOKUP(TBL4_OptApp57[[#This Row],[Option type
Defined List]],'Option Typs_Grps'!B$2:C$47, 2, FALSE)</f>
        <v>Resource Options</v>
      </c>
      <c r="G220" s="834" t="s">
        <v>68</v>
      </c>
      <c r="H220" s="23" t="s">
        <v>737</v>
      </c>
      <c r="I220" s="844" t="s">
        <v>738</v>
      </c>
      <c r="J220" s="1049"/>
      <c r="K220" s="1049"/>
      <c r="L220" s="1049"/>
      <c r="M220" s="1049"/>
      <c r="N220" s="1049"/>
      <c r="O220" s="1050"/>
      <c r="P220" s="1051"/>
      <c r="Q220" s="1051"/>
      <c r="R220" s="23" t="s">
        <v>935</v>
      </c>
      <c r="S220" s="1332" t="s">
        <v>71</v>
      </c>
      <c r="T220" s="1332" t="s">
        <v>71</v>
      </c>
      <c r="U220" s="848">
        <v>4.600448902777778</v>
      </c>
      <c r="V220" s="1068"/>
      <c r="W220" s="1069"/>
      <c r="X220" s="1070"/>
      <c r="Y220" s="1079"/>
      <c r="Z220" s="1071"/>
      <c r="AA220" s="1070"/>
      <c r="AB220" s="1070"/>
      <c r="AC220" s="1070"/>
      <c r="AD220" s="1070"/>
      <c r="AE220" s="1070"/>
      <c r="AF220" s="1070"/>
      <c r="AG220" s="1070"/>
      <c r="AH220" s="1070"/>
      <c r="AI220" s="1057"/>
      <c r="AJ220" s="1057"/>
      <c r="AK220" s="1057"/>
      <c r="AL220" s="1057"/>
      <c r="AM220" s="1057"/>
      <c r="AN220" s="1057"/>
      <c r="AO220" s="1057"/>
      <c r="AP220" s="1057"/>
      <c r="AQ220" s="1057"/>
      <c r="AR220" s="1057"/>
      <c r="AS220" s="1057"/>
      <c r="AT220" s="1057"/>
      <c r="AU220" s="1057"/>
      <c r="AV220" s="1057"/>
      <c r="AW220" s="1057"/>
      <c r="AX220" s="1057"/>
      <c r="AY220" s="1057"/>
      <c r="AZ220" s="1057"/>
      <c r="BA220" s="1049"/>
      <c r="BB220" s="1051"/>
      <c r="BC220" s="1051"/>
      <c r="BD220" s="1051"/>
      <c r="BE220" s="1051"/>
      <c r="BF220" s="1367"/>
      <c r="BG220" s="1367"/>
    </row>
    <row r="221" spans="1:59" ht="30.65" customHeight="1" x14ac:dyDescent="0.35">
      <c r="A221" s="1367"/>
      <c r="B22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1" s="778">
        <v>29.01</v>
      </c>
      <c r="D221" s="23" t="s">
        <v>1749</v>
      </c>
      <c r="E221" s="825" t="s">
        <v>934</v>
      </c>
      <c r="F221" s="1495" t="str">
        <f>VLOOKUP(TBL4_OptApp57[[#This Row],[Option type
Defined List]],'Option Typs_Grps'!B$2:C$47, 2, FALSE)</f>
        <v>Resource Options</v>
      </c>
      <c r="G221" s="834" t="s">
        <v>68</v>
      </c>
      <c r="H221" s="23" t="s">
        <v>737</v>
      </c>
      <c r="I221" s="844" t="s">
        <v>738</v>
      </c>
      <c r="J221" s="1049"/>
      <c r="K221" s="1049"/>
      <c r="L221" s="1049"/>
      <c r="M221" s="1049"/>
      <c r="N221" s="1049"/>
      <c r="O221" s="1050"/>
      <c r="P221" s="1051"/>
      <c r="Q221" s="1051"/>
      <c r="R221" s="23" t="s">
        <v>766</v>
      </c>
      <c r="S221" s="1332" t="s">
        <v>71</v>
      </c>
      <c r="T221" s="1332" t="s">
        <v>71</v>
      </c>
      <c r="U221" s="848">
        <v>10.073981622222222</v>
      </c>
      <c r="V221" s="1068"/>
      <c r="W221" s="1069"/>
      <c r="X221" s="1070"/>
      <c r="Y221" s="1079"/>
      <c r="Z221" s="1071"/>
      <c r="AA221" s="1070"/>
      <c r="AB221" s="1070"/>
      <c r="AC221" s="1070"/>
      <c r="AD221" s="1070"/>
      <c r="AE221" s="1070"/>
      <c r="AF221" s="1070"/>
      <c r="AG221" s="1070"/>
      <c r="AH221" s="1070"/>
      <c r="AI221" s="1057"/>
      <c r="AJ221" s="1057"/>
      <c r="AK221" s="1057"/>
      <c r="AL221" s="1057"/>
      <c r="AM221" s="1057"/>
      <c r="AN221" s="1057"/>
      <c r="AO221" s="1057"/>
      <c r="AP221" s="1057"/>
      <c r="AQ221" s="1057"/>
      <c r="AR221" s="1057"/>
      <c r="AS221" s="1057"/>
      <c r="AT221" s="1057"/>
      <c r="AU221" s="1057"/>
      <c r="AV221" s="1057"/>
      <c r="AW221" s="1057"/>
      <c r="AX221" s="1057"/>
      <c r="AY221" s="1057"/>
      <c r="AZ221" s="1057"/>
      <c r="BA221" s="1049"/>
      <c r="BB221" s="1051"/>
      <c r="BC221" s="1051"/>
      <c r="BD221" s="1051"/>
      <c r="BE221" s="1051"/>
      <c r="BF221" s="1367"/>
      <c r="BG221" s="1367"/>
    </row>
    <row r="222" spans="1:59" customFormat="1" ht="30.65" customHeight="1" x14ac:dyDescent="0.35">
      <c r="B222"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222" s="778">
        <v>30.01</v>
      </c>
      <c r="D222" s="23" t="s">
        <v>1750</v>
      </c>
      <c r="E222" s="825" t="s">
        <v>943</v>
      </c>
      <c r="F222" s="1495" t="str">
        <f>VLOOKUP(TBL4_OptApp57[[#This Row],[Option type
Defined List]],'Option Typs_Grps'!B$2:C$47, 2, FALSE)</f>
        <v>Production Options</v>
      </c>
      <c r="G222" s="834" t="s">
        <v>68</v>
      </c>
      <c r="H222" s="23" t="s">
        <v>737</v>
      </c>
      <c r="I222" s="844" t="s">
        <v>772</v>
      </c>
      <c r="J222" s="1055"/>
      <c r="K222" s="1055"/>
      <c r="L222" s="1055"/>
      <c r="M222" s="1055"/>
      <c r="N222" s="1055"/>
      <c r="O222" s="1055"/>
      <c r="P222" s="1056"/>
      <c r="Q222" s="1056"/>
      <c r="R222" s="788" t="s">
        <v>944</v>
      </c>
      <c r="S222" s="1332" t="s">
        <v>71</v>
      </c>
      <c r="T222" s="1332" t="s">
        <v>71</v>
      </c>
      <c r="U222" s="848">
        <v>0</v>
      </c>
      <c r="V222" s="1068"/>
      <c r="W222" s="1073"/>
      <c r="X222" s="1075"/>
      <c r="Y222" s="1074"/>
      <c r="Z222" s="1078"/>
      <c r="AA222" s="1074"/>
      <c r="AB222" s="1074"/>
      <c r="AC222" s="1074"/>
      <c r="AD222" s="1074"/>
      <c r="AE222" s="1074"/>
      <c r="AF222" s="1075"/>
      <c r="AG222" s="1074"/>
      <c r="AH222" s="1074"/>
      <c r="AI222" s="1076"/>
      <c r="AJ222" s="1076"/>
      <c r="AK222" s="1076"/>
      <c r="AL222" s="1076"/>
      <c r="AM222" s="1076"/>
      <c r="AN222" s="1076"/>
      <c r="AO222" s="1076"/>
      <c r="AP222" s="1076"/>
      <c r="AQ222" s="1076"/>
      <c r="AR222" s="1076"/>
      <c r="AS222" s="1076"/>
      <c r="AT222" s="1076"/>
      <c r="AU222" s="1076"/>
      <c r="AV222" s="1076"/>
      <c r="AW222" s="1076"/>
      <c r="AX222" s="1076"/>
      <c r="AY222" s="1076"/>
      <c r="AZ222" s="1076"/>
      <c r="BA222" s="1076"/>
      <c r="BB222" s="1056"/>
      <c r="BC222" s="1056"/>
      <c r="BD222" s="1056"/>
      <c r="BE222" s="1056"/>
    </row>
    <row r="223" spans="1:59" ht="30.65" customHeight="1" x14ac:dyDescent="0.35">
      <c r="A223" s="1367"/>
      <c r="B223"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51bF</v>
      </c>
      <c r="C223" s="778">
        <v>30.02</v>
      </c>
      <c r="D223" s="23" t="s">
        <v>1751</v>
      </c>
      <c r="E223" s="825" t="s">
        <v>943</v>
      </c>
      <c r="F223" s="1495" t="str">
        <f>VLOOKUP(TBL4_OptApp57[[#This Row],[Option type
Defined List]],'Option Typs_Grps'!B$2:C$47, 2, FALSE)</f>
        <v>Production Options</v>
      </c>
      <c r="G223" s="834" t="s">
        <v>68</v>
      </c>
      <c r="H223" s="23" t="s">
        <v>882</v>
      </c>
      <c r="I223" s="844" t="s">
        <v>738</v>
      </c>
      <c r="J223" s="778"/>
      <c r="K223" s="778">
        <v>18.100000000000001</v>
      </c>
      <c r="L223" s="1256" t="s">
        <v>738</v>
      </c>
      <c r="M223" s="1256" t="s">
        <v>738</v>
      </c>
      <c r="N223" s="1256" t="s">
        <v>738</v>
      </c>
      <c r="O223" s="1256" t="s">
        <v>738</v>
      </c>
      <c r="P223" s="1256" t="s">
        <v>772</v>
      </c>
      <c r="Q223" s="1256" t="s">
        <v>772</v>
      </c>
      <c r="R223" s="23" t="s">
        <v>71</v>
      </c>
      <c r="S223" s="1332" t="s">
        <v>71</v>
      </c>
      <c r="T223" s="1332" t="s">
        <v>71</v>
      </c>
      <c r="U223" s="848">
        <v>0</v>
      </c>
      <c r="V223" s="864">
        <v>11</v>
      </c>
      <c r="W223" s="1043" t="s">
        <v>305</v>
      </c>
      <c r="X223" s="821"/>
      <c r="Y223" s="1044"/>
      <c r="Z223" s="1044"/>
      <c r="AA223" s="1044">
        <v>0</v>
      </c>
      <c r="AB223" s="1044">
        <v>0</v>
      </c>
      <c r="AC223" s="1041">
        <v>513.41999999999996</v>
      </c>
      <c r="AD223" s="1044">
        <v>0</v>
      </c>
      <c r="AE223" s="1047">
        <v>0</v>
      </c>
      <c r="AF223" s="1124"/>
      <c r="AG223" s="1044">
        <v>0</v>
      </c>
      <c r="AH223" s="1044"/>
      <c r="AI223" s="1041">
        <v>-4.1999999999999993</v>
      </c>
      <c r="AJ223" s="1041">
        <v>-1</v>
      </c>
      <c r="AK223" s="1041" t="s">
        <v>305</v>
      </c>
      <c r="AL223" s="1041">
        <v>-1</v>
      </c>
      <c r="AM223" s="1041" t="s">
        <v>305</v>
      </c>
      <c r="AN223" s="1041">
        <v>-1</v>
      </c>
      <c r="AO223" s="1041" t="s">
        <v>305</v>
      </c>
      <c r="AP223" s="1041">
        <v>-2</v>
      </c>
      <c r="AQ223" s="1041" t="s">
        <v>305</v>
      </c>
      <c r="AR223" s="1041">
        <v>-1</v>
      </c>
      <c r="AS223" s="1041" t="s">
        <v>305</v>
      </c>
      <c r="AT223" s="1041" t="s">
        <v>305</v>
      </c>
      <c r="AU223" s="1041" t="s">
        <v>305</v>
      </c>
      <c r="AV223" s="1041" t="s">
        <v>904</v>
      </c>
      <c r="AW223" s="1041" t="s">
        <v>941</v>
      </c>
      <c r="AX223" s="1041" t="s">
        <v>888</v>
      </c>
      <c r="AY223" s="1041" t="s">
        <v>888</v>
      </c>
      <c r="AZ223" s="1041">
        <v>10</v>
      </c>
      <c r="BA223" s="778">
        <v>8</v>
      </c>
      <c r="BB223" s="1256" t="s">
        <v>738</v>
      </c>
      <c r="BC223" s="1256" t="s">
        <v>738</v>
      </c>
      <c r="BD223" s="1256" t="s">
        <v>738</v>
      </c>
      <c r="BE223" s="1256" t="s">
        <v>738</v>
      </c>
      <c r="BF223" s="1367"/>
      <c r="BG223" s="1367"/>
    </row>
    <row r="224" spans="1:59" ht="30.65" customHeight="1" x14ac:dyDescent="0.35">
      <c r="A224" s="1367"/>
      <c r="B22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51bU</v>
      </c>
      <c r="C224" s="778">
        <v>30.03</v>
      </c>
      <c r="D224" s="23" t="s">
        <v>1752</v>
      </c>
      <c r="E224" s="825" t="s">
        <v>943</v>
      </c>
      <c r="F224" s="1495" t="str">
        <f>VLOOKUP(TBL4_OptApp57[[#This Row],[Option type
Defined List]],'Option Typs_Grps'!B$2:C$47, 2, FALSE)</f>
        <v>Production Options</v>
      </c>
      <c r="G224" s="834" t="s">
        <v>68</v>
      </c>
      <c r="H224" s="23" t="s">
        <v>737</v>
      </c>
      <c r="I224" s="844" t="s">
        <v>738</v>
      </c>
      <c r="J224" s="1049"/>
      <c r="K224" s="1049"/>
      <c r="L224" s="1049"/>
      <c r="M224" s="1049"/>
      <c r="N224" s="1049"/>
      <c r="O224" s="1050"/>
      <c r="P224" s="1051"/>
      <c r="Q224" s="1051"/>
      <c r="R224" s="23" t="s">
        <v>894</v>
      </c>
      <c r="S224" s="1332" t="s">
        <v>71</v>
      </c>
      <c r="T224" s="1332" t="s">
        <v>71</v>
      </c>
      <c r="U224" s="848">
        <v>1.9538840850000001</v>
      </c>
      <c r="V224" s="1068"/>
      <c r="W224" s="1069"/>
      <c r="X224" s="1070"/>
      <c r="Y224" s="1079"/>
      <c r="Z224" s="1071"/>
      <c r="AA224" s="1070"/>
      <c r="AB224" s="1070"/>
      <c r="AC224" s="1070"/>
      <c r="AD224" s="1070"/>
      <c r="AE224" s="1070"/>
      <c r="AF224" s="1121"/>
      <c r="AG224" s="1070"/>
      <c r="AH224" s="1070"/>
      <c r="AI224" s="1057"/>
      <c r="AJ224" s="1057"/>
      <c r="AK224" s="1057"/>
      <c r="AL224" s="1057"/>
      <c r="AM224" s="1057"/>
      <c r="AN224" s="1057"/>
      <c r="AO224" s="1057"/>
      <c r="AP224" s="1057"/>
      <c r="AQ224" s="1057"/>
      <c r="AR224" s="1057"/>
      <c r="AS224" s="1057"/>
      <c r="AT224" s="1057"/>
      <c r="AU224" s="1057"/>
      <c r="AV224" s="1057"/>
      <c r="AW224" s="1057"/>
      <c r="AX224" s="1057"/>
      <c r="AY224" s="1057"/>
      <c r="AZ224" s="1057"/>
      <c r="BA224" s="1049"/>
      <c r="BB224" s="1051"/>
      <c r="BC224" s="1051"/>
      <c r="BD224" s="1051"/>
      <c r="BE224" s="1051"/>
      <c r="BF224" s="1367"/>
      <c r="BG224" s="1367"/>
    </row>
    <row r="225" spans="1:58" ht="30.65" customHeight="1" x14ac:dyDescent="0.35">
      <c r="A225" s="1367"/>
      <c r="B22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5" s="778">
        <v>31.01</v>
      </c>
      <c r="D225" s="23" t="s">
        <v>1753</v>
      </c>
      <c r="E225" s="825" t="s">
        <v>945</v>
      </c>
      <c r="F225" s="1495" t="str">
        <f>VLOOKUP(TBL4_OptApp57[[#This Row],[Option type
Defined List]],'Option Typs_Grps'!B$2:C$47, 2, FALSE)</f>
        <v>Resource Options</v>
      </c>
      <c r="G225" s="834" t="s">
        <v>68</v>
      </c>
      <c r="H225" s="23" t="s">
        <v>737</v>
      </c>
      <c r="I225" s="844" t="s">
        <v>738</v>
      </c>
      <c r="J225" s="1049"/>
      <c r="K225" s="1049"/>
      <c r="L225" s="1049"/>
      <c r="M225" s="1049"/>
      <c r="N225" s="1049"/>
      <c r="O225" s="1050"/>
      <c r="P225" s="1051"/>
      <c r="Q225" s="1051"/>
      <c r="R225" s="23" t="s">
        <v>752</v>
      </c>
      <c r="S225" s="1332" t="s">
        <v>71</v>
      </c>
      <c r="T225" s="1332" t="s">
        <v>71</v>
      </c>
      <c r="U225" s="848">
        <v>8.0653138250000005</v>
      </c>
      <c r="V225" s="1068"/>
      <c r="W225" s="1069"/>
      <c r="X225" s="1070"/>
      <c r="Y225" s="1079"/>
      <c r="Z225" s="1071"/>
      <c r="AA225" s="1070"/>
      <c r="AB225" s="1070"/>
      <c r="AC225" s="1070"/>
      <c r="AD225" s="1070"/>
      <c r="AE225" s="1070"/>
      <c r="AF225" s="1070"/>
      <c r="AG225" s="1070"/>
      <c r="AH225" s="1070"/>
      <c r="AI225" s="1057"/>
      <c r="AJ225" s="1057"/>
      <c r="AK225" s="1057"/>
      <c r="AL225" s="1057"/>
      <c r="AM225" s="1057"/>
      <c r="AN225" s="1057"/>
      <c r="AO225" s="1057"/>
      <c r="AP225" s="1057"/>
      <c r="AQ225" s="1057"/>
      <c r="AR225" s="1057"/>
      <c r="AS225" s="1057"/>
      <c r="AT225" s="1057"/>
      <c r="AU225" s="1057"/>
      <c r="AV225" s="1057"/>
      <c r="AW225" s="1057"/>
      <c r="AX225" s="1057"/>
      <c r="AY225" s="1057"/>
      <c r="AZ225" s="1057"/>
      <c r="BA225" s="1049"/>
      <c r="BB225" s="1051"/>
      <c r="BC225" s="1051"/>
      <c r="BD225" s="1051"/>
      <c r="BE225" s="1051"/>
      <c r="BF225" s="1367"/>
    </row>
    <row r="226" spans="1:58" ht="30.65" customHeight="1" x14ac:dyDescent="0.35">
      <c r="A226" s="1367"/>
      <c r="B226"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26" s="778">
        <v>31.02</v>
      </c>
      <c r="D226" s="23" t="s">
        <v>1754</v>
      </c>
      <c r="E226" s="825" t="s">
        <v>945</v>
      </c>
      <c r="F226" s="1495" t="str">
        <f>VLOOKUP(TBL4_OptApp57[[#This Row],[Option type
Defined List]],'Option Typs_Grps'!B$2:C$47, 2, FALSE)</f>
        <v>Resource Options</v>
      </c>
      <c r="G226" s="834" t="s">
        <v>68</v>
      </c>
      <c r="H226" s="23" t="s">
        <v>882</v>
      </c>
      <c r="I226" s="844" t="s">
        <v>738</v>
      </c>
      <c r="J226" s="778"/>
      <c r="K226" s="778" t="s">
        <v>71</v>
      </c>
      <c r="L226" s="1256" t="s">
        <v>738</v>
      </c>
      <c r="M226" s="1256" t="s">
        <v>738</v>
      </c>
      <c r="N226" s="1256" t="s">
        <v>738</v>
      </c>
      <c r="O226" s="1256" t="s">
        <v>738</v>
      </c>
      <c r="P226" s="1256" t="s">
        <v>738</v>
      </c>
      <c r="Q226" s="1256" t="s">
        <v>738</v>
      </c>
      <c r="R226" s="23" t="s">
        <v>71</v>
      </c>
      <c r="S226" s="1332" t="s">
        <v>71</v>
      </c>
      <c r="T226" s="1332" t="s">
        <v>71</v>
      </c>
      <c r="U226" s="848">
        <v>0</v>
      </c>
      <c r="V226" s="864">
        <v>22</v>
      </c>
      <c r="W226" s="1043" t="s">
        <v>305</v>
      </c>
      <c r="X226" s="821"/>
      <c r="Y226" s="1044"/>
      <c r="Z226" s="1044"/>
      <c r="AA226" s="1044">
        <v>0</v>
      </c>
      <c r="AB226" s="1044">
        <v>0</v>
      </c>
      <c r="AC226" s="1041">
        <v>858.58900000000006</v>
      </c>
      <c r="AD226" s="1044">
        <v>0</v>
      </c>
      <c r="AE226" s="1047">
        <v>0</v>
      </c>
      <c r="AF226" s="1124"/>
      <c r="AG226" s="1044">
        <v>0</v>
      </c>
      <c r="AH226" s="1044"/>
      <c r="AI226" s="1041">
        <v>-12.999999999999998</v>
      </c>
      <c r="AJ226" s="1041">
        <v>-3</v>
      </c>
      <c r="AK226" s="1041" t="s">
        <v>305</v>
      </c>
      <c r="AL226" s="1041">
        <v>-1</v>
      </c>
      <c r="AM226" s="1041" t="s">
        <v>305</v>
      </c>
      <c r="AN226" s="1041">
        <v>-1</v>
      </c>
      <c r="AO226" s="1041" t="s">
        <v>305</v>
      </c>
      <c r="AP226" s="1041">
        <v>-2</v>
      </c>
      <c r="AQ226" s="1041" t="s">
        <v>305</v>
      </c>
      <c r="AR226" s="1041">
        <v>-3</v>
      </c>
      <c r="AS226" s="1041" t="s">
        <v>305</v>
      </c>
      <c r="AT226" s="1041" t="s">
        <v>305</v>
      </c>
      <c r="AU226" s="1041" t="s">
        <v>305</v>
      </c>
      <c r="AV226" s="1041" t="s">
        <v>904</v>
      </c>
      <c r="AW226" s="1041" t="s">
        <v>941</v>
      </c>
      <c r="AX226" s="1041" t="s">
        <v>888</v>
      </c>
      <c r="AY226" s="1041" t="s">
        <v>886</v>
      </c>
      <c r="AZ226" s="1041">
        <v>10</v>
      </c>
      <c r="BA226" s="778">
        <v>10</v>
      </c>
      <c r="BB226" s="1256" t="s">
        <v>738</v>
      </c>
      <c r="BC226" s="1256" t="s">
        <v>738</v>
      </c>
      <c r="BD226" s="1256" t="s">
        <v>738</v>
      </c>
      <c r="BE226" s="1256" t="s">
        <v>738</v>
      </c>
      <c r="BF226" s="1367"/>
    </row>
    <row r="227" spans="1:58" ht="30.65" customHeight="1" x14ac:dyDescent="0.35">
      <c r="A227" s="1367"/>
      <c r="B227"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7" s="778">
        <v>31.03</v>
      </c>
      <c r="D227" s="23" t="s">
        <v>1755</v>
      </c>
      <c r="E227" s="825" t="s">
        <v>945</v>
      </c>
      <c r="F227" s="1495" t="str">
        <f>VLOOKUP(TBL4_OptApp57[[#This Row],[Option type
Defined List]],'Option Typs_Grps'!B$2:C$47, 2, FALSE)</f>
        <v>Resource Options</v>
      </c>
      <c r="G227" s="834" t="s">
        <v>68</v>
      </c>
      <c r="H227" s="23" t="s">
        <v>737</v>
      </c>
      <c r="I227" s="844" t="s">
        <v>738</v>
      </c>
      <c r="J227" s="1049"/>
      <c r="K227" s="1049"/>
      <c r="L227" s="1049"/>
      <c r="M227" s="1049"/>
      <c r="N227" s="1049"/>
      <c r="O227" s="1050"/>
      <c r="P227" s="1051"/>
      <c r="Q227" s="1051"/>
      <c r="R227" s="23" t="s">
        <v>946</v>
      </c>
      <c r="S227" s="1332" t="s">
        <v>71</v>
      </c>
      <c r="T227" s="1332" t="s">
        <v>71</v>
      </c>
      <c r="U227" s="848">
        <v>23.918312544444444</v>
      </c>
      <c r="V227" s="1068"/>
      <c r="W227" s="1069"/>
      <c r="X227" s="1070"/>
      <c r="Y227" s="1079"/>
      <c r="Z227" s="1071"/>
      <c r="AA227" s="1070"/>
      <c r="AB227" s="1070"/>
      <c r="AC227" s="1070"/>
      <c r="AD227" s="1070"/>
      <c r="AE227" s="1070"/>
      <c r="AF227" s="1121"/>
      <c r="AG227" s="1070"/>
      <c r="AH227" s="1070"/>
      <c r="AI227" s="1057"/>
      <c r="AJ227" s="1057"/>
      <c r="AK227" s="1057"/>
      <c r="AL227" s="1057"/>
      <c r="AM227" s="1057"/>
      <c r="AN227" s="1057"/>
      <c r="AO227" s="1057"/>
      <c r="AP227" s="1057"/>
      <c r="AQ227" s="1057"/>
      <c r="AR227" s="1057"/>
      <c r="AS227" s="1057"/>
      <c r="AT227" s="1057"/>
      <c r="AU227" s="1057"/>
      <c r="AV227" s="1057"/>
      <c r="AW227" s="1057"/>
      <c r="AX227" s="1057"/>
      <c r="AY227" s="1057"/>
      <c r="AZ227" s="1057"/>
      <c r="BA227" s="1049"/>
      <c r="BB227" s="1051"/>
      <c r="BC227" s="1051"/>
      <c r="BD227" s="1051"/>
      <c r="BE227" s="1051"/>
      <c r="BF227" s="1367"/>
    </row>
    <row r="228" spans="1:58" ht="30.65" customHeight="1" x14ac:dyDescent="0.35">
      <c r="A228" s="1367"/>
      <c r="B22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8" s="778">
        <v>31.04</v>
      </c>
      <c r="D228" s="23" t="s">
        <v>1756</v>
      </c>
      <c r="E228" s="825" t="s">
        <v>945</v>
      </c>
      <c r="F228" s="1495" t="str">
        <f>VLOOKUP(TBL4_OptApp57[[#This Row],[Option type
Defined List]],'Option Typs_Grps'!B$2:C$47, 2, FALSE)</f>
        <v>Resource Options</v>
      </c>
      <c r="G228" s="834" t="s">
        <v>68</v>
      </c>
      <c r="H228" s="23" t="s">
        <v>737</v>
      </c>
      <c r="I228" s="844" t="s">
        <v>738</v>
      </c>
      <c r="J228" s="1049"/>
      <c r="K228" s="1049"/>
      <c r="L228" s="1049"/>
      <c r="M228" s="1049"/>
      <c r="N228" s="1049"/>
      <c r="O228" s="1050"/>
      <c r="P228" s="1051"/>
      <c r="Q228" s="1051"/>
      <c r="R228" s="23" t="s">
        <v>903</v>
      </c>
      <c r="S228" s="1332" t="s">
        <v>71</v>
      </c>
      <c r="T228" s="1332" t="s">
        <v>71</v>
      </c>
      <c r="U228" s="848">
        <v>31.304747694444444</v>
      </c>
      <c r="V228" s="1068"/>
      <c r="W228" s="1069"/>
      <c r="X228" s="1070"/>
      <c r="Y228" s="1079"/>
      <c r="Z228" s="1071"/>
      <c r="AA228" s="1070"/>
      <c r="AB228" s="1070"/>
      <c r="AC228" s="1070"/>
      <c r="AD228" s="1070"/>
      <c r="AE228" s="1070"/>
      <c r="AF228" s="1070"/>
      <c r="AG228" s="1070"/>
      <c r="AH228" s="1070"/>
      <c r="AI228" s="1057"/>
      <c r="AJ228" s="1057"/>
      <c r="AK228" s="1057"/>
      <c r="AL228" s="1057"/>
      <c r="AM228" s="1057"/>
      <c r="AN228" s="1057"/>
      <c r="AO228" s="1057"/>
      <c r="AP228" s="1057"/>
      <c r="AQ228" s="1057"/>
      <c r="AR228" s="1057"/>
      <c r="AS228" s="1057"/>
      <c r="AT228" s="1057"/>
      <c r="AU228" s="1057"/>
      <c r="AV228" s="1057"/>
      <c r="AW228" s="1057"/>
      <c r="AX228" s="1057"/>
      <c r="AY228" s="1057"/>
      <c r="AZ228" s="1057"/>
      <c r="BA228" s="1049"/>
      <c r="BB228" s="1051"/>
      <c r="BC228" s="1051"/>
      <c r="BD228" s="1051"/>
      <c r="BE228" s="1051"/>
      <c r="BF228" s="1367"/>
    </row>
    <row r="229" spans="1:58" ht="30.65" customHeight="1" x14ac:dyDescent="0.35">
      <c r="A229" s="1367"/>
      <c r="B22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29" s="778">
        <v>31.05</v>
      </c>
      <c r="D229" s="23" t="s">
        <v>1757</v>
      </c>
      <c r="E229" s="825" t="s">
        <v>945</v>
      </c>
      <c r="F229" s="1495" t="str">
        <f>VLOOKUP(TBL4_OptApp57[[#This Row],[Option type
Defined List]],'Option Typs_Grps'!B$2:C$47, 2, FALSE)</f>
        <v>Resource Options</v>
      </c>
      <c r="G229" s="834" t="s">
        <v>68</v>
      </c>
      <c r="H229" s="23" t="s">
        <v>737</v>
      </c>
      <c r="I229" s="844" t="s">
        <v>738</v>
      </c>
      <c r="J229" s="1049"/>
      <c r="K229" s="1049"/>
      <c r="L229" s="1049"/>
      <c r="M229" s="1049"/>
      <c r="N229" s="1049"/>
      <c r="O229" s="1050"/>
      <c r="P229" s="1051"/>
      <c r="Q229" s="1051"/>
      <c r="R229" s="23" t="s">
        <v>946</v>
      </c>
      <c r="S229" s="1332" t="s">
        <v>71</v>
      </c>
      <c r="T229" s="1332" t="s">
        <v>71</v>
      </c>
      <c r="U229" s="848">
        <v>13.228535827777778</v>
      </c>
      <c r="V229" s="1068"/>
      <c r="W229" s="1069"/>
      <c r="X229" s="1070"/>
      <c r="Y229" s="1079"/>
      <c r="Z229" s="1071"/>
      <c r="AA229" s="1070"/>
      <c r="AB229" s="1070"/>
      <c r="AC229" s="1070"/>
      <c r="AD229" s="1070"/>
      <c r="AE229" s="1070"/>
      <c r="AF229" s="1070"/>
      <c r="AG229" s="1070"/>
      <c r="AH229" s="1070"/>
      <c r="AI229" s="1057"/>
      <c r="AJ229" s="1057"/>
      <c r="AK229" s="1057"/>
      <c r="AL229" s="1057"/>
      <c r="AM229" s="1057"/>
      <c r="AN229" s="1057"/>
      <c r="AO229" s="1057"/>
      <c r="AP229" s="1057"/>
      <c r="AQ229" s="1057"/>
      <c r="AR229" s="1057"/>
      <c r="AS229" s="1057"/>
      <c r="AT229" s="1057"/>
      <c r="AU229" s="1057"/>
      <c r="AV229" s="1057"/>
      <c r="AW229" s="1057"/>
      <c r="AX229" s="1057"/>
      <c r="AY229" s="1057"/>
      <c r="AZ229" s="1057"/>
      <c r="BA229" s="1049"/>
      <c r="BB229" s="1051"/>
      <c r="BC229" s="1051"/>
      <c r="BD229" s="1051"/>
      <c r="BE229" s="1051"/>
      <c r="BF229" s="1367"/>
    </row>
    <row r="230" spans="1:58" ht="30.65" customHeight="1" x14ac:dyDescent="0.35">
      <c r="A230" s="1367"/>
      <c r="B23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0" s="778">
        <v>31.06</v>
      </c>
      <c r="D230" s="23" t="s">
        <v>1758</v>
      </c>
      <c r="E230" s="825" t="s">
        <v>945</v>
      </c>
      <c r="F230" s="1495" t="str">
        <f>VLOOKUP(TBL4_OptApp57[[#This Row],[Option type
Defined List]],'Option Typs_Grps'!B$2:C$47, 2, FALSE)</f>
        <v>Resource Options</v>
      </c>
      <c r="G230" s="834" t="s">
        <v>68</v>
      </c>
      <c r="H230" s="23" t="s">
        <v>737</v>
      </c>
      <c r="I230" s="844" t="s">
        <v>738</v>
      </c>
      <c r="J230" s="1049"/>
      <c r="K230" s="1049"/>
      <c r="L230" s="1049"/>
      <c r="M230" s="1049"/>
      <c r="N230" s="1049"/>
      <c r="O230" s="1050"/>
      <c r="P230" s="1051"/>
      <c r="Q230" s="1051"/>
      <c r="R230" s="23" t="s">
        <v>946</v>
      </c>
      <c r="S230" s="1332" t="s">
        <v>71</v>
      </c>
      <c r="T230" s="1332" t="s">
        <v>71</v>
      </c>
      <c r="U230" s="848">
        <v>21.146936391666667</v>
      </c>
      <c r="V230" s="1068"/>
      <c r="W230" s="1069"/>
      <c r="X230" s="1070"/>
      <c r="Y230" s="1079"/>
      <c r="Z230" s="1071"/>
      <c r="AA230" s="1070"/>
      <c r="AB230" s="1070"/>
      <c r="AC230" s="1070"/>
      <c r="AD230" s="1070"/>
      <c r="AE230" s="1070"/>
      <c r="AF230" s="1070"/>
      <c r="AG230" s="1070"/>
      <c r="AH230" s="1070"/>
      <c r="AI230" s="1057"/>
      <c r="AJ230" s="1057"/>
      <c r="AK230" s="1057"/>
      <c r="AL230" s="1057"/>
      <c r="AM230" s="1057"/>
      <c r="AN230" s="1057"/>
      <c r="AO230" s="1057"/>
      <c r="AP230" s="1057"/>
      <c r="AQ230" s="1057"/>
      <c r="AR230" s="1057"/>
      <c r="AS230" s="1057"/>
      <c r="AT230" s="1057"/>
      <c r="AU230" s="1057"/>
      <c r="AV230" s="1057"/>
      <c r="AW230" s="1057"/>
      <c r="AX230" s="1057"/>
      <c r="AY230" s="1057"/>
      <c r="AZ230" s="1057"/>
      <c r="BA230" s="1049"/>
      <c r="BB230" s="1051"/>
      <c r="BC230" s="1051"/>
      <c r="BD230" s="1051"/>
      <c r="BE230" s="1051"/>
      <c r="BF230" s="1367"/>
    </row>
    <row r="231" spans="1:58" ht="30.65" customHeight="1" x14ac:dyDescent="0.35">
      <c r="A231" s="1367"/>
      <c r="B23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1" s="778">
        <v>31.07</v>
      </c>
      <c r="D231" s="23" t="s">
        <v>1759</v>
      </c>
      <c r="E231" s="825" t="s">
        <v>945</v>
      </c>
      <c r="F231" s="1495" t="str">
        <f>VLOOKUP(TBL4_OptApp57[[#This Row],[Option type
Defined List]],'Option Typs_Grps'!B$2:C$47, 2, FALSE)</f>
        <v>Resource Options</v>
      </c>
      <c r="G231" s="834" t="s">
        <v>68</v>
      </c>
      <c r="H231" s="23" t="s">
        <v>737</v>
      </c>
      <c r="I231" s="844" t="s">
        <v>738</v>
      </c>
      <c r="J231" s="1049"/>
      <c r="K231" s="1049"/>
      <c r="L231" s="1049"/>
      <c r="M231" s="1049"/>
      <c r="N231" s="1049"/>
      <c r="O231" s="1050"/>
      <c r="P231" s="1051"/>
      <c r="Q231" s="1051"/>
      <c r="R231" s="23" t="s">
        <v>946</v>
      </c>
      <c r="S231" s="1332" t="s">
        <v>71</v>
      </c>
      <c r="T231" s="1332" t="s">
        <v>71</v>
      </c>
      <c r="U231" s="848">
        <v>15.831988627777779</v>
      </c>
      <c r="V231" s="1068"/>
      <c r="W231" s="1069"/>
      <c r="X231" s="1070"/>
      <c r="Y231" s="1079"/>
      <c r="Z231" s="1071"/>
      <c r="AA231" s="1070"/>
      <c r="AB231" s="1070"/>
      <c r="AC231" s="1070"/>
      <c r="AD231" s="1070"/>
      <c r="AE231" s="1070"/>
      <c r="AF231" s="1070"/>
      <c r="AG231" s="1070"/>
      <c r="AH231" s="1070"/>
      <c r="AI231" s="1057"/>
      <c r="AJ231" s="1057"/>
      <c r="AK231" s="1057"/>
      <c r="AL231" s="1057"/>
      <c r="AM231" s="1057"/>
      <c r="AN231" s="1057"/>
      <c r="AO231" s="1057"/>
      <c r="AP231" s="1057"/>
      <c r="AQ231" s="1057"/>
      <c r="AR231" s="1057"/>
      <c r="AS231" s="1057"/>
      <c r="AT231" s="1057"/>
      <c r="AU231" s="1057"/>
      <c r="AV231" s="1057"/>
      <c r="AW231" s="1057"/>
      <c r="AX231" s="1057"/>
      <c r="AY231" s="1057"/>
      <c r="AZ231" s="1057"/>
      <c r="BA231" s="1049"/>
      <c r="BB231" s="1051"/>
      <c r="BC231" s="1051"/>
      <c r="BD231" s="1051"/>
      <c r="BE231" s="1051"/>
      <c r="BF231" s="1367"/>
    </row>
    <row r="232" spans="1:58" ht="30.65" customHeight="1" x14ac:dyDescent="0.35">
      <c r="A232" s="1367"/>
      <c r="B23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2" s="778">
        <v>31.08</v>
      </c>
      <c r="D232" s="23" t="s">
        <v>1760</v>
      </c>
      <c r="E232" s="825" t="s">
        <v>945</v>
      </c>
      <c r="F232" s="1495" t="str">
        <f>VLOOKUP(TBL4_OptApp57[[#This Row],[Option type
Defined List]],'Option Typs_Grps'!B$2:C$47, 2, FALSE)</f>
        <v>Resource Options</v>
      </c>
      <c r="G232" s="834" t="s">
        <v>68</v>
      </c>
      <c r="H232" s="23" t="s">
        <v>737</v>
      </c>
      <c r="I232" s="844" t="s">
        <v>738</v>
      </c>
      <c r="J232" s="1049"/>
      <c r="K232" s="1049"/>
      <c r="L232" s="1049"/>
      <c r="M232" s="1049"/>
      <c r="N232" s="1049"/>
      <c r="O232" s="1050"/>
      <c r="P232" s="1051"/>
      <c r="Q232" s="1051"/>
      <c r="R232" s="23" t="s">
        <v>946</v>
      </c>
      <c r="S232" s="1332" t="s">
        <v>71</v>
      </c>
      <c r="T232" s="1332" t="s">
        <v>71</v>
      </c>
      <c r="U232" s="848">
        <v>26.626678925</v>
      </c>
      <c r="V232" s="1068"/>
      <c r="W232" s="1069"/>
      <c r="X232" s="1070"/>
      <c r="Y232" s="1079"/>
      <c r="Z232" s="1071"/>
      <c r="AA232" s="1070"/>
      <c r="AB232" s="1070"/>
      <c r="AC232" s="1070"/>
      <c r="AD232" s="1070"/>
      <c r="AE232" s="1070"/>
      <c r="AF232" s="1070"/>
      <c r="AG232" s="1070"/>
      <c r="AH232" s="1070"/>
      <c r="AI232" s="1057"/>
      <c r="AJ232" s="1057"/>
      <c r="AK232" s="1057"/>
      <c r="AL232" s="1057"/>
      <c r="AM232" s="1057"/>
      <c r="AN232" s="1057"/>
      <c r="AO232" s="1057"/>
      <c r="AP232" s="1057"/>
      <c r="AQ232" s="1057"/>
      <c r="AR232" s="1057"/>
      <c r="AS232" s="1057"/>
      <c r="AT232" s="1057"/>
      <c r="AU232" s="1057"/>
      <c r="AV232" s="1057"/>
      <c r="AW232" s="1057"/>
      <c r="AX232" s="1057"/>
      <c r="AY232" s="1057"/>
      <c r="AZ232" s="1057"/>
      <c r="BA232" s="1049"/>
      <c r="BB232" s="1051"/>
      <c r="BC232" s="1051"/>
      <c r="BD232" s="1051"/>
      <c r="BE232" s="1051"/>
      <c r="BF232" s="1367"/>
    </row>
    <row r="233" spans="1:58" ht="30.65" customHeight="1" x14ac:dyDescent="0.35">
      <c r="A233" s="1367"/>
      <c r="B23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3" s="778">
        <v>32.01</v>
      </c>
      <c r="D233" s="23" t="s">
        <v>1761</v>
      </c>
      <c r="E233" s="825" t="s">
        <v>928</v>
      </c>
      <c r="F233" s="1495" t="str">
        <f>VLOOKUP(TBL4_OptApp57[[#This Row],[Option type
Defined List]],'Option Typs_Grps'!B$2:C$47, 2, FALSE)</f>
        <v>Resource Options</v>
      </c>
      <c r="G233" s="834" t="s">
        <v>68</v>
      </c>
      <c r="H233" s="23" t="s">
        <v>737</v>
      </c>
      <c r="I233" s="844" t="s">
        <v>738</v>
      </c>
      <c r="J233" s="1049"/>
      <c r="K233" s="1049"/>
      <c r="L233" s="1049"/>
      <c r="M233" s="1049"/>
      <c r="N233" s="1049"/>
      <c r="O233" s="1050"/>
      <c r="P233" s="1051"/>
      <c r="Q233" s="1051"/>
      <c r="R233" s="23" t="s">
        <v>755</v>
      </c>
      <c r="S233" s="1332" t="s">
        <v>71</v>
      </c>
      <c r="T233" s="1332" t="s">
        <v>71</v>
      </c>
      <c r="U233" s="848">
        <v>36</v>
      </c>
      <c r="V233" s="1068"/>
      <c r="W233" s="1069"/>
      <c r="X233" s="1070"/>
      <c r="Y233" s="1079"/>
      <c r="Z233" s="1071"/>
      <c r="AA233" s="1070"/>
      <c r="AB233" s="1070"/>
      <c r="AC233" s="1070"/>
      <c r="AD233" s="1070"/>
      <c r="AE233" s="1070"/>
      <c r="AF233" s="1070"/>
      <c r="AG233" s="1070"/>
      <c r="AH233" s="1070"/>
      <c r="AI233" s="1057"/>
      <c r="AJ233" s="1057"/>
      <c r="AK233" s="1057"/>
      <c r="AL233" s="1057"/>
      <c r="AM233" s="1057"/>
      <c r="AN233" s="1057"/>
      <c r="AO233" s="1057"/>
      <c r="AP233" s="1057"/>
      <c r="AQ233" s="1057"/>
      <c r="AR233" s="1057"/>
      <c r="AS233" s="1057"/>
      <c r="AT233" s="1057"/>
      <c r="AU233" s="1057"/>
      <c r="AV233" s="1057"/>
      <c r="AW233" s="1057"/>
      <c r="AX233" s="1057"/>
      <c r="AY233" s="1057"/>
      <c r="AZ233" s="1057"/>
      <c r="BA233" s="1049"/>
      <c r="BB233" s="1051"/>
      <c r="BC233" s="1051"/>
      <c r="BD233" s="1051"/>
      <c r="BE233" s="1051"/>
      <c r="BF233" s="1367"/>
    </row>
    <row r="234" spans="1:58" ht="30.65" customHeight="1" x14ac:dyDescent="0.35">
      <c r="A234" s="1367"/>
      <c r="B23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4" s="778">
        <v>32.020000000000003</v>
      </c>
      <c r="D234" s="23" t="s">
        <v>947</v>
      </c>
      <c r="E234" s="825" t="s">
        <v>928</v>
      </c>
      <c r="F234" s="1495" t="str">
        <f>VLOOKUP(TBL4_OptApp57[[#This Row],[Option type
Defined List]],'Option Typs_Grps'!B$2:C$47, 2, FALSE)</f>
        <v>Resource Options</v>
      </c>
      <c r="G234" s="834" t="s">
        <v>68</v>
      </c>
      <c r="H234" s="23" t="s">
        <v>737</v>
      </c>
      <c r="I234" s="844" t="s">
        <v>738</v>
      </c>
      <c r="J234" s="1049"/>
      <c r="K234" s="1049"/>
      <c r="L234" s="1049"/>
      <c r="M234" s="1049"/>
      <c r="N234" s="1049"/>
      <c r="O234" s="1050"/>
      <c r="P234" s="1051"/>
      <c r="Q234" s="1051"/>
      <c r="R234" s="23" t="s">
        <v>946</v>
      </c>
      <c r="S234" s="1332" t="s">
        <v>71</v>
      </c>
      <c r="T234" s="1332" t="s">
        <v>71</v>
      </c>
      <c r="U234" s="848">
        <v>12.634302902777778</v>
      </c>
      <c r="V234" s="1068"/>
      <c r="W234" s="1069"/>
      <c r="X234" s="1070"/>
      <c r="Y234" s="1079"/>
      <c r="Z234" s="1071"/>
      <c r="AA234" s="1070"/>
      <c r="AB234" s="1070"/>
      <c r="AC234" s="1070"/>
      <c r="AD234" s="1070"/>
      <c r="AE234" s="1070"/>
      <c r="AF234" s="1121"/>
      <c r="AG234" s="1070"/>
      <c r="AH234" s="1070"/>
      <c r="AI234" s="1057"/>
      <c r="AJ234" s="1057"/>
      <c r="AK234" s="1057"/>
      <c r="AL234" s="1057"/>
      <c r="AM234" s="1057"/>
      <c r="AN234" s="1057"/>
      <c r="AO234" s="1057"/>
      <c r="AP234" s="1057"/>
      <c r="AQ234" s="1057"/>
      <c r="AR234" s="1057"/>
      <c r="AS234" s="1057"/>
      <c r="AT234" s="1057"/>
      <c r="AU234" s="1057"/>
      <c r="AV234" s="1057"/>
      <c r="AW234" s="1057"/>
      <c r="AX234" s="1057"/>
      <c r="AY234" s="1057"/>
      <c r="AZ234" s="1057"/>
      <c r="BA234" s="1049"/>
      <c r="BB234" s="1051"/>
      <c r="BC234" s="1051"/>
      <c r="BD234" s="1051"/>
      <c r="BE234" s="1051"/>
      <c r="BF234" s="1367"/>
    </row>
    <row r="235" spans="1:58" ht="30.65" customHeight="1" x14ac:dyDescent="0.35">
      <c r="A235" s="1367"/>
      <c r="B23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35" s="778">
        <v>32.03</v>
      </c>
      <c r="D235" s="23" t="s">
        <v>1762</v>
      </c>
      <c r="E235" s="825" t="s">
        <v>928</v>
      </c>
      <c r="F235" s="1495" t="str">
        <f>VLOOKUP(TBL4_OptApp57[[#This Row],[Option type
Defined List]],'Option Typs_Grps'!B$2:C$47, 2, FALSE)</f>
        <v>Resource Options</v>
      </c>
      <c r="G235" s="834" t="s">
        <v>68</v>
      </c>
      <c r="H235" s="23" t="s">
        <v>882</v>
      </c>
      <c r="I235" s="844" t="s">
        <v>738</v>
      </c>
      <c r="J235" s="778"/>
      <c r="K235" s="778" t="s">
        <v>71</v>
      </c>
      <c r="L235" s="1256" t="s">
        <v>738</v>
      </c>
      <c r="M235" s="1256" t="s">
        <v>738</v>
      </c>
      <c r="N235" s="1256" t="s">
        <v>738</v>
      </c>
      <c r="O235" s="1256" t="s">
        <v>738</v>
      </c>
      <c r="P235" s="1256" t="s">
        <v>738</v>
      </c>
      <c r="Q235" s="1256" t="s">
        <v>738</v>
      </c>
      <c r="R235" s="23" t="s">
        <v>71</v>
      </c>
      <c r="S235" s="1332" t="s">
        <v>71</v>
      </c>
      <c r="T235" s="1332" t="s">
        <v>71</v>
      </c>
      <c r="U235" s="848">
        <v>22</v>
      </c>
      <c r="V235" s="864">
        <v>24</v>
      </c>
      <c r="W235" s="1043" t="s">
        <v>305</v>
      </c>
      <c r="X235" s="821"/>
      <c r="Y235" s="1044"/>
      <c r="Z235" s="1044"/>
      <c r="AA235" s="1044">
        <v>9.68</v>
      </c>
      <c r="AB235" s="1044">
        <v>22</v>
      </c>
      <c r="AC235" s="1041">
        <v>60411.057000000001</v>
      </c>
      <c r="AD235" s="1044">
        <v>17794.48</v>
      </c>
      <c r="AE235" s="1047">
        <v>7829.5711999999994</v>
      </c>
      <c r="AF235" s="1124"/>
      <c r="AG235" s="1044">
        <v>125.65008870893759</v>
      </c>
      <c r="AH235" s="1044"/>
      <c r="AI235" s="1041">
        <v>-12</v>
      </c>
      <c r="AJ235" s="1041">
        <v>-2</v>
      </c>
      <c r="AK235" s="1041" t="s">
        <v>305</v>
      </c>
      <c r="AL235" s="1041">
        <v>-1</v>
      </c>
      <c r="AM235" s="1041" t="s">
        <v>305</v>
      </c>
      <c r="AN235" s="1041">
        <v>-1</v>
      </c>
      <c r="AO235" s="1041" t="s">
        <v>305</v>
      </c>
      <c r="AP235" s="1041">
        <v>-3</v>
      </c>
      <c r="AQ235" s="1041" t="s">
        <v>305</v>
      </c>
      <c r="AR235" s="1041">
        <v>-3</v>
      </c>
      <c r="AS235" s="1041" t="s">
        <v>305</v>
      </c>
      <c r="AT235" s="1041" t="s">
        <v>305</v>
      </c>
      <c r="AU235" s="1041" t="s">
        <v>305</v>
      </c>
      <c r="AV235" s="1041" t="s">
        <v>904</v>
      </c>
      <c r="AW235" s="1041" t="s">
        <v>929</v>
      </c>
      <c r="AX235" s="1041" t="s">
        <v>885</v>
      </c>
      <c r="AY235" s="1041" t="s">
        <v>888</v>
      </c>
      <c r="AZ235" s="1041">
        <v>7</v>
      </c>
      <c r="BA235" s="778">
        <v>6</v>
      </c>
      <c r="BB235" s="1256" t="s">
        <v>738</v>
      </c>
      <c r="BC235" s="1256" t="s">
        <v>738</v>
      </c>
      <c r="BD235" s="1256" t="s">
        <v>738</v>
      </c>
      <c r="BE235" s="1256" t="s">
        <v>738</v>
      </c>
      <c r="BF235" s="1367"/>
    </row>
    <row r="236" spans="1:58" ht="30.65" customHeight="1" x14ac:dyDescent="0.35">
      <c r="A236" s="1367"/>
      <c r="B23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6" s="778">
        <v>32.04</v>
      </c>
      <c r="D236" s="23" t="s">
        <v>1763</v>
      </c>
      <c r="E236" s="825" t="s">
        <v>928</v>
      </c>
      <c r="F236" s="1495" t="str">
        <f>VLOOKUP(TBL4_OptApp57[[#This Row],[Option type
Defined List]],'Option Typs_Grps'!B$2:C$47, 2, FALSE)</f>
        <v>Resource Options</v>
      </c>
      <c r="G236" s="834" t="s">
        <v>68</v>
      </c>
      <c r="H236" s="23" t="s">
        <v>737</v>
      </c>
      <c r="I236" s="844" t="s">
        <v>738</v>
      </c>
      <c r="J236" s="1049"/>
      <c r="K236" s="1049"/>
      <c r="L236" s="1049"/>
      <c r="M236" s="1049"/>
      <c r="N236" s="1049"/>
      <c r="O236" s="1050"/>
      <c r="P236" s="1051"/>
      <c r="Q236" s="1051"/>
      <c r="R236" s="23" t="s">
        <v>752</v>
      </c>
      <c r="S236" s="1332" t="s">
        <v>71</v>
      </c>
      <c r="T236" s="1332" t="s">
        <v>71</v>
      </c>
      <c r="U236" s="848">
        <v>15.551933327777776</v>
      </c>
      <c r="V236" s="1068"/>
      <c r="W236" s="1069"/>
      <c r="X236" s="1070"/>
      <c r="Y236" s="1079"/>
      <c r="Z236" s="1071"/>
      <c r="AA236" s="1070"/>
      <c r="AB236" s="1070"/>
      <c r="AC236" s="1070"/>
      <c r="AD236" s="1070"/>
      <c r="AE236" s="1070"/>
      <c r="AF236" s="1121"/>
      <c r="AG236" s="1070"/>
      <c r="AH236" s="1070"/>
      <c r="AI236" s="1057"/>
      <c r="AJ236" s="1057"/>
      <c r="AK236" s="1057"/>
      <c r="AL236" s="1057"/>
      <c r="AM236" s="1057"/>
      <c r="AN236" s="1057"/>
      <c r="AO236" s="1057"/>
      <c r="AP236" s="1057"/>
      <c r="AQ236" s="1057"/>
      <c r="AR236" s="1057"/>
      <c r="AS236" s="1057"/>
      <c r="AT236" s="1057"/>
      <c r="AU236" s="1057"/>
      <c r="AV236" s="1057"/>
      <c r="AW236" s="1057"/>
      <c r="AX236" s="1057"/>
      <c r="AY236" s="1057"/>
      <c r="AZ236" s="1057"/>
      <c r="BA236" s="1049"/>
      <c r="BB236" s="1051"/>
      <c r="BC236" s="1051"/>
      <c r="BD236" s="1051"/>
      <c r="BE236" s="1051"/>
      <c r="BF236" s="1367"/>
    </row>
    <row r="237" spans="1:58" ht="30.65" customHeight="1" x14ac:dyDescent="0.35">
      <c r="A237" s="1367"/>
      <c r="B23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7" s="778">
        <v>32.049999999999997</v>
      </c>
      <c r="D237" s="23" t="s">
        <v>948</v>
      </c>
      <c r="E237" s="825" t="s">
        <v>928</v>
      </c>
      <c r="F237" s="1495" t="str">
        <f>VLOOKUP(TBL4_OptApp57[[#This Row],[Option type
Defined List]],'Option Typs_Grps'!B$2:C$47, 2, FALSE)</f>
        <v>Resource Options</v>
      </c>
      <c r="G237" s="834" t="s">
        <v>68</v>
      </c>
      <c r="H237" s="23" t="s">
        <v>737</v>
      </c>
      <c r="I237" s="844" t="s">
        <v>738</v>
      </c>
      <c r="J237" s="1049"/>
      <c r="K237" s="1049"/>
      <c r="L237" s="1049"/>
      <c r="M237" s="1049"/>
      <c r="N237" s="1049"/>
      <c r="O237" s="1050"/>
      <c r="P237" s="1051"/>
      <c r="Q237" s="1051"/>
      <c r="R237" s="23" t="s">
        <v>766</v>
      </c>
      <c r="S237" s="1332" t="s">
        <v>71</v>
      </c>
      <c r="T237" s="1332" t="s">
        <v>71</v>
      </c>
      <c r="U237" s="848">
        <v>15.146137874999999</v>
      </c>
      <c r="V237" s="1068"/>
      <c r="W237" s="1069"/>
      <c r="X237" s="1070"/>
      <c r="Y237" s="1079"/>
      <c r="Z237" s="1071"/>
      <c r="AA237" s="1070"/>
      <c r="AB237" s="1070"/>
      <c r="AC237" s="1070"/>
      <c r="AD237" s="1070"/>
      <c r="AE237" s="1070"/>
      <c r="AF237" s="1070"/>
      <c r="AG237" s="1070"/>
      <c r="AH237" s="1070"/>
      <c r="AI237" s="1057"/>
      <c r="AJ237" s="1057"/>
      <c r="AK237" s="1057"/>
      <c r="AL237" s="1057"/>
      <c r="AM237" s="1057"/>
      <c r="AN237" s="1057"/>
      <c r="AO237" s="1057"/>
      <c r="AP237" s="1057"/>
      <c r="AQ237" s="1057"/>
      <c r="AR237" s="1057"/>
      <c r="AS237" s="1057"/>
      <c r="AT237" s="1057"/>
      <c r="AU237" s="1057"/>
      <c r="AV237" s="1057"/>
      <c r="AW237" s="1057"/>
      <c r="AX237" s="1057"/>
      <c r="AY237" s="1057"/>
      <c r="AZ237" s="1057"/>
      <c r="BA237" s="1049"/>
      <c r="BB237" s="1051"/>
      <c r="BC237" s="1051"/>
      <c r="BD237" s="1051"/>
      <c r="BE237" s="1051"/>
      <c r="BF237" s="1367"/>
    </row>
    <row r="238" spans="1:58" ht="30.65" customHeight="1" x14ac:dyDescent="0.35">
      <c r="A238" s="1367"/>
      <c r="B23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8" s="778">
        <v>32.06</v>
      </c>
      <c r="D238" s="23" t="s">
        <v>949</v>
      </c>
      <c r="E238" s="825" t="s">
        <v>928</v>
      </c>
      <c r="F238" s="1495" t="str">
        <f>VLOOKUP(TBL4_OptApp57[[#This Row],[Option type
Defined List]],'Option Typs_Grps'!B$2:C$47, 2, FALSE)</f>
        <v>Resource Options</v>
      </c>
      <c r="G238" s="834" t="s">
        <v>68</v>
      </c>
      <c r="H238" s="23" t="s">
        <v>737</v>
      </c>
      <c r="I238" s="844" t="s">
        <v>738</v>
      </c>
      <c r="J238" s="1049"/>
      <c r="K238" s="1049"/>
      <c r="L238" s="1049"/>
      <c r="M238" s="1049"/>
      <c r="N238" s="1049"/>
      <c r="O238" s="1050"/>
      <c r="P238" s="1051"/>
      <c r="Q238" s="1051"/>
      <c r="R238" s="23" t="s">
        <v>923</v>
      </c>
      <c r="S238" s="1332" t="s">
        <v>71</v>
      </c>
      <c r="T238" s="1332" t="s">
        <v>71</v>
      </c>
      <c r="U238" s="848">
        <v>4.5008316527777783</v>
      </c>
      <c r="V238" s="1068"/>
      <c r="W238" s="1069"/>
      <c r="X238" s="1070"/>
      <c r="Y238" s="1079"/>
      <c r="Z238" s="1071"/>
      <c r="AA238" s="1070"/>
      <c r="AB238" s="1070"/>
      <c r="AC238" s="1070"/>
      <c r="AD238" s="1070"/>
      <c r="AE238" s="1070"/>
      <c r="AF238" s="1070"/>
      <c r="AG238" s="1070"/>
      <c r="AH238" s="1070"/>
      <c r="AI238" s="1057"/>
      <c r="AJ238" s="1057"/>
      <c r="AK238" s="1057"/>
      <c r="AL238" s="1057"/>
      <c r="AM238" s="1057"/>
      <c r="AN238" s="1057"/>
      <c r="AO238" s="1057"/>
      <c r="AP238" s="1057"/>
      <c r="AQ238" s="1057"/>
      <c r="AR238" s="1057"/>
      <c r="AS238" s="1057"/>
      <c r="AT238" s="1057"/>
      <c r="AU238" s="1057"/>
      <c r="AV238" s="1057"/>
      <c r="AW238" s="1057"/>
      <c r="AX238" s="1057"/>
      <c r="AY238" s="1057"/>
      <c r="AZ238" s="1057"/>
      <c r="BA238" s="1049"/>
      <c r="BB238" s="1051"/>
      <c r="BC238" s="1051"/>
      <c r="BD238" s="1051"/>
      <c r="BE238" s="1051"/>
      <c r="BF238" s="1367"/>
    </row>
    <row r="239" spans="1:58" ht="30.65" customHeight="1" x14ac:dyDescent="0.35">
      <c r="A239" s="1367"/>
      <c r="B23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39" s="778">
        <v>32.07</v>
      </c>
      <c r="D239" s="23" t="s">
        <v>1764</v>
      </c>
      <c r="E239" s="825" t="s">
        <v>928</v>
      </c>
      <c r="F239" s="1495" t="str">
        <f>VLOOKUP(TBL4_OptApp57[[#This Row],[Option type
Defined List]],'Option Typs_Grps'!B$2:C$47, 2, FALSE)</f>
        <v>Resource Options</v>
      </c>
      <c r="G239" s="834" t="s">
        <v>68</v>
      </c>
      <c r="H239" s="23" t="s">
        <v>737</v>
      </c>
      <c r="I239" s="844" t="s">
        <v>738</v>
      </c>
      <c r="J239" s="1049"/>
      <c r="K239" s="1049"/>
      <c r="L239" s="1049"/>
      <c r="M239" s="1049"/>
      <c r="N239" s="1049"/>
      <c r="O239" s="1050"/>
      <c r="P239" s="1051"/>
      <c r="Q239" s="1051"/>
      <c r="R239" s="23" t="s">
        <v>946</v>
      </c>
      <c r="S239" s="1332" t="s">
        <v>71</v>
      </c>
      <c r="T239" s="1332" t="s">
        <v>71</v>
      </c>
      <c r="U239" s="848">
        <v>15.432673130555555</v>
      </c>
      <c r="V239" s="1068"/>
      <c r="W239" s="1069"/>
      <c r="X239" s="1070"/>
      <c r="Y239" s="1079"/>
      <c r="Z239" s="1071"/>
      <c r="AA239" s="1070"/>
      <c r="AB239" s="1070"/>
      <c r="AC239" s="1070"/>
      <c r="AD239" s="1070"/>
      <c r="AE239" s="1070"/>
      <c r="AF239" s="1070"/>
      <c r="AG239" s="1070"/>
      <c r="AH239" s="1070"/>
      <c r="AI239" s="1057"/>
      <c r="AJ239" s="1057"/>
      <c r="AK239" s="1057"/>
      <c r="AL239" s="1057"/>
      <c r="AM239" s="1057"/>
      <c r="AN239" s="1057"/>
      <c r="AO239" s="1057"/>
      <c r="AP239" s="1057"/>
      <c r="AQ239" s="1057"/>
      <c r="AR239" s="1057"/>
      <c r="AS239" s="1057"/>
      <c r="AT239" s="1057"/>
      <c r="AU239" s="1057"/>
      <c r="AV239" s="1057"/>
      <c r="AW239" s="1057"/>
      <c r="AX239" s="1057"/>
      <c r="AY239" s="1057"/>
      <c r="AZ239" s="1057"/>
      <c r="BA239" s="1049"/>
      <c r="BB239" s="1051"/>
      <c r="BC239" s="1051"/>
      <c r="BD239" s="1051"/>
      <c r="BE239" s="1051"/>
      <c r="BF239" s="1367"/>
    </row>
    <row r="240" spans="1:58" ht="30.65" customHeight="1" x14ac:dyDescent="0.35">
      <c r="A240" s="1367"/>
      <c r="B24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0" s="778">
        <v>32.08</v>
      </c>
      <c r="D240" s="23" t="s">
        <v>950</v>
      </c>
      <c r="E240" s="825" t="s">
        <v>928</v>
      </c>
      <c r="F240" s="1495" t="str">
        <f>VLOOKUP(TBL4_OptApp57[[#This Row],[Option type
Defined List]],'Option Typs_Grps'!B$2:C$47, 2, FALSE)</f>
        <v>Resource Options</v>
      </c>
      <c r="G240" s="834" t="s">
        <v>68</v>
      </c>
      <c r="H240" s="23" t="s">
        <v>737</v>
      </c>
      <c r="I240" s="844" t="s">
        <v>738</v>
      </c>
      <c r="J240" s="1049"/>
      <c r="K240" s="1049"/>
      <c r="L240" s="1049"/>
      <c r="M240" s="1049"/>
      <c r="N240" s="1049"/>
      <c r="O240" s="1050"/>
      <c r="P240" s="1051"/>
      <c r="Q240" s="1051"/>
      <c r="R240" s="23" t="s">
        <v>946</v>
      </c>
      <c r="S240" s="1332" t="s">
        <v>71</v>
      </c>
      <c r="T240" s="1332" t="s">
        <v>71</v>
      </c>
      <c r="U240" s="848">
        <v>27.43526358055556</v>
      </c>
      <c r="V240" s="1068"/>
      <c r="W240" s="1069"/>
      <c r="X240" s="1070"/>
      <c r="Y240" s="1079"/>
      <c r="Z240" s="1071"/>
      <c r="AA240" s="1070"/>
      <c r="AB240" s="1070"/>
      <c r="AC240" s="1070"/>
      <c r="AD240" s="1070"/>
      <c r="AE240" s="1070"/>
      <c r="AF240" s="1070"/>
      <c r="AG240" s="1070"/>
      <c r="AH240" s="1070"/>
      <c r="AI240" s="1057"/>
      <c r="AJ240" s="1057"/>
      <c r="AK240" s="1057"/>
      <c r="AL240" s="1057"/>
      <c r="AM240" s="1057"/>
      <c r="AN240" s="1057"/>
      <c r="AO240" s="1057"/>
      <c r="AP240" s="1057"/>
      <c r="AQ240" s="1057"/>
      <c r="AR240" s="1057"/>
      <c r="AS240" s="1057"/>
      <c r="AT240" s="1057"/>
      <c r="AU240" s="1057"/>
      <c r="AV240" s="1057"/>
      <c r="AW240" s="1057"/>
      <c r="AX240" s="1057"/>
      <c r="AY240" s="1057"/>
      <c r="AZ240" s="1057"/>
      <c r="BA240" s="1049"/>
      <c r="BB240" s="1051"/>
      <c r="BC240" s="1051"/>
      <c r="BD240" s="1051"/>
      <c r="BE240" s="1051"/>
      <c r="BF240" s="1367"/>
    </row>
    <row r="241" spans="1:58" customFormat="1" ht="30.65" customHeight="1" x14ac:dyDescent="0.35">
      <c r="B24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1" s="778">
        <v>32.090000000000003</v>
      </c>
      <c r="D241" s="23" t="s">
        <v>951</v>
      </c>
      <c r="E241" s="825" t="s">
        <v>928</v>
      </c>
      <c r="F241" s="1495" t="str">
        <f>VLOOKUP(TBL4_OptApp57[[#This Row],[Option type
Defined List]],'Option Typs_Grps'!B$2:C$47, 2, FALSE)</f>
        <v>Resource Options</v>
      </c>
      <c r="G241" s="834" t="s">
        <v>68</v>
      </c>
      <c r="H241" s="23" t="s">
        <v>737</v>
      </c>
      <c r="I241" s="844" t="s">
        <v>738</v>
      </c>
      <c r="J241" s="1055"/>
      <c r="K241" s="1055"/>
      <c r="L241" s="1055"/>
      <c r="M241" s="1055"/>
      <c r="N241" s="1055"/>
      <c r="O241" s="1055"/>
      <c r="P241" s="1056"/>
      <c r="Q241" s="1056"/>
      <c r="R241" s="788" t="s">
        <v>946</v>
      </c>
      <c r="S241" s="1332" t="s">
        <v>71</v>
      </c>
      <c r="T241" s="1332" t="s">
        <v>71</v>
      </c>
      <c r="U241" s="848">
        <v>0</v>
      </c>
      <c r="V241" s="1068"/>
      <c r="W241" s="1073"/>
      <c r="X241" s="1075"/>
      <c r="Y241" s="1074"/>
      <c r="Z241" s="1078"/>
      <c r="AA241" s="1074"/>
      <c r="AB241" s="1074"/>
      <c r="AC241" s="1074"/>
      <c r="AD241" s="1074"/>
      <c r="AE241" s="1074"/>
      <c r="AF241" s="1075"/>
      <c r="AG241" s="1074"/>
      <c r="AH241" s="1074"/>
      <c r="AI241" s="1076"/>
      <c r="AJ241" s="1076"/>
      <c r="AK241" s="1076"/>
      <c r="AL241" s="1076"/>
      <c r="AM241" s="1076"/>
      <c r="AN241" s="1076"/>
      <c r="AO241" s="1076"/>
      <c r="AP241" s="1076"/>
      <c r="AQ241" s="1076"/>
      <c r="AR241" s="1076"/>
      <c r="AS241" s="1076"/>
      <c r="AT241" s="1076"/>
      <c r="AU241" s="1076"/>
      <c r="AV241" s="1076"/>
      <c r="AW241" s="1076"/>
      <c r="AX241" s="1076"/>
      <c r="AY241" s="1076"/>
      <c r="AZ241" s="1076"/>
      <c r="BA241" s="1076"/>
      <c r="BB241" s="1056"/>
      <c r="BC241" s="1056"/>
      <c r="BD241" s="1056"/>
      <c r="BE241" s="1056"/>
    </row>
    <row r="242" spans="1:58" ht="30.65" customHeight="1" x14ac:dyDescent="0.35">
      <c r="A242" s="1367"/>
      <c r="B24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2" s="778">
        <v>32.1</v>
      </c>
      <c r="D242" s="23" t="s">
        <v>952</v>
      </c>
      <c r="E242" s="825" t="s">
        <v>928</v>
      </c>
      <c r="F242" s="1495" t="str">
        <f>VLOOKUP(TBL4_OptApp57[[#This Row],[Option type
Defined List]],'Option Typs_Grps'!B$2:C$47, 2, FALSE)</f>
        <v>Resource Options</v>
      </c>
      <c r="G242" s="834" t="s">
        <v>68</v>
      </c>
      <c r="H242" s="23" t="s">
        <v>737</v>
      </c>
      <c r="I242" s="844" t="s">
        <v>738</v>
      </c>
      <c r="J242" s="1049"/>
      <c r="K242" s="1049"/>
      <c r="L242" s="1049"/>
      <c r="M242" s="1049"/>
      <c r="N242" s="1049"/>
      <c r="O242" s="1050"/>
      <c r="P242" s="1051"/>
      <c r="Q242" s="1051"/>
      <c r="R242" s="23" t="s">
        <v>946</v>
      </c>
      <c r="S242" s="1332" t="s">
        <v>71</v>
      </c>
      <c r="T242" s="1332" t="s">
        <v>71</v>
      </c>
      <c r="U242" s="848">
        <v>10</v>
      </c>
      <c r="V242" s="1068"/>
      <c r="W242" s="1069"/>
      <c r="X242" s="1070"/>
      <c r="Y242" s="1079"/>
      <c r="Z242" s="1071"/>
      <c r="AA242" s="1070"/>
      <c r="AB242" s="1070"/>
      <c r="AC242" s="1070"/>
      <c r="AD242" s="1070"/>
      <c r="AE242" s="1070"/>
      <c r="AF242" s="1070"/>
      <c r="AG242" s="1070"/>
      <c r="AH242" s="1070"/>
      <c r="AI242" s="1057"/>
      <c r="AJ242" s="1057"/>
      <c r="AK242" s="1057"/>
      <c r="AL242" s="1057"/>
      <c r="AM242" s="1057"/>
      <c r="AN242" s="1057"/>
      <c r="AO242" s="1057"/>
      <c r="AP242" s="1057"/>
      <c r="AQ242" s="1057"/>
      <c r="AR242" s="1057"/>
      <c r="AS242" s="1057"/>
      <c r="AT242" s="1057"/>
      <c r="AU242" s="1057"/>
      <c r="AV242" s="1057"/>
      <c r="AW242" s="1057"/>
      <c r="AX242" s="1057"/>
      <c r="AY242" s="1057"/>
      <c r="AZ242" s="1057"/>
      <c r="BA242" s="1049"/>
      <c r="BB242" s="1051"/>
      <c r="BC242" s="1051"/>
      <c r="BD242" s="1051"/>
      <c r="BE242" s="1051"/>
      <c r="BF242" s="1367"/>
    </row>
    <row r="243" spans="1:58" ht="30.65" customHeight="1" x14ac:dyDescent="0.35">
      <c r="A243" s="1367"/>
      <c r="B24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3" s="778">
        <v>32.11</v>
      </c>
      <c r="D243" s="23" t="s">
        <v>1765</v>
      </c>
      <c r="E243" s="825" t="s">
        <v>928</v>
      </c>
      <c r="F243" s="1495" t="str">
        <f>VLOOKUP(TBL4_OptApp57[[#This Row],[Option type
Defined List]],'Option Typs_Grps'!B$2:C$47, 2, FALSE)</f>
        <v>Resource Options</v>
      </c>
      <c r="G243" s="834" t="s">
        <v>68</v>
      </c>
      <c r="H243" s="23" t="s">
        <v>737</v>
      </c>
      <c r="I243" s="844" t="s">
        <v>738</v>
      </c>
      <c r="J243" s="1057"/>
      <c r="K243" s="1057"/>
      <c r="L243" s="1057"/>
      <c r="M243" s="1057"/>
      <c r="N243" s="1057"/>
      <c r="O243" s="1058"/>
      <c r="P243" s="1059"/>
      <c r="Q243" s="1059"/>
      <c r="R243" s="23" t="s">
        <v>891</v>
      </c>
      <c r="S243" s="1332" t="s">
        <v>71</v>
      </c>
      <c r="T243" s="1332" t="s">
        <v>71</v>
      </c>
      <c r="U243" s="848">
        <v>10</v>
      </c>
      <c r="V243" s="1068"/>
      <c r="W243" s="1069"/>
      <c r="X243" s="1070"/>
      <c r="Y243" s="1079"/>
      <c r="Z243" s="1071"/>
      <c r="AA243" s="1070"/>
      <c r="AB243" s="1070"/>
      <c r="AC243" s="1070"/>
      <c r="AD243" s="1070"/>
      <c r="AE243" s="1070"/>
      <c r="AF243" s="1070"/>
      <c r="AG243" s="1070"/>
      <c r="AH243" s="1070"/>
      <c r="AI243" s="1057"/>
      <c r="AJ243" s="1057"/>
      <c r="AK243" s="1057"/>
      <c r="AL243" s="1057"/>
      <c r="AM243" s="1057"/>
      <c r="AN243" s="1057"/>
      <c r="AO243" s="1057"/>
      <c r="AP243" s="1057"/>
      <c r="AQ243" s="1057"/>
      <c r="AR243" s="1057"/>
      <c r="AS243" s="1057"/>
      <c r="AT243" s="1057"/>
      <c r="AU243" s="1057"/>
      <c r="AV243" s="1057"/>
      <c r="AW243" s="1057"/>
      <c r="AX243" s="1057"/>
      <c r="AY243" s="1057"/>
      <c r="AZ243" s="1057"/>
      <c r="BA243" s="1049"/>
      <c r="BB243" s="1059"/>
      <c r="BC243" s="1059"/>
      <c r="BD243" s="1059"/>
      <c r="BE243" s="1059"/>
      <c r="BF243" s="1367"/>
    </row>
    <row r="244" spans="1:58" ht="30.65" customHeight="1" x14ac:dyDescent="0.35">
      <c r="A244" s="1367"/>
      <c r="B24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4" s="778">
        <v>32.119999999999997</v>
      </c>
      <c r="D244" s="23" t="s">
        <v>953</v>
      </c>
      <c r="E244" s="825" t="s">
        <v>928</v>
      </c>
      <c r="F244" s="1495" t="str">
        <f>VLOOKUP(TBL4_OptApp57[[#This Row],[Option type
Defined List]],'Option Typs_Grps'!B$2:C$47, 2, FALSE)</f>
        <v>Resource Options</v>
      </c>
      <c r="G244" s="834" t="s">
        <v>68</v>
      </c>
      <c r="H244" s="23" t="s">
        <v>737</v>
      </c>
      <c r="I244" s="844" t="s">
        <v>738</v>
      </c>
      <c r="J244" s="1057"/>
      <c r="K244" s="1057"/>
      <c r="L244" s="1057"/>
      <c r="M244" s="1057"/>
      <c r="N244" s="1057"/>
      <c r="O244" s="1058"/>
      <c r="P244" s="1059"/>
      <c r="Q244" s="1059"/>
      <c r="R244" s="23" t="s">
        <v>946</v>
      </c>
      <c r="S244" s="1332" t="s">
        <v>71</v>
      </c>
      <c r="T244" s="1332" t="s">
        <v>71</v>
      </c>
      <c r="U244" s="848">
        <v>7</v>
      </c>
      <c r="V244" s="1068"/>
      <c r="W244" s="1069"/>
      <c r="X244" s="1070"/>
      <c r="Y244" s="1079"/>
      <c r="Z244" s="1071"/>
      <c r="AA244" s="1070"/>
      <c r="AB244" s="1070"/>
      <c r="AC244" s="1070"/>
      <c r="AD244" s="1070"/>
      <c r="AE244" s="1070"/>
      <c r="AF244" s="1070"/>
      <c r="AG244" s="1070"/>
      <c r="AH244" s="1070"/>
      <c r="AI244" s="1057"/>
      <c r="AJ244" s="1057"/>
      <c r="AK244" s="1057"/>
      <c r="AL244" s="1057"/>
      <c r="AM244" s="1057"/>
      <c r="AN244" s="1057"/>
      <c r="AO244" s="1057"/>
      <c r="AP244" s="1057"/>
      <c r="AQ244" s="1057"/>
      <c r="AR244" s="1057"/>
      <c r="AS244" s="1057"/>
      <c r="AT244" s="1057"/>
      <c r="AU244" s="1057"/>
      <c r="AV244" s="1057"/>
      <c r="AW244" s="1057"/>
      <c r="AX244" s="1057"/>
      <c r="AY244" s="1057"/>
      <c r="AZ244" s="1057"/>
      <c r="BA244" s="1049"/>
      <c r="BB244" s="1059"/>
      <c r="BC244" s="1059"/>
      <c r="BD244" s="1059"/>
      <c r="BE244" s="1059"/>
      <c r="BF244" s="1367"/>
    </row>
    <row r="245" spans="1:58" ht="30.65" customHeight="1" x14ac:dyDescent="0.35">
      <c r="A245" s="1367"/>
      <c r="B24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45" s="778">
        <v>32.130000000000003</v>
      </c>
      <c r="D245" s="23" t="s">
        <v>1766</v>
      </c>
      <c r="E245" s="825" t="s">
        <v>928</v>
      </c>
      <c r="F245" s="1495" t="str">
        <f>VLOOKUP(TBL4_OptApp57[[#This Row],[Option type
Defined List]],'Option Typs_Grps'!B$2:C$47, 2, FALSE)</f>
        <v>Resource Options</v>
      </c>
      <c r="G245" s="834" t="s">
        <v>68</v>
      </c>
      <c r="H245" s="23" t="s">
        <v>882</v>
      </c>
      <c r="I245" s="844" t="s">
        <v>738</v>
      </c>
      <c r="J245" s="1041"/>
      <c r="K245" s="1041" t="s">
        <v>71</v>
      </c>
      <c r="L245" s="1256" t="s">
        <v>738</v>
      </c>
      <c r="M245" s="1256" t="s">
        <v>738</v>
      </c>
      <c r="N245" s="1256" t="s">
        <v>738</v>
      </c>
      <c r="O245" s="1256" t="s">
        <v>738</v>
      </c>
      <c r="P245" s="1257" t="s">
        <v>738</v>
      </c>
      <c r="Q245" s="1257" t="s">
        <v>738</v>
      </c>
      <c r="R245" s="23" t="s">
        <v>71</v>
      </c>
      <c r="S245" s="1332" t="s">
        <v>71</v>
      </c>
      <c r="T245" s="1332" t="s">
        <v>71</v>
      </c>
      <c r="U245" s="848">
        <v>19.399999999999999</v>
      </c>
      <c r="V245" s="864">
        <v>24</v>
      </c>
      <c r="W245" s="1043" t="s">
        <v>305</v>
      </c>
      <c r="X245" s="821"/>
      <c r="Y245" s="1044"/>
      <c r="Z245" s="1044"/>
      <c r="AA245" s="1044">
        <v>8.5359999999999996</v>
      </c>
      <c r="AB245" s="1044">
        <v>19.399999999999999</v>
      </c>
      <c r="AC245" s="1041">
        <v>16009.946</v>
      </c>
      <c r="AD245" s="1044">
        <v>7350.0779999999995</v>
      </c>
      <c r="AE245" s="1047">
        <v>3234.0343199999998</v>
      </c>
      <c r="AF245" s="1124"/>
      <c r="AG245" s="1044">
        <v>73.822725629084815</v>
      </c>
      <c r="AH245" s="1044"/>
      <c r="AI245" s="1041">
        <v>-12.999999999999998</v>
      </c>
      <c r="AJ245" s="1041">
        <v>-2</v>
      </c>
      <c r="AK245" s="1041" t="s">
        <v>305</v>
      </c>
      <c r="AL245" s="1041">
        <v>-2</v>
      </c>
      <c r="AM245" s="1041" t="s">
        <v>305</v>
      </c>
      <c r="AN245" s="1041">
        <v>-1</v>
      </c>
      <c r="AO245" s="1041" t="s">
        <v>305</v>
      </c>
      <c r="AP245" s="1041">
        <v>-2</v>
      </c>
      <c r="AQ245" s="1041" t="s">
        <v>305</v>
      </c>
      <c r="AR245" s="1041">
        <v>-3</v>
      </c>
      <c r="AS245" s="1041" t="s">
        <v>305</v>
      </c>
      <c r="AT245" s="1041" t="s">
        <v>305</v>
      </c>
      <c r="AU245" s="1041" t="s">
        <v>305</v>
      </c>
      <c r="AV245" s="1041" t="s">
        <v>904</v>
      </c>
      <c r="AW245" s="1041" t="s">
        <v>929</v>
      </c>
      <c r="AX245" s="1041" t="s">
        <v>904</v>
      </c>
      <c r="AY245" s="1041" t="s">
        <v>904</v>
      </c>
      <c r="AZ245" s="1041">
        <v>6</v>
      </c>
      <c r="BA245" s="778">
        <v>0</v>
      </c>
      <c r="BB245" s="1257" t="s">
        <v>738</v>
      </c>
      <c r="BC245" s="1257" t="s">
        <v>738</v>
      </c>
      <c r="BD245" s="1257" t="s">
        <v>738</v>
      </c>
      <c r="BE245" s="1257" t="s">
        <v>738</v>
      </c>
      <c r="BF245" s="1367"/>
    </row>
    <row r="246" spans="1:58" ht="30.65" customHeight="1" x14ac:dyDescent="0.35">
      <c r="A246" s="1367"/>
      <c r="B24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6" s="778">
        <v>32.14</v>
      </c>
      <c r="D246" s="23" t="s">
        <v>954</v>
      </c>
      <c r="E246" s="825" t="s">
        <v>928</v>
      </c>
      <c r="F246" s="1495" t="str">
        <f>VLOOKUP(TBL4_OptApp57[[#This Row],[Option type
Defined List]],'Option Typs_Grps'!B$2:C$47, 2, FALSE)</f>
        <v>Resource Options</v>
      </c>
      <c r="G246" s="834" t="s">
        <v>68</v>
      </c>
      <c r="H246" s="23" t="s">
        <v>737</v>
      </c>
      <c r="I246" s="844" t="s">
        <v>738</v>
      </c>
      <c r="J246" s="1057"/>
      <c r="K246" s="1057"/>
      <c r="L246" s="1057"/>
      <c r="M246" s="1057"/>
      <c r="N246" s="1057"/>
      <c r="O246" s="1058"/>
      <c r="P246" s="1059"/>
      <c r="Q246" s="1059"/>
      <c r="R246" s="23" t="s">
        <v>755</v>
      </c>
      <c r="S246" s="1332" t="s">
        <v>71</v>
      </c>
      <c r="T246" s="1332" t="s">
        <v>71</v>
      </c>
      <c r="U246" s="848">
        <v>3</v>
      </c>
      <c r="V246" s="1068"/>
      <c r="W246" s="1069"/>
      <c r="X246" s="1070"/>
      <c r="Y246" s="1079"/>
      <c r="Z246" s="1071"/>
      <c r="AA246" s="1070"/>
      <c r="AB246" s="1070"/>
      <c r="AC246" s="1070"/>
      <c r="AD246" s="1070"/>
      <c r="AE246" s="1070"/>
      <c r="AF246" s="1121"/>
      <c r="AG246" s="1070"/>
      <c r="AH246" s="1070"/>
      <c r="AI246" s="1057"/>
      <c r="AJ246" s="1057"/>
      <c r="AK246" s="1057"/>
      <c r="AL246" s="1057"/>
      <c r="AM246" s="1057"/>
      <c r="AN246" s="1057"/>
      <c r="AO246" s="1057"/>
      <c r="AP246" s="1057"/>
      <c r="AQ246" s="1057"/>
      <c r="AR246" s="1057"/>
      <c r="AS246" s="1057"/>
      <c r="AT246" s="1057"/>
      <c r="AU246" s="1057"/>
      <c r="AV246" s="1057"/>
      <c r="AW246" s="1057"/>
      <c r="AX246" s="1057"/>
      <c r="AY246" s="1057"/>
      <c r="AZ246" s="1057"/>
      <c r="BA246" s="1049"/>
      <c r="BB246" s="1059"/>
      <c r="BC246" s="1059"/>
      <c r="BD246" s="1059"/>
      <c r="BE246" s="1059"/>
      <c r="BF246" s="1367"/>
    </row>
    <row r="247" spans="1:58" customFormat="1" ht="30.65" customHeight="1" x14ac:dyDescent="0.35">
      <c r="B24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7" s="778">
        <v>32.15</v>
      </c>
      <c r="D247" s="23" t="s">
        <v>955</v>
      </c>
      <c r="E247" s="825" t="s">
        <v>928</v>
      </c>
      <c r="F247" s="1495" t="str">
        <f>VLOOKUP(TBL4_OptApp57[[#This Row],[Option type
Defined List]],'Option Typs_Grps'!B$2:C$47, 2, FALSE)</f>
        <v>Resource Options</v>
      </c>
      <c r="G247" s="834" t="s">
        <v>68</v>
      </c>
      <c r="H247" s="23" t="s">
        <v>737</v>
      </c>
      <c r="I247" s="844" t="s">
        <v>738</v>
      </c>
      <c r="J247" s="1052"/>
      <c r="K247" s="1052"/>
      <c r="L247" s="1052"/>
      <c r="M247" s="1052"/>
      <c r="N247" s="1052"/>
      <c r="O247" s="1052"/>
      <c r="P247" s="1053"/>
      <c r="Q247" s="1053"/>
      <c r="R247" s="23" t="s">
        <v>755</v>
      </c>
      <c r="S247" s="1332" t="s">
        <v>71</v>
      </c>
      <c r="T247" s="1332" t="s">
        <v>71</v>
      </c>
      <c r="U247" s="848">
        <v>2</v>
      </c>
      <c r="V247" s="1068"/>
      <c r="W247" s="1080"/>
      <c r="X247" s="1070"/>
      <c r="Y247" s="1079"/>
      <c r="Z247" s="1081"/>
      <c r="AA247" s="1082"/>
      <c r="AB247" s="1070"/>
      <c r="AC247" s="1070"/>
      <c r="AD247" s="1070"/>
      <c r="AE247" s="1070"/>
      <c r="AF247" s="1082"/>
      <c r="AG247" s="1070"/>
      <c r="AH247" s="1070"/>
      <c r="AI247" s="1057"/>
      <c r="AJ247" s="1057"/>
      <c r="AK247" s="1497"/>
      <c r="AL247" s="1057"/>
      <c r="AM247" s="1497"/>
      <c r="AN247" s="1057"/>
      <c r="AO247" s="1497"/>
      <c r="AP247" s="1497"/>
      <c r="AQ247" s="1497"/>
      <c r="AR247" s="1497"/>
      <c r="AS247" s="1497"/>
      <c r="AT247" s="1497"/>
      <c r="AU247" s="1497"/>
      <c r="AV247" s="1057"/>
      <c r="AW247" s="1057"/>
      <c r="AX247" s="1057"/>
      <c r="AY247" s="1057"/>
      <c r="AZ247" s="1057"/>
      <c r="BA247" s="1049"/>
      <c r="BB247" s="1053"/>
      <c r="BC247" s="1053"/>
      <c r="BD247" s="1053"/>
      <c r="BE247" s="1053"/>
    </row>
    <row r="248" spans="1:58" ht="30.65" customHeight="1" x14ac:dyDescent="0.35">
      <c r="A248" s="1367"/>
      <c r="B24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8" s="778">
        <v>32.159999999999997</v>
      </c>
      <c r="D248" s="23" t="s">
        <v>956</v>
      </c>
      <c r="E248" s="825" t="s">
        <v>928</v>
      </c>
      <c r="F248" s="1495" t="str">
        <f>VLOOKUP(TBL4_OptApp57[[#This Row],[Option type
Defined List]],'Option Typs_Grps'!B$2:C$47, 2, FALSE)</f>
        <v>Resource Options</v>
      </c>
      <c r="G248" s="834" t="s">
        <v>68</v>
      </c>
      <c r="H248" s="23" t="s">
        <v>737</v>
      </c>
      <c r="I248" s="844" t="s">
        <v>738</v>
      </c>
      <c r="J248" s="1057"/>
      <c r="K248" s="1057"/>
      <c r="L248" s="1057"/>
      <c r="M248" s="1057"/>
      <c r="N248" s="1057"/>
      <c r="O248" s="1058"/>
      <c r="P248" s="1059"/>
      <c r="Q248" s="1059"/>
      <c r="R248" s="23" t="s">
        <v>755</v>
      </c>
      <c r="S248" s="1332" t="s">
        <v>71</v>
      </c>
      <c r="T248" s="1332" t="s">
        <v>71</v>
      </c>
      <c r="U248" s="848">
        <v>20</v>
      </c>
      <c r="V248" s="1068"/>
      <c r="W248" s="1069"/>
      <c r="X248" s="1070"/>
      <c r="Y248" s="1079"/>
      <c r="Z248" s="1071"/>
      <c r="AA248" s="1070"/>
      <c r="AB248" s="1070"/>
      <c r="AC248" s="1070"/>
      <c r="AD248" s="1070"/>
      <c r="AE248" s="1070"/>
      <c r="AF248" s="1070"/>
      <c r="AG248" s="1070"/>
      <c r="AH248" s="1070"/>
      <c r="AI248" s="1057"/>
      <c r="AJ248" s="1057"/>
      <c r="AK248" s="1057"/>
      <c r="AL248" s="1057"/>
      <c r="AM248" s="1057"/>
      <c r="AN248" s="1057"/>
      <c r="AO248" s="1057"/>
      <c r="AP248" s="1057"/>
      <c r="AQ248" s="1057"/>
      <c r="AR248" s="1057"/>
      <c r="AS248" s="1057"/>
      <c r="AT248" s="1057"/>
      <c r="AU248" s="1057"/>
      <c r="AV248" s="1057"/>
      <c r="AW248" s="1057"/>
      <c r="AX248" s="1057"/>
      <c r="AY248" s="1057"/>
      <c r="AZ248" s="1057"/>
      <c r="BA248" s="1049"/>
      <c r="BB248" s="1059"/>
      <c r="BC248" s="1059"/>
      <c r="BD248" s="1059"/>
      <c r="BE248" s="1059"/>
      <c r="BF248" s="1367"/>
    </row>
    <row r="249" spans="1:58" ht="30.65" customHeight="1" x14ac:dyDescent="0.35">
      <c r="A249" s="1367"/>
      <c r="B24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49" s="778">
        <v>32.17</v>
      </c>
      <c r="D249" s="23" t="s">
        <v>957</v>
      </c>
      <c r="E249" s="825" t="s">
        <v>928</v>
      </c>
      <c r="F249" s="1495" t="str">
        <f>VLOOKUP(TBL4_OptApp57[[#This Row],[Option type
Defined List]],'Option Typs_Grps'!B$2:C$47, 2, FALSE)</f>
        <v>Resource Options</v>
      </c>
      <c r="G249" s="834" t="s">
        <v>68</v>
      </c>
      <c r="H249" s="23" t="s">
        <v>737</v>
      </c>
      <c r="I249" s="844" t="s">
        <v>738</v>
      </c>
      <c r="J249" s="1057"/>
      <c r="K249" s="1057"/>
      <c r="L249" s="1057"/>
      <c r="M249" s="1057"/>
      <c r="N249" s="1057"/>
      <c r="O249" s="1058"/>
      <c r="P249" s="1059"/>
      <c r="Q249" s="1059"/>
      <c r="R249" s="23" t="s">
        <v>894</v>
      </c>
      <c r="S249" s="1332" t="s">
        <v>71</v>
      </c>
      <c r="T249" s="1332" t="s">
        <v>71</v>
      </c>
      <c r="U249" s="848">
        <v>5</v>
      </c>
      <c r="V249" s="1068"/>
      <c r="W249" s="1069"/>
      <c r="X249" s="1070"/>
      <c r="Y249" s="1079"/>
      <c r="Z249" s="1071"/>
      <c r="AA249" s="1070"/>
      <c r="AB249" s="1070"/>
      <c r="AC249" s="1070"/>
      <c r="AD249" s="1070"/>
      <c r="AE249" s="1070"/>
      <c r="AF249" s="1070"/>
      <c r="AG249" s="1070"/>
      <c r="AH249" s="1070"/>
      <c r="AI249" s="1057"/>
      <c r="AJ249" s="1057"/>
      <c r="AK249" s="1057"/>
      <c r="AL249" s="1057"/>
      <c r="AM249" s="1057"/>
      <c r="AN249" s="1057"/>
      <c r="AO249" s="1057"/>
      <c r="AP249" s="1057"/>
      <c r="AQ249" s="1057"/>
      <c r="AR249" s="1057"/>
      <c r="AS249" s="1057"/>
      <c r="AT249" s="1057"/>
      <c r="AU249" s="1057"/>
      <c r="AV249" s="1057"/>
      <c r="AW249" s="1057"/>
      <c r="AX249" s="1057"/>
      <c r="AY249" s="1057"/>
      <c r="AZ249" s="1057"/>
      <c r="BA249" s="1049"/>
      <c r="BB249" s="1059"/>
      <c r="BC249" s="1059"/>
      <c r="BD249" s="1059"/>
      <c r="BE249" s="1059"/>
      <c r="BF249" s="1367"/>
    </row>
    <row r="250" spans="1:58" customFormat="1" ht="30.65" customHeight="1" x14ac:dyDescent="0.35">
      <c r="B250"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0" s="778">
        <v>32.18</v>
      </c>
      <c r="D250" s="23" t="s">
        <v>958</v>
      </c>
      <c r="E250" s="825" t="s">
        <v>928</v>
      </c>
      <c r="F250" s="1495" t="str">
        <f>VLOOKUP(TBL4_OptApp57[[#This Row],[Option type
Defined List]],'Option Typs_Grps'!B$2:C$47, 2, FALSE)</f>
        <v>Resource Options</v>
      </c>
      <c r="G250" s="834" t="s">
        <v>68</v>
      </c>
      <c r="H250" s="23" t="s">
        <v>737</v>
      </c>
      <c r="I250" s="844" t="s">
        <v>738</v>
      </c>
      <c r="J250" s="1055"/>
      <c r="K250" s="1055"/>
      <c r="L250" s="1055"/>
      <c r="M250" s="1055"/>
      <c r="N250" s="1055"/>
      <c r="O250" s="1055"/>
      <c r="P250" s="1056"/>
      <c r="Q250" s="1056"/>
      <c r="R250" s="788" t="s">
        <v>894</v>
      </c>
      <c r="S250" s="1332" t="s">
        <v>71</v>
      </c>
      <c r="T250" s="1332" t="s">
        <v>71</v>
      </c>
      <c r="U250" s="848">
        <v>3</v>
      </c>
      <c r="V250" s="1068"/>
      <c r="W250" s="1073"/>
      <c r="X250" s="1075"/>
      <c r="Y250" s="1074"/>
      <c r="Z250" s="1078"/>
      <c r="AA250" s="1074"/>
      <c r="AB250" s="1074"/>
      <c r="AC250" s="1074"/>
      <c r="AD250" s="1074"/>
      <c r="AE250" s="1074"/>
      <c r="AF250" s="1075"/>
      <c r="AG250" s="1074"/>
      <c r="AH250" s="1074"/>
      <c r="AI250" s="1076"/>
      <c r="AJ250" s="1076"/>
      <c r="AK250" s="1076"/>
      <c r="AL250" s="1076"/>
      <c r="AM250" s="1076"/>
      <c r="AN250" s="1076"/>
      <c r="AO250" s="1076"/>
      <c r="AP250" s="1076"/>
      <c r="AQ250" s="1076"/>
      <c r="AR250" s="1076"/>
      <c r="AS250" s="1076"/>
      <c r="AT250" s="1076"/>
      <c r="AU250" s="1076"/>
      <c r="AV250" s="1076"/>
      <c r="AW250" s="1076"/>
      <c r="AX250" s="1076"/>
      <c r="AY250" s="1076"/>
      <c r="AZ250" s="1076"/>
      <c r="BA250" s="1076"/>
      <c r="BB250" s="1056"/>
      <c r="BC250" s="1056"/>
      <c r="BD250" s="1056"/>
      <c r="BE250" s="1056"/>
    </row>
    <row r="251" spans="1:58" customFormat="1" ht="30.65" customHeight="1" x14ac:dyDescent="0.35">
      <c r="B25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1" s="778">
        <v>32.19</v>
      </c>
      <c r="D251" s="23" t="s">
        <v>959</v>
      </c>
      <c r="E251" s="825" t="s">
        <v>928</v>
      </c>
      <c r="F251" s="1495" t="str">
        <f>VLOOKUP(TBL4_OptApp57[[#This Row],[Option type
Defined List]],'Option Typs_Grps'!B$2:C$47, 2, FALSE)</f>
        <v>Resource Options</v>
      </c>
      <c r="G251" s="834" t="s">
        <v>68</v>
      </c>
      <c r="H251" s="23" t="s">
        <v>737</v>
      </c>
      <c r="I251" s="844" t="s">
        <v>738</v>
      </c>
      <c r="J251" s="1055"/>
      <c r="K251" s="1055"/>
      <c r="L251" s="1055"/>
      <c r="M251" s="1055"/>
      <c r="N251" s="1055"/>
      <c r="O251" s="1055"/>
      <c r="P251" s="1056"/>
      <c r="Q251" s="1056"/>
      <c r="R251" s="788" t="s">
        <v>894</v>
      </c>
      <c r="S251" s="1332" t="s">
        <v>71</v>
      </c>
      <c r="T251" s="1332" t="s">
        <v>71</v>
      </c>
      <c r="U251" s="848">
        <v>1.36</v>
      </c>
      <c r="V251" s="1068"/>
      <c r="W251" s="1073"/>
      <c r="X251" s="1075"/>
      <c r="Y251" s="1074"/>
      <c r="Z251" s="1078"/>
      <c r="AA251" s="1074"/>
      <c r="AB251" s="1074"/>
      <c r="AC251" s="1074"/>
      <c r="AD251" s="1074"/>
      <c r="AE251" s="1074"/>
      <c r="AF251" s="1075"/>
      <c r="AG251" s="1074"/>
      <c r="AH251" s="1074"/>
      <c r="AI251" s="1076"/>
      <c r="AJ251" s="1076"/>
      <c r="AK251" s="1076"/>
      <c r="AL251" s="1076"/>
      <c r="AM251" s="1076"/>
      <c r="AN251" s="1076"/>
      <c r="AO251" s="1076"/>
      <c r="AP251" s="1076"/>
      <c r="AQ251" s="1076"/>
      <c r="AR251" s="1076"/>
      <c r="AS251" s="1076"/>
      <c r="AT251" s="1076"/>
      <c r="AU251" s="1076"/>
      <c r="AV251" s="1076"/>
      <c r="AW251" s="1076"/>
      <c r="AX251" s="1076"/>
      <c r="AY251" s="1076"/>
      <c r="AZ251" s="1076"/>
      <c r="BA251" s="1076"/>
      <c r="BB251" s="1056"/>
      <c r="BC251" s="1056"/>
      <c r="BD251" s="1056"/>
      <c r="BE251" s="1056"/>
    </row>
    <row r="252" spans="1:58" ht="30.65" customHeight="1" x14ac:dyDescent="0.35">
      <c r="A252" s="1367"/>
      <c r="B25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2" s="778">
        <v>32.200000000000003</v>
      </c>
      <c r="D252" s="23" t="s">
        <v>960</v>
      </c>
      <c r="E252" s="825" t="s">
        <v>928</v>
      </c>
      <c r="F252" s="1495" t="str">
        <f>VLOOKUP(TBL4_OptApp57[[#This Row],[Option type
Defined List]],'Option Typs_Grps'!B$2:C$47, 2, FALSE)</f>
        <v>Resource Options</v>
      </c>
      <c r="G252" s="834" t="s">
        <v>68</v>
      </c>
      <c r="H252" s="23" t="s">
        <v>737</v>
      </c>
      <c r="I252" s="844" t="s">
        <v>738</v>
      </c>
      <c r="J252" s="1057"/>
      <c r="K252" s="1057"/>
      <c r="L252" s="1057"/>
      <c r="M252" s="1057"/>
      <c r="N252" s="1057"/>
      <c r="O252" s="1058"/>
      <c r="P252" s="1059"/>
      <c r="Q252" s="1059"/>
      <c r="R252" s="23" t="s">
        <v>894</v>
      </c>
      <c r="S252" s="1332" t="s">
        <v>71</v>
      </c>
      <c r="T252" s="1332" t="s">
        <v>71</v>
      </c>
      <c r="U252" s="848">
        <v>2</v>
      </c>
      <c r="V252" s="1068"/>
      <c r="W252" s="1069"/>
      <c r="X252" s="1070"/>
      <c r="Y252" s="1079"/>
      <c r="Z252" s="1071"/>
      <c r="AA252" s="1070"/>
      <c r="AB252" s="1070"/>
      <c r="AC252" s="1070"/>
      <c r="AD252" s="1070"/>
      <c r="AE252" s="1070"/>
      <c r="AF252" s="1070"/>
      <c r="AG252" s="1070"/>
      <c r="AH252" s="1070"/>
      <c r="AI252" s="1057"/>
      <c r="AJ252" s="1057"/>
      <c r="AK252" s="1057"/>
      <c r="AL252" s="1057"/>
      <c r="AM252" s="1057"/>
      <c r="AN252" s="1057"/>
      <c r="AO252" s="1057"/>
      <c r="AP252" s="1057"/>
      <c r="AQ252" s="1057"/>
      <c r="AR252" s="1057"/>
      <c r="AS252" s="1057"/>
      <c r="AT252" s="1057"/>
      <c r="AU252" s="1057"/>
      <c r="AV252" s="1057"/>
      <c r="AW252" s="1057"/>
      <c r="AX252" s="1057"/>
      <c r="AY252" s="1057"/>
      <c r="AZ252" s="1057"/>
      <c r="BA252" s="1049"/>
      <c r="BB252" s="1059"/>
      <c r="BC252" s="1059"/>
      <c r="BD252" s="1059"/>
      <c r="BE252" s="1059"/>
      <c r="BF252" s="1367"/>
    </row>
    <row r="253" spans="1:58" ht="30.65" customHeight="1" x14ac:dyDescent="0.35">
      <c r="A253" s="1367"/>
      <c r="B25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3" s="778">
        <v>32.21</v>
      </c>
      <c r="D253" s="23" t="s">
        <v>961</v>
      </c>
      <c r="E253" s="825" t="s">
        <v>928</v>
      </c>
      <c r="F253" s="1495" t="str">
        <f>VLOOKUP(TBL4_OptApp57[[#This Row],[Option type
Defined List]],'Option Typs_Grps'!B$2:C$47, 2, FALSE)</f>
        <v>Resource Options</v>
      </c>
      <c r="G253" s="834" t="s">
        <v>68</v>
      </c>
      <c r="H253" s="23" t="s">
        <v>737</v>
      </c>
      <c r="I253" s="844" t="s">
        <v>738</v>
      </c>
      <c r="J253" s="1057"/>
      <c r="K253" s="1057"/>
      <c r="L253" s="1057"/>
      <c r="M253" s="1057"/>
      <c r="N253" s="1057"/>
      <c r="O253" s="1058"/>
      <c r="P253" s="1059"/>
      <c r="Q253" s="1059"/>
      <c r="R253" s="23" t="s">
        <v>894</v>
      </c>
      <c r="S253" s="1332" t="s">
        <v>71</v>
      </c>
      <c r="T253" s="1332" t="s">
        <v>71</v>
      </c>
      <c r="U253" s="848">
        <v>25</v>
      </c>
      <c r="V253" s="1068"/>
      <c r="W253" s="1069"/>
      <c r="X253" s="1070"/>
      <c r="Y253" s="1079"/>
      <c r="Z253" s="1071"/>
      <c r="AA253" s="1070"/>
      <c r="AB253" s="1070"/>
      <c r="AC253" s="1070"/>
      <c r="AD253" s="1070"/>
      <c r="AE253" s="1070"/>
      <c r="AF253" s="1070"/>
      <c r="AG253" s="1070"/>
      <c r="AH253" s="1070"/>
      <c r="AI253" s="1057"/>
      <c r="AJ253" s="1057"/>
      <c r="AK253" s="1057"/>
      <c r="AL253" s="1057"/>
      <c r="AM253" s="1057"/>
      <c r="AN253" s="1057"/>
      <c r="AO253" s="1057"/>
      <c r="AP253" s="1057"/>
      <c r="AQ253" s="1057"/>
      <c r="AR253" s="1057"/>
      <c r="AS253" s="1057"/>
      <c r="AT253" s="1057"/>
      <c r="AU253" s="1057"/>
      <c r="AV253" s="1057"/>
      <c r="AW253" s="1057"/>
      <c r="AX253" s="1057"/>
      <c r="AY253" s="1057"/>
      <c r="AZ253" s="1057"/>
      <c r="BA253" s="1083"/>
      <c r="BB253" s="1059"/>
      <c r="BC253" s="1059"/>
      <c r="BD253" s="1059"/>
      <c r="BE253" s="1059"/>
      <c r="BF253" s="1367"/>
    </row>
    <row r="254" spans="1:58" customFormat="1" ht="30.65" customHeight="1" x14ac:dyDescent="0.35">
      <c r="B25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4" s="778">
        <v>32.22</v>
      </c>
      <c r="D254" s="23" t="s">
        <v>962</v>
      </c>
      <c r="E254" s="825" t="s">
        <v>928</v>
      </c>
      <c r="F254" s="1495" t="str">
        <f>VLOOKUP(TBL4_OptApp57[[#This Row],[Option type
Defined List]],'Option Typs_Grps'!B$2:C$47, 2, FALSE)</f>
        <v>Resource Options</v>
      </c>
      <c r="G254" s="834" t="s">
        <v>68</v>
      </c>
      <c r="H254" s="23" t="s">
        <v>737</v>
      </c>
      <c r="I254" s="844" t="s">
        <v>738</v>
      </c>
      <c r="J254" s="1055"/>
      <c r="K254" s="1055"/>
      <c r="L254" s="1055"/>
      <c r="M254" s="1055"/>
      <c r="N254" s="1055"/>
      <c r="O254" s="1055"/>
      <c r="P254" s="1056"/>
      <c r="Q254" s="1056"/>
      <c r="R254" s="788" t="s">
        <v>894</v>
      </c>
      <c r="S254" s="1332" t="s">
        <v>71</v>
      </c>
      <c r="T254" s="1332" t="s">
        <v>71</v>
      </c>
      <c r="U254" s="848">
        <v>2.8</v>
      </c>
      <c r="V254" s="1068"/>
      <c r="W254" s="1073"/>
      <c r="X254" s="1075"/>
      <c r="Y254" s="1074"/>
      <c r="Z254" s="1078"/>
      <c r="AA254" s="1074"/>
      <c r="AB254" s="1074"/>
      <c r="AC254" s="1074"/>
      <c r="AD254" s="1074"/>
      <c r="AE254" s="1074"/>
      <c r="AF254" s="1075"/>
      <c r="AG254" s="1074"/>
      <c r="AH254" s="1074"/>
      <c r="AI254" s="1076"/>
      <c r="AJ254" s="1076"/>
      <c r="AK254" s="1076"/>
      <c r="AL254" s="1076"/>
      <c r="AM254" s="1076"/>
      <c r="AN254" s="1076"/>
      <c r="AO254" s="1076"/>
      <c r="AP254" s="1076"/>
      <c r="AQ254" s="1076"/>
      <c r="AR254" s="1076"/>
      <c r="AS254" s="1076"/>
      <c r="AT254" s="1076"/>
      <c r="AU254" s="1076"/>
      <c r="AV254" s="1076"/>
      <c r="AW254" s="1076"/>
      <c r="AX254" s="1076"/>
      <c r="AY254" s="1076"/>
      <c r="AZ254" s="1076"/>
      <c r="BA254" s="1084"/>
      <c r="BB254" s="1056"/>
      <c r="BC254" s="1056"/>
      <c r="BD254" s="1056"/>
      <c r="BE254" s="1056"/>
    </row>
    <row r="255" spans="1:58" ht="30.65" customHeight="1" x14ac:dyDescent="0.35">
      <c r="A255" s="1367"/>
      <c r="B25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5" s="778">
        <v>32.229999999999997</v>
      </c>
      <c r="D255" s="23" t="s">
        <v>963</v>
      </c>
      <c r="E255" s="825" t="s">
        <v>928</v>
      </c>
      <c r="F255" s="1495" t="str">
        <f>VLOOKUP(TBL4_OptApp57[[#This Row],[Option type
Defined List]],'Option Typs_Grps'!B$2:C$47, 2, FALSE)</f>
        <v>Resource Options</v>
      </c>
      <c r="G255" s="834" t="s">
        <v>68</v>
      </c>
      <c r="H255" s="23" t="s">
        <v>737</v>
      </c>
      <c r="I255" s="844" t="s">
        <v>738</v>
      </c>
      <c r="J255" s="1057"/>
      <c r="K255" s="1057"/>
      <c r="L255" s="1057"/>
      <c r="M255" s="1057"/>
      <c r="N255" s="1057"/>
      <c r="O255" s="1058"/>
      <c r="P255" s="1059"/>
      <c r="Q255" s="1059"/>
      <c r="R255" s="23" t="s">
        <v>894</v>
      </c>
      <c r="S255" s="1332" t="s">
        <v>71</v>
      </c>
      <c r="T255" s="1332" t="s">
        <v>71</v>
      </c>
      <c r="U255" s="848">
        <v>30</v>
      </c>
      <c r="V255" s="1068"/>
      <c r="W255" s="1069"/>
      <c r="X255" s="1070"/>
      <c r="Y255" s="1079"/>
      <c r="Z255" s="1071"/>
      <c r="AA255" s="1070"/>
      <c r="AB255" s="1070"/>
      <c r="AC255" s="1070"/>
      <c r="AD255" s="1070"/>
      <c r="AE255" s="1070"/>
      <c r="AF255" s="1070"/>
      <c r="AG255" s="1070"/>
      <c r="AH255" s="1070"/>
      <c r="AI255" s="1057"/>
      <c r="AJ255" s="1057"/>
      <c r="AK255" s="1057"/>
      <c r="AL255" s="1057"/>
      <c r="AM255" s="1057"/>
      <c r="AN255" s="1057"/>
      <c r="AO255" s="1057"/>
      <c r="AP255" s="1057"/>
      <c r="AQ255" s="1057"/>
      <c r="AR255" s="1057"/>
      <c r="AS255" s="1057"/>
      <c r="AT255" s="1057"/>
      <c r="AU255" s="1057"/>
      <c r="AV255" s="1057"/>
      <c r="AW255" s="1057"/>
      <c r="AX255" s="1057"/>
      <c r="AY255" s="1057"/>
      <c r="AZ255" s="1057"/>
      <c r="BA255" s="1083"/>
      <c r="BB255" s="1059"/>
      <c r="BC255" s="1059"/>
      <c r="BD255" s="1059"/>
      <c r="BE255" s="1059"/>
      <c r="BF255" s="1367"/>
    </row>
    <row r="256" spans="1:58" ht="30.65" customHeight="1" x14ac:dyDescent="0.35">
      <c r="A256" s="1367"/>
      <c r="B25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56" s="778">
        <v>32.24</v>
      </c>
      <c r="D256" s="23" t="s">
        <v>1767</v>
      </c>
      <c r="E256" s="825" t="s">
        <v>928</v>
      </c>
      <c r="F256" s="1495" t="str">
        <f>VLOOKUP(TBL4_OptApp57[[#This Row],[Option type
Defined List]],'Option Typs_Grps'!B$2:C$47, 2, FALSE)</f>
        <v>Resource Options</v>
      </c>
      <c r="G256" s="834" t="s">
        <v>68</v>
      </c>
      <c r="H256" s="23" t="s">
        <v>882</v>
      </c>
      <c r="I256" s="844" t="s">
        <v>738</v>
      </c>
      <c r="J256" s="1041"/>
      <c r="K256" s="1041" t="s">
        <v>71</v>
      </c>
      <c r="L256" s="1256" t="s">
        <v>738</v>
      </c>
      <c r="M256" s="1256" t="s">
        <v>738</v>
      </c>
      <c r="N256" s="1256" t="s">
        <v>738</v>
      </c>
      <c r="O256" s="1256" t="s">
        <v>738</v>
      </c>
      <c r="P256" s="1257" t="s">
        <v>738</v>
      </c>
      <c r="Q256" s="1257" t="s">
        <v>738</v>
      </c>
      <c r="R256" s="23" t="s">
        <v>71</v>
      </c>
      <c r="S256" s="1332" t="s">
        <v>71</v>
      </c>
      <c r="T256" s="1332" t="s">
        <v>71</v>
      </c>
      <c r="U256" s="848">
        <v>13.4</v>
      </c>
      <c r="V256" s="864">
        <v>24</v>
      </c>
      <c r="W256" s="1043" t="s">
        <v>305</v>
      </c>
      <c r="X256" s="821"/>
      <c r="Y256" s="1044"/>
      <c r="Z256" s="1044"/>
      <c r="AA256" s="1044">
        <v>5.8959999999999999</v>
      </c>
      <c r="AB256" s="1044">
        <v>13.4</v>
      </c>
      <c r="AC256" s="1041">
        <v>19444.526999999998</v>
      </c>
      <c r="AD256" s="1044">
        <v>7473.4480000000003</v>
      </c>
      <c r="AE256" s="1047">
        <v>3288.3171200000002</v>
      </c>
      <c r="AF256" s="1124"/>
      <c r="AG256" s="1044">
        <v>90.047165237251221</v>
      </c>
      <c r="AH256" s="1044"/>
      <c r="AI256" s="1041">
        <v>-12</v>
      </c>
      <c r="AJ256" s="1041">
        <v>-2</v>
      </c>
      <c r="AK256" s="1041" t="s">
        <v>305</v>
      </c>
      <c r="AL256" s="1041">
        <v>-1</v>
      </c>
      <c r="AM256" s="1041" t="s">
        <v>305</v>
      </c>
      <c r="AN256" s="1041">
        <v>-1</v>
      </c>
      <c r="AO256" s="1041" t="s">
        <v>305</v>
      </c>
      <c r="AP256" s="1041">
        <v>-3</v>
      </c>
      <c r="AQ256" s="1041" t="s">
        <v>305</v>
      </c>
      <c r="AR256" s="1041">
        <v>-3</v>
      </c>
      <c r="AS256" s="1041" t="s">
        <v>305</v>
      </c>
      <c r="AT256" s="1041" t="s">
        <v>305</v>
      </c>
      <c r="AU256" s="1041" t="s">
        <v>305</v>
      </c>
      <c r="AV256" s="1041" t="s">
        <v>904</v>
      </c>
      <c r="AW256" s="1041" t="s">
        <v>929</v>
      </c>
      <c r="AX256" s="1041" t="s">
        <v>888</v>
      </c>
      <c r="AY256" s="1041" t="s">
        <v>888</v>
      </c>
      <c r="AZ256" s="1041">
        <v>7</v>
      </c>
      <c r="BA256" s="1048">
        <v>5</v>
      </c>
      <c r="BB256" s="1257" t="s">
        <v>738</v>
      </c>
      <c r="BC256" s="1257" t="s">
        <v>738</v>
      </c>
      <c r="BD256" s="1257" t="s">
        <v>738</v>
      </c>
      <c r="BE256" s="1257" t="s">
        <v>738</v>
      </c>
      <c r="BF256" s="1367"/>
    </row>
    <row r="257" spans="1:58" ht="30.65" customHeight="1" x14ac:dyDescent="0.35">
      <c r="A257" s="1367"/>
      <c r="B25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7" s="778">
        <v>32.25</v>
      </c>
      <c r="D257" s="23" t="s">
        <v>964</v>
      </c>
      <c r="E257" s="825" t="s">
        <v>928</v>
      </c>
      <c r="F257" s="1495" t="str">
        <f>VLOOKUP(TBL4_OptApp57[[#This Row],[Option type
Defined List]],'Option Typs_Grps'!B$2:C$47, 2, FALSE)</f>
        <v>Resource Options</v>
      </c>
      <c r="G257" s="834" t="s">
        <v>68</v>
      </c>
      <c r="H257" s="23" t="s">
        <v>737</v>
      </c>
      <c r="I257" s="844" t="s">
        <v>738</v>
      </c>
      <c r="J257" s="1057"/>
      <c r="K257" s="1057"/>
      <c r="L257" s="1057"/>
      <c r="M257" s="1057"/>
      <c r="N257" s="1057"/>
      <c r="O257" s="1058"/>
      <c r="P257" s="1059"/>
      <c r="Q257" s="1059"/>
      <c r="R257" s="23" t="s">
        <v>894</v>
      </c>
      <c r="S257" s="1332" t="s">
        <v>71</v>
      </c>
      <c r="T257" s="1332" t="s">
        <v>71</v>
      </c>
      <c r="U257" s="848">
        <v>143</v>
      </c>
      <c r="V257" s="1068"/>
      <c r="W257" s="1069"/>
      <c r="X257" s="1070"/>
      <c r="Y257" s="1079"/>
      <c r="Z257" s="1071"/>
      <c r="AA257" s="1070"/>
      <c r="AB257" s="1070"/>
      <c r="AC257" s="1070"/>
      <c r="AD257" s="1070"/>
      <c r="AE257" s="1070"/>
      <c r="AF257" s="1121"/>
      <c r="AG257" s="1070"/>
      <c r="AH257" s="1070"/>
      <c r="AI257" s="1057"/>
      <c r="AJ257" s="1057"/>
      <c r="AK257" s="1057"/>
      <c r="AL257" s="1057"/>
      <c r="AM257" s="1057"/>
      <c r="AN257" s="1057"/>
      <c r="AO257" s="1057"/>
      <c r="AP257" s="1057"/>
      <c r="AQ257" s="1057"/>
      <c r="AR257" s="1057"/>
      <c r="AS257" s="1057"/>
      <c r="AT257" s="1057"/>
      <c r="AU257" s="1057"/>
      <c r="AV257" s="1057"/>
      <c r="AW257" s="1057"/>
      <c r="AX257" s="1057"/>
      <c r="AY257" s="1057"/>
      <c r="AZ257" s="1057"/>
      <c r="BA257" s="1049"/>
      <c r="BB257" s="1059"/>
      <c r="BC257" s="1059"/>
      <c r="BD257" s="1059"/>
      <c r="BE257" s="1059"/>
      <c r="BF257" s="1367"/>
    </row>
    <row r="258" spans="1:58" ht="30.65" customHeight="1" x14ac:dyDescent="0.35">
      <c r="A258" s="1367"/>
      <c r="B25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8" s="778">
        <v>32.26</v>
      </c>
      <c r="D258" s="23" t="s">
        <v>965</v>
      </c>
      <c r="E258" s="825" t="s">
        <v>928</v>
      </c>
      <c r="F258" s="1495" t="str">
        <f>VLOOKUP(TBL4_OptApp57[[#This Row],[Option type
Defined List]],'Option Typs_Grps'!B$2:C$47, 2, FALSE)</f>
        <v>Resource Options</v>
      </c>
      <c r="G258" s="834" t="s">
        <v>68</v>
      </c>
      <c r="H258" s="23" t="s">
        <v>737</v>
      </c>
      <c r="I258" s="844" t="s">
        <v>738</v>
      </c>
      <c r="J258" s="1049"/>
      <c r="K258" s="1049"/>
      <c r="L258" s="1049"/>
      <c r="M258" s="1049"/>
      <c r="N258" s="1049"/>
      <c r="O258" s="1050"/>
      <c r="P258" s="1051"/>
      <c r="Q258" s="1051"/>
      <c r="R258" s="23" t="s">
        <v>894</v>
      </c>
      <c r="S258" s="1332" t="s">
        <v>71</v>
      </c>
      <c r="T258" s="1332" t="s">
        <v>71</v>
      </c>
      <c r="U258" s="848">
        <v>143</v>
      </c>
      <c r="V258" s="1068"/>
      <c r="W258" s="1069"/>
      <c r="X258" s="1070"/>
      <c r="Y258" s="1079"/>
      <c r="Z258" s="1071"/>
      <c r="AA258" s="1070"/>
      <c r="AB258" s="1070"/>
      <c r="AC258" s="1070"/>
      <c r="AD258" s="1070"/>
      <c r="AE258" s="1070"/>
      <c r="AF258" s="1070"/>
      <c r="AG258" s="1070"/>
      <c r="AH258" s="1070"/>
      <c r="AI258" s="1057"/>
      <c r="AJ258" s="1057"/>
      <c r="AK258" s="1057"/>
      <c r="AL258" s="1057"/>
      <c r="AM258" s="1057"/>
      <c r="AN258" s="1057"/>
      <c r="AO258" s="1057"/>
      <c r="AP258" s="1057"/>
      <c r="AQ258" s="1057"/>
      <c r="AR258" s="1057"/>
      <c r="AS258" s="1057"/>
      <c r="AT258" s="1057"/>
      <c r="AU258" s="1057"/>
      <c r="AV258" s="1057"/>
      <c r="AW258" s="1057"/>
      <c r="AX258" s="1057"/>
      <c r="AY258" s="1057"/>
      <c r="AZ258" s="1057"/>
      <c r="BA258" s="1049"/>
      <c r="BB258" s="1051"/>
      <c r="BC258" s="1051"/>
      <c r="BD258" s="1051"/>
      <c r="BE258" s="1051"/>
      <c r="BF258" s="1367"/>
    </row>
    <row r="259" spans="1:58" ht="30.65" customHeight="1" x14ac:dyDescent="0.35">
      <c r="A259" s="1367"/>
      <c r="B25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59" s="778">
        <v>32.270000000000003</v>
      </c>
      <c r="D259" s="23" t="s">
        <v>966</v>
      </c>
      <c r="E259" s="825" t="s">
        <v>928</v>
      </c>
      <c r="F259" s="1495" t="str">
        <f>VLOOKUP(TBL4_OptApp57[[#This Row],[Option type
Defined List]],'Option Typs_Grps'!B$2:C$47, 2, FALSE)</f>
        <v>Resource Options</v>
      </c>
      <c r="G259" s="834" t="s">
        <v>68</v>
      </c>
      <c r="H259" s="23" t="s">
        <v>737</v>
      </c>
      <c r="I259" s="844" t="s">
        <v>738</v>
      </c>
      <c r="J259" s="1049"/>
      <c r="K259" s="1049"/>
      <c r="L259" s="1049"/>
      <c r="M259" s="1049"/>
      <c r="N259" s="1049"/>
      <c r="O259" s="1050"/>
      <c r="P259" s="1051"/>
      <c r="Q259" s="1051"/>
      <c r="R259" s="23" t="s">
        <v>894</v>
      </c>
      <c r="S259" s="1332" t="s">
        <v>71</v>
      </c>
      <c r="T259" s="1332" t="s">
        <v>71</v>
      </c>
      <c r="U259" s="848">
        <v>143</v>
      </c>
      <c r="V259" s="1068"/>
      <c r="W259" s="1069"/>
      <c r="X259" s="1070"/>
      <c r="Y259" s="1079"/>
      <c r="Z259" s="1071"/>
      <c r="AA259" s="1070"/>
      <c r="AB259" s="1070"/>
      <c r="AC259" s="1070"/>
      <c r="AD259" s="1070"/>
      <c r="AE259" s="1070"/>
      <c r="AF259" s="1070"/>
      <c r="AG259" s="1070"/>
      <c r="AH259" s="1070"/>
      <c r="AI259" s="1057"/>
      <c r="AJ259" s="1057"/>
      <c r="AK259" s="1057"/>
      <c r="AL259" s="1057"/>
      <c r="AM259" s="1057"/>
      <c r="AN259" s="1057"/>
      <c r="AO259" s="1057"/>
      <c r="AP259" s="1057"/>
      <c r="AQ259" s="1057"/>
      <c r="AR259" s="1057"/>
      <c r="AS259" s="1057"/>
      <c r="AT259" s="1057"/>
      <c r="AU259" s="1057"/>
      <c r="AV259" s="1057"/>
      <c r="AW259" s="1057"/>
      <c r="AX259" s="1057"/>
      <c r="AY259" s="1057"/>
      <c r="AZ259" s="1057"/>
      <c r="BA259" s="1049"/>
      <c r="BB259" s="1051"/>
      <c r="BC259" s="1051"/>
      <c r="BD259" s="1051"/>
      <c r="BE259" s="1051"/>
      <c r="BF259" s="1367"/>
    </row>
    <row r="260" spans="1:58" customFormat="1" ht="30.65" customHeight="1" x14ac:dyDescent="0.35">
      <c r="B260"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0" s="778">
        <v>32.28</v>
      </c>
      <c r="D260" s="23" t="s">
        <v>967</v>
      </c>
      <c r="E260" s="825" t="s">
        <v>928</v>
      </c>
      <c r="F260" s="1495" t="str">
        <f>VLOOKUP(TBL4_OptApp57[[#This Row],[Option type
Defined List]],'Option Typs_Grps'!B$2:C$47, 2, FALSE)</f>
        <v>Resource Options</v>
      </c>
      <c r="G260" s="834" t="s">
        <v>68</v>
      </c>
      <c r="H260" s="23" t="s">
        <v>737</v>
      </c>
      <c r="I260" s="844" t="s">
        <v>738</v>
      </c>
      <c r="J260" s="1055"/>
      <c r="K260" s="1055"/>
      <c r="L260" s="1055"/>
      <c r="M260" s="1055"/>
      <c r="N260" s="1055"/>
      <c r="O260" s="1055"/>
      <c r="P260" s="1056"/>
      <c r="Q260" s="1056"/>
      <c r="R260" s="788" t="s">
        <v>894</v>
      </c>
      <c r="S260" s="1332" t="s">
        <v>71</v>
      </c>
      <c r="T260" s="1332" t="s">
        <v>71</v>
      </c>
      <c r="U260" s="848">
        <v>3.76</v>
      </c>
      <c r="V260" s="1068"/>
      <c r="W260" s="1073"/>
      <c r="X260" s="1075"/>
      <c r="Y260" s="1074"/>
      <c r="Z260" s="1078"/>
      <c r="AA260" s="1074"/>
      <c r="AB260" s="1074"/>
      <c r="AC260" s="1074"/>
      <c r="AD260" s="1074"/>
      <c r="AE260" s="1074"/>
      <c r="AF260" s="1075"/>
      <c r="AG260" s="1074"/>
      <c r="AH260" s="1074"/>
      <c r="AI260" s="1076"/>
      <c r="AJ260" s="1076"/>
      <c r="AK260" s="1076"/>
      <c r="AL260" s="1076"/>
      <c r="AM260" s="1076"/>
      <c r="AN260" s="1076"/>
      <c r="AO260" s="1076"/>
      <c r="AP260" s="1076"/>
      <c r="AQ260" s="1076"/>
      <c r="AR260" s="1076"/>
      <c r="AS260" s="1076"/>
      <c r="AT260" s="1076"/>
      <c r="AU260" s="1076"/>
      <c r="AV260" s="1076"/>
      <c r="AW260" s="1076"/>
      <c r="AX260" s="1076"/>
      <c r="AY260" s="1076"/>
      <c r="AZ260" s="1076"/>
      <c r="BA260" s="1076"/>
      <c r="BB260" s="1056"/>
      <c r="BC260" s="1056"/>
      <c r="BD260" s="1056"/>
      <c r="BE260" s="1056"/>
    </row>
    <row r="261" spans="1:58" customFormat="1" ht="30.65" customHeight="1" x14ac:dyDescent="0.35">
      <c r="B26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1" s="778">
        <v>32.29</v>
      </c>
      <c r="D261" s="23" t="s">
        <v>968</v>
      </c>
      <c r="E261" s="825" t="s">
        <v>928</v>
      </c>
      <c r="F261" s="1495" t="str">
        <f>VLOOKUP(TBL4_OptApp57[[#This Row],[Option type
Defined List]],'Option Typs_Grps'!B$2:C$47, 2, FALSE)</f>
        <v>Resource Options</v>
      </c>
      <c r="G261" s="834" t="s">
        <v>68</v>
      </c>
      <c r="H261" s="23" t="s">
        <v>737</v>
      </c>
      <c r="I261" s="844" t="s">
        <v>738</v>
      </c>
      <c r="J261" s="1055"/>
      <c r="K261" s="1055"/>
      <c r="L261" s="1055"/>
      <c r="M261" s="1055"/>
      <c r="N261" s="1055"/>
      <c r="O261" s="1055"/>
      <c r="P261" s="1056"/>
      <c r="Q261" s="1056"/>
      <c r="R261" s="788" t="s">
        <v>894</v>
      </c>
      <c r="S261" s="1332" t="s">
        <v>71</v>
      </c>
      <c r="T261" s="1332" t="s">
        <v>71</v>
      </c>
      <c r="U261" s="848">
        <v>5.5</v>
      </c>
      <c r="V261" s="1068"/>
      <c r="W261" s="1073"/>
      <c r="X261" s="1075"/>
      <c r="Y261" s="1074"/>
      <c r="Z261" s="1078"/>
      <c r="AA261" s="1074"/>
      <c r="AB261" s="1074"/>
      <c r="AC261" s="1074"/>
      <c r="AD261" s="1074"/>
      <c r="AE261" s="1074"/>
      <c r="AF261" s="1075"/>
      <c r="AG261" s="1074"/>
      <c r="AH261" s="1074"/>
      <c r="AI261" s="1076"/>
      <c r="AJ261" s="1076"/>
      <c r="AK261" s="1076"/>
      <c r="AL261" s="1076"/>
      <c r="AM261" s="1076"/>
      <c r="AN261" s="1076"/>
      <c r="AO261" s="1076"/>
      <c r="AP261" s="1076"/>
      <c r="AQ261" s="1076"/>
      <c r="AR261" s="1076"/>
      <c r="AS261" s="1076"/>
      <c r="AT261" s="1076"/>
      <c r="AU261" s="1076"/>
      <c r="AV261" s="1076"/>
      <c r="AW261" s="1076"/>
      <c r="AX261" s="1076"/>
      <c r="AY261" s="1076"/>
      <c r="AZ261" s="1076"/>
      <c r="BA261" s="1076"/>
      <c r="BB261" s="1056"/>
      <c r="BC261" s="1056"/>
      <c r="BD261" s="1056"/>
      <c r="BE261" s="1056"/>
    </row>
    <row r="262" spans="1:58" customFormat="1" ht="30.65" customHeight="1" x14ac:dyDescent="0.35">
      <c r="B262"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2" s="778">
        <v>32.299999999999997</v>
      </c>
      <c r="D262" s="23" t="s">
        <v>969</v>
      </c>
      <c r="E262" s="825" t="s">
        <v>928</v>
      </c>
      <c r="F262" s="1495" t="str">
        <f>VLOOKUP(TBL4_OptApp57[[#This Row],[Option type
Defined List]],'Option Typs_Grps'!B$2:C$47, 2, FALSE)</f>
        <v>Resource Options</v>
      </c>
      <c r="G262" s="834" t="s">
        <v>68</v>
      </c>
      <c r="H262" s="23" t="s">
        <v>737</v>
      </c>
      <c r="I262" s="844" t="s">
        <v>738</v>
      </c>
      <c r="J262" s="1055"/>
      <c r="K262" s="1055"/>
      <c r="L262" s="1055"/>
      <c r="M262" s="1055"/>
      <c r="N262" s="1055"/>
      <c r="O262" s="1055"/>
      <c r="P262" s="1056"/>
      <c r="Q262" s="1056"/>
      <c r="R262" s="788" t="s">
        <v>894</v>
      </c>
      <c r="S262" s="1332" t="s">
        <v>71</v>
      </c>
      <c r="T262" s="1332" t="s">
        <v>71</v>
      </c>
      <c r="U262" s="848">
        <v>3.6</v>
      </c>
      <c r="V262" s="1068"/>
      <c r="W262" s="1073"/>
      <c r="X262" s="1075"/>
      <c r="Y262" s="1075"/>
      <c r="Z262" s="1075"/>
      <c r="AA262" s="1075"/>
      <c r="AB262" s="1073"/>
      <c r="AC262" s="1074"/>
      <c r="AD262" s="1074"/>
      <c r="AE262" s="1074"/>
      <c r="AF262" s="1075"/>
      <c r="AG262" s="1075"/>
      <c r="AH262" s="1075"/>
      <c r="AI262" s="1076"/>
      <c r="AJ262" s="1076"/>
      <c r="AK262" s="1076"/>
      <c r="AL262" s="1076"/>
      <c r="AM262" s="1076"/>
      <c r="AN262" s="1076"/>
      <c r="AO262" s="1076"/>
      <c r="AP262" s="1076"/>
      <c r="AQ262" s="1076"/>
      <c r="AR262" s="1076"/>
      <c r="AS262" s="1076"/>
      <c r="AT262" s="1076"/>
      <c r="AU262" s="1076"/>
      <c r="AV262" s="1076"/>
      <c r="AW262" s="1076"/>
      <c r="AX262" s="1076"/>
      <c r="AY262" s="1076"/>
      <c r="AZ262" s="1076"/>
      <c r="BA262" s="1076"/>
      <c r="BB262" s="1056"/>
      <c r="BC262" s="1056"/>
      <c r="BD262" s="1056"/>
      <c r="BE262" s="1056"/>
    </row>
    <row r="263" spans="1:58" ht="30.65" customHeight="1" x14ac:dyDescent="0.35">
      <c r="A263" s="1367"/>
      <c r="B26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3" s="778">
        <v>32.31</v>
      </c>
      <c r="D263" s="23" t="s">
        <v>970</v>
      </c>
      <c r="E263" s="825" t="s">
        <v>928</v>
      </c>
      <c r="F263" s="1495" t="str">
        <f>VLOOKUP(TBL4_OptApp57[[#This Row],[Option type
Defined List]],'Option Typs_Grps'!B$2:C$47, 2, FALSE)</f>
        <v>Resource Options</v>
      </c>
      <c r="G263" s="834" t="s">
        <v>68</v>
      </c>
      <c r="H263" s="23" t="s">
        <v>737</v>
      </c>
      <c r="I263" s="844" t="s">
        <v>738</v>
      </c>
      <c r="J263" s="1049"/>
      <c r="K263" s="1049"/>
      <c r="L263" s="1049"/>
      <c r="M263" s="1049"/>
      <c r="N263" s="1049"/>
      <c r="O263" s="1050"/>
      <c r="P263" s="1051"/>
      <c r="Q263" s="1051"/>
      <c r="R263" s="23" t="s">
        <v>894</v>
      </c>
      <c r="S263" s="1332" t="s">
        <v>71</v>
      </c>
      <c r="T263" s="1332" t="s">
        <v>71</v>
      </c>
      <c r="U263" s="848">
        <v>10.5</v>
      </c>
      <c r="V263" s="1068"/>
      <c r="W263" s="1069"/>
      <c r="X263" s="1070"/>
      <c r="Y263" s="1079"/>
      <c r="Z263" s="1071"/>
      <c r="AA263" s="1070"/>
      <c r="AB263" s="1070"/>
      <c r="AC263" s="1070"/>
      <c r="AD263" s="1070"/>
      <c r="AE263" s="1070"/>
      <c r="AF263" s="1070"/>
      <c r="AG263" s="1070"/>
      <c r="AH263" s="1070"/>
      <c r="AI263" s="1057"/>
      <c r="AJ263" s="1057"/>
      <c r="AK263" s="1057"/>
      <c r="AL263" s="1057"/>
      <c r="AM263" s="1057"/>
      <c r="AN263" s="1057"/>
      <c r="AO263" s="1057"/>
      <c r="AP263" s="1057"/>
      <c r="AQ263" s="1057"/>
      <c r="AR263" s="1057"/>
      <c r="AS263" s="1057"/>
      <c r="AT263" s="1057"/>
      <c r="AU263" s="1057"/>
      <c r="AV263" s="1057"/>
      <c r="AW263" s="1057"/>
      <c r="AX263" s="1057"/>
      <c r="AY263" s="1057"/>
      <c r="AZ263" s="1057"/>
      <c r="BA263" s="1049"/>
      <c r="BB263" s="1051"/>
      <c r="BC263" s="1051"/>
      <c r="BD263" s="1051"/>
      <c r="BE263" s="1051"/>
      <c r="BF263" s="1367"/>
    </row>
    <row r="264" spans="1:58" ht="30.65" customHeight="1" x14ac:dyDescent="0.35">
      <c r="A264" s="1367"/>
      <c r="B26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4" s="778">
        <v>32.32</v>
      </c>
      <c r="D264" s="23" t="s">
        <v>971</v>
      </c>
      <c r="E264" s="825" t="s">
        <v>928</v>
      </c>
      <c r="F264" s="1495" t="str">
        <f>VLOOKUP(TBL4_OptApp57[[#This Row],[Option type
Defined List]],'Option Typs_Grps'!B$2:C$47, 2, FALSE)</f>
        <v>Resource Options</v>
      </c>
      <c r="G264" s="834" t="s">
        <v>68</v>
      </c>
      <c r="H264" s="23" t="s">
        <v>737</v>
      </c>
      <c r="I264" s="844" t="s">
        <v>738</v>
      </c>
      <c r="J264" s="1049"/>
      <c r="K264" s="1049"/>
      <c r="L264" s="1049"/>
      <c r="M264" s="1049"/>
      <c r="N264" s="1049"/>
      <c r="O264" s="1050"/>
      <c r="P264" s="1051"/>
      <c r="Q264" s="1051"/>
      <c r="R264" s="23" t="s">
        <v>894</v>
      </c>
      <c r="S264" s="1332" t="s">
        <v>71</v>
      </c>
      <c r="T264" s="1332" t="s">
        <v>71</v>
      </c>
      <c r="U264" s="848">
        <v>10.5</v>
      </c>
      <c r="V264" s="1068"/>
      <c r="W264" s="1069"/>
      <c r="X264" s="1070"/>
      <c r="Y264" s="1079"/>
      <c r="Z264" s="1071"/>
      <c r="AA264" s="1070"/>
      <c r="AB264" s="1070"/>
      <c r="AC264" s="1070"/>
      <c r="AD264" s="1070"/>
      <c r="AE264" s="1070"/>
      <c r="AF264" s="1070"/>
      <c r="AG264" s="1070"/>
      <c r="AH264" s="1070"/>
      <c r="AI264" s="1057"/>
      <c r="AJ264" s="1057"/>
      <c r="AK264" s="1057"/>
      <c r="AL264" s="1057"/>
      <c r="AM264" s="1057"/>
      <c r="AN264" s="1057"/>
      <c r="AO264" s="1057"/>
      <c r="AP264" s="1057"/>
      <c r="AQ264" s="1057"/>
      <c r="AR264" s="1057"/>
      <c r="AS264" s="1057"/>
      <c r="AT264" s="1057"/>
      <c r="AU264" s="1057"/>
      <c r="AV264" s="1057"/>
      <c r="AW264" s="1057"/>
      <c r="AX264" s="1057"/>
      <c r="AY264" s="1057"/>
      <c r="AZ264" s="1057"/>
      <c r="BA264" s="1049"/>
      <c r="BB264" s="1051"/>
      <c r="BC264" s="1051"/>
      <c r="BD264" s="1051"/>
      <c r="BE264" s="1051"/>
      <c r="BF264" s="1367"/>
    </row>
    <row r="265" spans="1:58" customFormat="1" ht="30.65" customHeight="1" x14ac:dyDescent="0.35">
      <c r="B265"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5" s="778">
        <v>32.33</v>
      </c>
      <c r="D265" s="23" t="s">
        <v>972</v>
      </c>
      <c r="E265" s="825" t="s">
        <v>928</v>
      </c>
      <c r="F265" s="1495" t="str">
        <f>VLOOKUP(TBL4_OptApp57[[#This Row],[Option type
Defined List]],'Option Typs_Grps'!B$2:C$47, 2, FALSE)</f>
        <v>Resource Options</v>
      </c>
      <c r="G265" s="834" t="s">
        <v>68</v>
      </c>
      <c r="H265" s="23" t="s">
        <v>737</v>
      </c>
      <c r="I265" s="844" t="s">
        <v>738</v>
      </c>
      <c r="J265" s="1055"/>
      <c r="K265" s="1066"/>
      <c r="L265" s="1055"/>
      <c r="M265" s="1055"/>
      <c r="N265" s="1055"/>
      <c r="O265" s="1055"/>
      <c r="P265" s="1056"/>
      <c r="Q265" s="1056"/>
      <c r="R265" s="788" t="s">
        <v>894</v>
      </c>
      <c r="S265" s="1332" t="s">
        <v>71</v>
      </c>
      <c r="T265" s="1332" t="s">
        <v>71</v>
      </c>
      <c r="U265" s="848">
        <v>0</v>
      </c>
      <c r="V265" s="1068"/>
      <c r="W265" s="1073"/>
      <c r="X265" s="1075"/>
      <c r="Y265" s="1074"/>
      <c r="Z265" s="1078"/>
      <c r="AA265" s="1074"/>
      <c r="AB265" s="1074"/>
      <c r="AC265" s="1074"/>
      <c r="AD265" s="1074"/>
      <c r="AE265" s="1074"/>
      <c r="AF265" s="1075"/>
      <c r="AG265" s="1074"/>
      <c r="AH265" s="1074"/>
      <c r="AI265" s="1076"/>
      <c r="AJ265" s="1076"/>
      <c r="AK265" s="1076"/>
      <c r="AL265" s="1076"/>
      <c r="AM265" s="1076"/>
      <c r="AN265" s="1076"/>
      <c r="AO265" s="1076"/>
      <c r="AP265" s="1076"/>
      <c r="AQ265" s="1076"/>
      <c r="AR265" s="1076"/>
      <c r="AS265" s="1076"/>
      <c r="AT265" s="1076"/>
      <c r="AU265" s="1076"/>
      <c r="AV265" s="1076"/>
      <c r="AW265" s="1076"/>
      <c r="AX265" s="1076"/>
      <c r="AY265" s="1076"/>
      <c r="AZ265" s="1076"/>
      <c r="BA265" s="1076"/>
      <c r="BB265" s="1056"/>
      <c r="BC265" s="1056"/>
      <c r="BD265" s="1056"/>
      <c r="BE265" s="1056"/>
    </row>
    <row r="266" spans="1:58" ht="30.65" customHeight="1" x14ac:dyDescent="0.35">
      <c r="A266" s="1367"/>
      <c r="B26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6" s="778">
        <v>32.340000000000003</v>
      </c>
      <c r="D266" s="23" t="s">
        <v>973</v>
      </c>
      <c r="E266" s="825" t="s">
        <v>928</v>
      </c>
      <c r="F266" s="1495" t="str">
        <f>VLOOKUP(TBL4_OptApp57[[#This Row],[Option type
Defined List]],'Option Typs_Grps'!B$2:C$47, 2, FALSE)</f>
        <v>Resource Options</v>
      </c>
      <c r="G266" s="834" t="s">
        <v>68</v>
      </c>
      <c r="H266" s="23" t="s">
        <v>737</v>
      </c>
      <c r="I266" s="844" t="s">
        <v>738</v>
      </c>
      <c r="J266" s="1049"/>
      <c r="K266" s="1049"/>
      <c r="L266" s="1049"/>
      <c r="M266" s="1049"/>
      <c r="N266" s="1049"/>
      <c r="O266" s="1050"/>
      <c r="P266" s="1051"/>
      <c r="Q266" s="1051"/>
      <c r="R266" s="23" t="s">
        <v>894</v>
      </c>
      <c r="S266" s="1332" t="s">
        <v>71</v>
      </c>
      <c r="T266" s="1332" t="s">
        <v>71</v>
      </c>
      <c r="U266" s="848">
        <v>1.5</v>
      </c>
      <c r="V266" s="1068"/>
      <c r="W266" s="1069"/>
      <c r="X266" s="1070"/>
      <c r="Y266" s="1079"/>
      <c r="Z266" s="1071"/>
      <c r="AA266" s="1070"/>
      <c r="AB266" s="1070"/>
      <c r="AC266" s="1070"/>
      <c r="AD266" s="1070"/>
      <c r="AE266" s="1070"/>
      <c r="AF266" s="1070"/>
      <c r="AG266" s="1070"/>
      <c r="AH266" s="1070"/>
      <c r="AI266" s="1057"/>
      <c r="AJ266" s="1057"/>
      <c r="AK266" s="1057"/>
      <c r="AL266" s="1057"/>
      <c r="AM266" s="1057"/>
      <c r="AN266" s="1057"/>
      <c r="AO266" s="1057"/>
      <c r="AP266" s="1057"/>
      <c r="AQ266" s="1057"/>
      <c r="AR266" s="1057"/>
      <c r="AS266" s="1057"/>
      <c r="AT266" s="1057"/>
      <c r="AU266" s="1057"/>
      <c r="AV266" s="1057"/>
      <c r="AW266" s="1057"/>
      <c r="AX266" s="1057"/>
      <c r="AY266" s="1057"/>
      <c r="AZ266" s="1057"/>
      <c r="BA266" s="1049"/>
      <c r="BB266" s="1051"/>
      <c r="BC266" s="1051"/>
      <c r="BD266" s="1051"/>
      <c r="BE266" s="1051"/>
      <c r="BF266" s="1367"/>
    </row>
    <row r="267" spans="1:58" ht="30.65" customHeight="1" x14ac:dyDescent="0.35">
      <c r="A267" s="1367"/>
      <c r="B26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7" s="778">
        <v>32.35</v>
      </c>
      <c r="D267" s="23" t="s">
        <v>974</v>
      </c>
      <c r="E267" s="825" t="s">
        <v>928</v>
      </c>
      <c r="F267" s="1495" t="str">
        <f>VLOOKUP(TBL4_OptApp57[[#This Row],[Option type
Defined List]],'Option Typs_Grps'!B$2:C$47, 2, FALSE)</f>
        <v>Resource Options</v>
      </c>
      <c r="G267" s="834" t="s">
        <v>68</v>
      </c>
      <c r="H267" s="23" t="s">
        <v>737</v>
      </c>
      <c r="I267" s="844" t="s">
        <v>738</v>
      </c>
      <c r="J267" s="1049"/>
      <c r="K267" s="1049"/>
      <c r="L267" s="1049"/>
      <c r="M267" s="1049"/>
      <c r="N267" s="1049"/>
      <c r="O267" s="1050"/>
      <c r="P267" s="1051"/>
      <c r="Q267" s="1051"/>
      <c r="R267" s="23" t="s">
        <v>894</v>
      </c>
      <c r="S267" s="1332" t="s">
        <v>71</v>
      </c>
      <c r="T267" s="1332" t="s">
        <v>71</v>
      </c>
      <c r="U267" s="848">
        <v>1.5</v>
      </c>
      <c r="V267" s="1068"/>
      <c r="W267" s="1069"/>
      <c r="X267" s="1070"/>
      <c r="Y267" s="1079"/>
      <c r="Z267" s="1071"/>
      <c r="AA267" s="1070"/>
      <c r="AB267" s="1070"/>
      <c r="AC267" s="1070"/>
      <c r="AD267" s="1070"/>
      <c r="AE267" s="1070"/>
      <c r="AF267" s="1070"/>
      <c r="AG267" s="1070"/>
      <c r="AH267" s="1070"/>
      <c r="AI267" s="1057"/>
      <c r="AJ267" s="1057"/>
      <c r="AK267" s="1057"/>
      <c r="AL267" s="1057"/>
      <c r="AM267" s="1057"/>
      <c r="AN267" s="1057"/>
      <c r="AO267" s="1057"/>
      <c r="AP267" s="1057"/>
      <c r="AQ267" s="1057"/>
      <c r="AR267" s="1057"/>
      <c r="AS267" s="1057"/>
      <c r="AT267" s="1057"/>
      <c r="AU267" s="1057"/>
      <c r="AV267" s="1057"/>
      <c r="AW267" s="1057"/>
      <c r="AX267" s="1057"/>
      <c r="AY267" s="1057"/>
      <c r="AZ267" s="1057"/>
      <c r="BA267" s="1049"/>
      <c r="BB267" s="1051"/>
      <c r="BC267" s="1051"/>
      <c r="BD267" s="1051"/>
      <c r="BE267" s="1051"/>
      <c r="BF267" s="1367"/>
    </row>
    <row r="268" spans="1:58" ht="30.65" customHeight="1" x14ac:dyDescent="0.35">
      <c r="A268" s="1367"/>
      <c r="B26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68" s="778">
        <v>32.36</v>
      </c>
      <c r="D268" s="23" t="s">
        <v>1768</v>
      </c>
      <c r="E268" s="825" t="s">
        <v>928</v>
      </c>
      <c r="F268" s="1495" t="str">
        <f>VLOOKUP(TBL4_OptApp57[[#This Row],[Option type
Defined List]],'Option Typs_Grps'!B$2:C$47, 2, FALSE)</f>
        <v>Resource Options</v>
      </c>
      <c r="G268" s="834" t="s">
        <v>68</v>
      </c>
      <c r="H268" s="23" t="s">
        <v>882</v>
      </c>
      <c r="I268" s="844" t="s">
        <v>738</v>
      </c>
      <c r="J268" s="778"/>
      <c r="K268" s="778" t="s">
        <v>71</v>
      </c>
      <c r="L268" s="1256" t="s">
        <v>738</v>
      </c>
      <c r="M268" s="1256" t="s">
        <v>738</v>
      </c>
      <c r="N268" s="1256" t="s">
        <v>738</v>
      </c>
      <c r="O268" s="1256" t="s">
        <v>738</v>
      </c>
      <c r="P268" s="1256" t="s">
        <v>772</v>
      </c>
      <c r="Q268" s="1256" t="s">
        <v>772</v>
      </c>
      <c r="R268" s="23" t="s">
        <v>71</v>
      </c>
      <c r="S268" s="1332" t="s">
        <v>71</v>
      </c>
      <c r="T268" s="1332" t="s">
        <v>71</v>
      </c>
      <c r="U268" s="848">
        <v>17.600000000000001</v>
      </c>
      <c r="V268" s="864">
        <v>24</v>
      </c>
      <c r="W268" s="1043" t="s">
        <v>305</v>
      </c>
      <c r="X268" s="821"/>
      <c r="Y268" s="1044"/>
      <c r="Z268" s="1044"/>
      <c r="AA268" s="1044">
        <v>7.7440000000000007</v>
      </c>
      <c r="AB268" s="1044">
        <v>17.600000000000001</v>
      </c>
      <c r="AC268" s="1041">
        <v>23030.633000000002</v>
      </c>
      <c r="AD268" s="1044">
        <v>9366.1919999999991</v>
      </c>
      <c r="AE268" s="1047">
        <v>4121.1244799999995</v>
      </c>
      <c r="AF268" s="1124"/>
      <c r="AG268" s="1044">
        <v>81.364881854318256</v>
      </c>
      <c r="AH268" s="1044"/>
      <c r="AI268" s="1041">
        <v>-15</v>
      </c>
      <c r="AJ268" s="1041">
        <v>-3</v>
      </c>
      <c r="AK268" s="1041" t="s">
        <v>305</v>
      </c>
      <c r="AL268" s="1041">
        <v>-1</v>
      </c>
      <c r="AM268" s="1041" t="s">
        <v>305</v>
      </c>
      <c r="AN268" s="1041">
        <v>-1</v>
      </c>
      <c r="AO268" s="1041" t="s">
        <v>305</v>
      </c>
      <c r="AP268" s="1041">
        <v>-3</v>
      </c>
      <c r="AQ268" s="1041" t="s">
        <v>305</v>
      </c>
      <c r="AR268" s="1041">
        <v>-3</v>
      </c>
      <c r="AS268" s="1041" t="s">
        <v>305</v>
      </c>
      <c r="AT268" s="1041" t="s">
        <v>305</v>
      </c>
      <c r="AU268" s="1041" t="s">
        <v>305</v>
      </c>
      <c r="AV268" s="1041" t="s">
        <v>904</v>
      </c>
      <c r="AW268" s="1041" t="s">
        <v>929</v>
      </c>
      <c r="AX268" s="1041" t="s">
        <v>888</v>
      </c>
      <c r="AY268" s="1041" t="s">
        <v>888</v>
      </c>
      <c r="AZ268" s="1041">
        <v>8</v>
      </c>
      <c r="BA268" s="778">
        <v>4</v>
      </c>
      <c r="BB268" s="1256" t="s">
        <v>738</v>
      </c>
      <c r="BC268" s="1256" t="s">
        <v>738</v>
      </c>
      <c r="BD268" s="1256" t="s">
        <v>738</v>
      </c>
      <c r="BE268" s="1256" t="s">
        <v>738</v>
      </c>
      <c r="BF268" s="1367"/>
    </row>
    <row r="269" spans="1:58" ht="30.65" customHeight="1" x14ac:dyDescent="0.35">
      <c r="A269" s="1367"/>
      <c r="B26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69" s="778">
        <v>32.369999999999997</v>
      </c>
      <c r="D269" s="23" t="s">
        <v>975</v>
      </c>
      <c r="E269" s="825" t="s">
        <v>928</v>
      </c>
      <c r="F269" s="1495" t="str">
        <f>VLOOKUP(TBL4_OptApp57[[#This Row],[Option type
Defined List]],'Option Typs_Grps'!B$2:C$47, 2, FALSE)</f>
        <v>Resource Options</v>
      </c>
      <c r="G269" s="834" t="s">
        <v>68</v>
      </c>
      <c r="H269" s="23" t="s">
        <v>737</v>
      </c>
      <c r="I269" s="844" t="s">
        <v>738</v>
      </c>
      <c r="J269" s="1049"/>
      <c r="K269" s="1049"/>
      <c r="L269" s="1049"/>
      <c r="M269" s="1049"/>
      <c r="N269" s="1049"/>
      <c r="O269" s="1050"/>
      <c r="P269" s="1051"/>
      <c r="Q269" s="1051"/>
      <c r="R269" s="23" t="s">
        <v>894</v>
      </c>
      <c r="S269" s="1332" t="s">
        <v>71</v>
      </c>
      <c r="T269" s="1332" t="s">
        <v>71</v>
      </c>
      <c r="U269" s="848">
        <v>28.4</v>
      </c>
      <c r="V269" s="1068"/>
      <c r="W269" s="1069"/>
      <c r="X269" s="1070"/>
      <c r="Y269" s="1079"/>
      <c r="Z269" s="1071"/>
      <c r="AA269" s="1070"/>
      <c r="AB269" s="1070"/>
      <c r="AC269" s="1070"/>
      <c r="AD269" s="1070"/>
      <c r="AE269" s="1070"/>
      <c r="AF269" s="1121"/>
      <c r="AG269" s="1070"/>
      <c r="AH269" s="1070"/>
      <c r="AI269" s="1057"/>
      <c r="AJ269" s="1057"/>
      <c r="AK269" s="1057"/>
      <c r="AL269" s="1057"/>
      <c r="AM269" s="1057"/>
      <c r="AN269" s="1057"/>
      <c r="AO269" s="1057"/>
      <c r="AP269" s="1057"/>
      <c r="AQ269" s="1057"/>
      <c r="AR269" s="1057"/>
      <c r="AS269" s="1057"/>
      <c r="AT269" s="1057"/>
      <c r="AU269" s="1057"/>
      <c r="AV269" s="1057"/>
      <c r="AW269" s="1057"/>
      <c r="AX269" s="1057"/>
      <c r="AY269" s="1057"/>
      <c r="AZ269" s="1057"/>
      <c r="BA269" s="1049"/>
      <c r="BB269" s="1051"/>
      <c r="BC269" s="1051"/>
      <c r="BD269" s="1051"/>
      <c r="BE269" s="1051"/>
      <c r="BF269" s="1367"/>
    </row>
    <row r="270" spans="1:58" ht="30.65" customHeight="1" x14ac:dyDescent="0.35">
      <c r="A270" s="1367"/>
      <c r="B27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0" s="778">
        <v>32.380000000000003</v>
      </c>
      <c r="D270" s="23" t="s">
        <v>976</v>
      </c>
      <c r="E270" s="825" t="s">
        <v>928</v>
      </c>
      <c r="F270" s="1495" t="str">
        <f>VLOOKUP(TBL4_OptApp57[[#This Row],[Option type
Defined List]],'Option Typs_Grps'!B$2:C$47, 2, FALSE)</f>
        <v>Resource Options</v>
      </c>
      <c r="G270" s="834" t="s">
        <v>68</v>
      </c>
      <c r="H270" s="23" t="s">
        <v>737</v>
      </c>
      <c r="I270" s="844" t="s">
        <v>738</v>
      </c>
      <c r="J270" s="1049"/>
      <c r="K270" s="1049"/>
      <c r="L270" s="1049"/>
      <c r="M270" s="1049"/>
      <c r="N270" s="1049"/>
      <c r="O270" s="1050"/>
      <c r="P270" s="1051"/>
      <c r="Q270" s="1051"/>
      <c r="R270" s="23" t="s">
        <v>894</v>
      </c>
      <c r="S270" s="1332" t="s">
        <v>71</v>
      </c>
      <c r="T270" s="1332" t="s">
        <v>71</v>
      </c>
      <c r="U270" s="848">
        <v>6.8</v>
      </c>
      <c r="V270" s="1068"/>
      <c r="W270" s="1069"/>
      <c r="X270" s="1070"/>
      <c r="Y270" s="1079"/>
      <c r="Z270" s="1071"/>
      <c r="AA270" s="1070"/>
      <c r="AB270" s="1070"/>
      <c r="AC270" s="1070"/>
      <c r="AD270" s="1070"/>
      <c r="AE270" s="1070"/>
      <c r="AF270" s="1070"/>
      <c r="AG270" s="1070"/>
      <c r="AH270" s="1070"/>
      <c r="AI270" s="1057"/>
      <c r="AJ270" s="1057"/>
      <c r="AK270" s="1057"/>
      <c r="AL270" s="1057"/>
      <c r="AM270" s="1057"/>
      <c r="AN270" s="1057"/>
      <c r="AO270" s="1057"/>
      <c r="AP270" s="1057"/>
      <c r="AQ270" s="1057"/>
      <c r="AR270" s="1057"/>
      <c r="AS270" s="1057"/>
      <c r="AT270" s="1057"/>
      <c r="AU270" s="1057"/>
      <c r="AV270" s="1057"/>
      <c r="AW270" s="1057"/>
      <c r="AX270" s="1057"/>
      <c r="AY270" s="1057"/>
      <c r="AZ270" s="1057"/>
      <c r="BA270" s="1049"/>
      <c r="BB270" s="1051"/>
      <c r="BC270" s="1051"/>
      <c r="BD270" s="1051"/>
      <c r="BE270" s="1051"/>
      <c r="BF270" s="1367"/>
    </row>
    <row r="271" spans="1:58" ht="30.65" customHeight="1" x14ac:dyDescent="0.35">
      <c r="A271" s="21"/>
      <c r="B27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1" s="778">
        <v>32.39</v>
      </c>
      <c r="D271" s="23" t="s">
        <v>977</v>
      </c>
      <c r="E271" s="825" t="s">
        <v>928</v>
      </c>
      <c r="F271" s="1495" t="str">
        <f>VLOOKUP(TBL4_OptApp57[[#This Row],[Option type
Defined List]],'Option Typs_Grps'!B$2:C$47, 2, FALSE)</f>
        <v>Resource Options</v>
      </c>
      <c r="G271" s="834" t="s">
        <v>68</v>
      </c>
      <c r="H271" s="23" t="s">
        <v>737</v>
      </c>
      <c r="I271" s="844" t="s">
        <v>738</v>
      </c>
      <c r="J271" s="1049"/>
      <c r="K271" s="1049"/>
      <c r="L271" s="1049"/>
      <c r="M271" s="1049"/>
      <c r="N271" s="1049"/>
      <c r="O271" s="1050"/>
      <c r="P271" s="1051"/>
      <c r="Q271" s="1051"/>
      <c r="R271" s="23" t="s">
        <v>894</v>
      </c>
      <c r="S271" s="1332" t="s">
        <v>71</v>
      </c>
      <c r="T271" s="1332" t="s">
        <v>71</v>
      </c>
      <c r="U271" s="848">
        <v>6.8</v>
      </c>
      <c r="V271" s="1068"/>
      <c r="W271" s="1069"/>
      <c r="X271" s="1070"/>
      <c r="Y271" s="1079"/>
      <c r="Z271" s="1071"/>
      <c r="AA271" s="1070"/>
      <c r="AB271" s="1070"/>
      <c r="AC271" s="1070"/>
      <c r="AD271" s="1070"/>
      <c r="AE271" s="1070"/>
      <c r="AF271" s="1070"/>
      <c r="AG271" s="1070"/>
      <c r="AH271" s="1070"/>
      <c r="AI271" s="1057"/>
      <c r="AJ271" s="1057"/>
      <c r="AK271" s="1057"/>
      <c r="AL271" s="1057"/>
      <c r="AM271" s="1057"/>
      <c r="AN271" s="1057"/>
      <c r="AO271" s="1057"/>
      <c r="AP271" s="1057"/>
      <c r="AQ271" s="1057"/>
      <c r="AR271" s="1057"/>
      <c r="AS271" s="1057"/>
      <c r="AT271" s="1057"/>
      <c r="AU271" s="1057"/>
      <c r="AV271" s="1057"/>
      <c r="AW271" s="1057"/>
      <c r="AX271" s="1057"/>
      <c r="AY271" s="1057"/>
      <c r="AZ271" s="1057"/>
      <c r="BA271" s="1049"/>
      <c r="BB271" s="1051"/>
      <c r="BC271" s="1051"/>
      <c r="BD271" s="1051"/>
      <c r="BE271" s="1051"/>
      <c r="BF271" s="1367"/>
    </row>
    <row r="272" spans="1:58" ht="30.65" customHeight="1" x14ac:dyDescent="0.35">
      <c r="A272" s="21"/>
      <c r="B27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2" s="778">
        <v>32.4</v>
      </c>
      <c r="D272" s="23" t="s">
        <v>978</v>
      </c>
      <c r="E272" s="825" t="s">
        <v>928</v>
      </c>
      <c r="F272" s="1495" t="str">
        <f>VLOOKUP(TBL4_OptApp57[[#This Row],[Option type
Defined List]],'Option Typs_Grps'!B$2:C$47, 2, FALSE)</f>
        <v>Resource Options</v>
      </c>
      <c r="G272" s="834" t="s">
        <v>68</v>
      </c>
      <c r="H272" s="23" t="s">
        <v>737</v>
      </c>
      <c r="I272" s="844" t="s">
        <v>738</v>
      </c>
      <c r="J272" s="1049"/>
      <c r="K272" s="1049"/>
      <c r="L272" s="1049"/>
      <c r="M272" s="1049"/>
      <c r="N272" s="1049"/>
      <c r="O272" s="1050"/>
      <c r="P272" s="1051"/>
      <c r="Q272" s="1051"/>
      <c r="R272" s="23" t="s">
        <v>894</v>
      </c>
      <c r="S272" s="1332" t="s">
        <v>71</v>
      </c>
      <c r="T272" s="1332" t="s">
        <v>71</v>
      </c>
      <c r="U272" s="848">
        <v>6.8</v>
      </c>
      <c r="V272" s="1068"/>
      <c r="W272" s="1069"/>
      <c r="X272" s="1070"/>
      <c r="Y272" s="1079"/>
      <c r="Z272" s="1071"/>
      <c r="AA272" s="1070"/>
      <c r="AB272" s="1070"/>
      <c r="AC272" s="1070"/>
      <c r="AD272" s="1070"/>
      <c r="AE272" s="1070"/>
      <c r="AF272" s="1070"/>
      <c r="AG272" s="1070"/>
      <c r="AH272" s="1070"/>
      <c r="AI272" s="1057"/>
      <c r="AJ272" s="1057"/>
      <c r="AK272" s="1057"/>
      <c r="AL272" s="1057"/>
      <c r="AM272" s="1057"/>
      <c r="AN272" s="1057"/>
      <c r="AO272" s="1057"/>
      <c r="AP272" s="1057"/>
      <c r="AQ272" s="1057"/>
      <c r="AR272" s="1057"/>
      <c r="AS272" s="1057"/>
      <c r="AT272" s="1057"/>
      <c r="AU272" s="1057"/>
      <c r="AV272" s="1057"/>
      <c r="AW272" s="1057"/>
      <c r="AX272" s="1057"/>
      <c r="AY272" s="1057"/>
      <c r="AZ272" s="1057"/>
      <c r="BA272" s="1049"/>
      <c r="BB272" s="1051"/>
      <c r="BC272" s="1051"/>
      <c r="BD272" s="1051"/>
      <c r="BE272" s="1051"/>
      <c r="BF272" s="1367"/>
    </row>
    <row r="273" spans="1:59" ht="30.65" customHeight="1" x14ac:dyDescent="0.35">
      <c r="A273" s="21"/>
      <c r="B27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3" s="778">
        <v>32.409999999999997</v>
      </c>
      <c r="D273" s="23" t="s">
        <v>979</v>
      </c>
      <c r="E273" s="825" t="s">
        <v>928</v>
      </c>
      <c r="F273" s="1495" t="str">
        <f>VLOOKUP(TBL4_OptApp57[[#This Row],[Option type
Defined List]],'Option Typs_Grps'!B$2:C$47, 2, FALSE)</f>
        <v>Resource Options</v>
      </c>
      <c r="G273" s="834" t="s">
        <v>68</v>
      </c>
      <c r="H273" s="23" t="s">
        <v>737</v>
      </c>
      <c r="I273" s="844" t="s">
        <v>738</v>
      </c>
      <c r="J273" s="1049"/>
      <c r="K273" s="1049"/>
      <c r="L273" s="1049"/>
      <c r="M273" s="1049"/>
      <c r="N273" s="1049"/>
      <c r="O273" s="1050"/>
      <c r="P273" s="1051"/>
      <c r="Q273" s="1051"/>
      <c r="R273" s="23" t="s">
        <v>894</v>
      </c>
      <c r="S273" s="1332" t="s">
        <v>71</v>
      </c>
      <c r="T273" s="1332" t="s">
        <v>71</v>
      </c>
      <c r="U273" s="848">
        <v>6.8</v>
      </c>
      <c r="V273" s="1068"/>
      <c r="W273" s="1069"/>
      <c r="X273" s="1070"/>
      <c r="Y273" s="1079"/>
      <c r="Z273" s="1071"/>
      <c r="AA273" s="1070"/>
      <c r="AB273" s="1070"/>
      <c r="AC273" s="1070"/>
      <c r="AD273" s="1070"/>
      <c r="AE273" s="1070"/>
      <c r="AF273" s="1070"/>
      <c r="AG273" s="1070"/>
      <c r="AH273" s="1070"/>
      <c r="AI273" s="1057"/>
      <c r="AJ273" s="1057"/>
      <c r="AK273" s="1057"/>
      <c r="AL273" s="1057"/>
      <c r="AM273" s="1057"/>
      <c r="AN273" s="1057"/>
      <c r="AO273" s="1057"/>
      <c r="AP273" s="1057"/>
      <c r="AQ273" s="1057"/>
      <c r="AR273" s="1057"/>
      <c r="AS273" s="1057"/>
      <c r="AT273" s="1057"/>
      <c r="AU273" s="1057"/>
      <c r="AV273" s="1057"/>
      <c r="AW273" s="1057"/>
      <c r="AX273" s="1057"/>
      <c r="AY273" s="1057"/>
      <c r="AZ273" s="1057"/>
      <c r="BA273" s="1049"/>
      <c r="BB273" s="1051"/>
      <c r="BC273" s="1051"/>
      <c r="BD273" s="1051"/>
      <c r="BE273" s="1051"/>
      <c r="BF273" s="1367"/>
      <c r="BG273" s="1367"/>
    </row>
    <row r="274" spans="1:59" ht="30.65" customHeight="1" x14ac:dyDescent="0.35">
      <c r="A274" s="21"/>
      <c r="B27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4" s="778">
        <v>32.42</v>
      </c>
      <c r="D274" s="23" t="s">
        <v>980</v>
      </c>
      <c r="E274" s="825" t="s">
        <v>928</v>
      </c>
      <c r="F274" s="1495" t="str">
        <f>VLOOKUP(TBL4_OptApp57[[#This Row],[Option type
Defined List]],'Option Typs_Grps'!B$2:C$47, 2, FALSE)</f>
        <v>Resource Options</v>
      </c>
      <c r="G274" s="834" t="s">
        <v>68</v>
      </c>
      <c r="H274" s="23" t="s">
        <v>737</v>
      </c>
      <c r="I274" s="844" t="s">
        <v>738</v>
      </c>
      <c r="J274" s="1049"/>
      <c r="K274" s="1049"/>
      <c r="L274" s="1049"/>
      <c r="M274" s="1049"/>
      <c r="N274" s="1049"/>
      <c r="O274" s="1050"/>
      <c r="P274" s="1051"/>
      <c r="Q274" s="1051"/>
      <c r="R274" s="23" t="s">
        <v>894</v>
      </c>
      <c r="S274" s="1332" t="s">
        <v>71</v>
      </c>
      <c r="T274" s="1332" t="s">
        <v>71</v>
      </c>
      <c r="U274" s="848">
        <v>28.9</v>
      </c>
      <c r="V274" s="1068"/>
      <c r="W274" s="1069"/>
      <c r="X274" s="1070"/>
      <c r="Y274" s="1079"/>
      <c r="Z274" s="1071"/>
      <c r="AA274" s="1070"/>
      <c r="AB274" s="1070"/>
      <c r="AC274" s="1070"/>
      <c r="AD274" s="1070"/>
      <c r="AE274" s="1070"/>
      <c r="AF274" s="1070"/>
      <c r="AG274" s="1070"/>
      <c r="AH274" s="1070"/>
      <c r="AI274" s="1057"/>
      <c r="AJ274" s="1057"/>
      <c r="AK274" s="1057"/>
      <c r="AL274" s="1057"/>
      <c r="AM274" s="1057"/>
      <c r="AN274" s="1057"/>
      <c r="AO274" s="1057"/>
      <c r="AP274" s="1057"/>
      <c r="AQ274" s="1057"/>
      <c r="AR274" s="1057"/>
      <c r="AS274" s="1057"/>
      <c r="AT274" s="1057"/>
      <c r="AU274" s="1057"/>
      <c r="AV274" s="1057"/>
      <c r="AW274" s="1057"/>
      <c r="AX274" s="1057"/>
      <c r="AY274" s="1057"/>
      <c r="AZ274" s="1057"/>
      <c r="BA274" s="1049"/>
      <c r="BB274" s="1051"/>
      <c r="BC274" s="1051"/>
      <c r="BD274" s="1051"/>
      <c r="BE274" s="1051"/>
      <c r="BF274" s="1367"/>
      <c r="BG274" s="21"/>
    </row>
    <row r="275" spans="1:59" customFormat="1" ht="30.65" customHeight="1" x14ac:dyDescent="0.35">
      <c r="B275"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5" s="778">
        <v>32.43</v>
      </c>
      <c r="D275" s="23" t="s">
        <v>981</v>
      </c>
      <c r="E275" s="825" t="s">
        <v>928</v>
      </c>
      <c r="F275" s="1495" t="str">
        <f>VLOOKUP(TBL4_OptApp57[[#This Row],[Option type
Defined List]],'Option Typs_Grps'!B$2:C$47, 2, FALSE)</f>
        <v>Resource Options</v>
      </c>
      <c r="G275" s="834" t="s">
        <v>68</v>
      </c>
      <c r="H275" s="23" t="s">
        <v>737</v>
      </c>
      <c r="I275" s="844" t="s">
        <v>738</v>
      </c>
      <c r="J275" s="1055"/>
      <c r="K275" s="1055"/>
      <c r="L275" s="1055"/>
      <c r="M275" s="1055"/>
      <c r="N275" s="1055"/>
      <c r="O275" s="1055"/>
      <c r="P275" s="1056"/>
      <c r="Q275" s="1056"/>
      <c r="R275" s="788" t="s">
        <v>894</v>
      </c>
      <c r="S275" s="1332" t="s">
        <v>71</v>
      </c>
      <c r="T275" s="1332" t="s">
        <v>71</v>
      </c>
      <c r="U275" s="848">
        <v>0</v>
      </c>
      <c r="V275" s="1068"/>
      <c r="W275" s="1073"/>
      <c r="X275" s="1075"/>
      <c r="Y275" s="1074"/>
      <c r="Z275" s="1078"/>
      <c r="AA275" s="1074"/>
      <c r="AB275" s="1074"/>
      <c r="AC275" s="1074"/>
      <c r="AD275" s="1074"/>
      <c r="AE275" s="1074"/>
      <c r="AF275" s="1075"/>
      <c r="AG275" s="1074"/>
      <c r="AH275" s="1074"/>
      <c r="AI275" s="1076"/>
      <c r="AJ275" s="1076"/>
      <c r="AK275" s="1076"/>
      <c r="AL275" s="1076"/>
      <c r="AM275" s="1076"/>
      <c r="AN275" s="1076"/>
      <c r="AO275" s="1076"/>
      <c r="AP275" s="1076"/>
      <c r="AQ275" s="1076"/>
      <c r="AR275" s="1076"/>
      <c r="AS275" s="1076"/>
      <c r="AT275" s="1076"/>
      <c r="AU275" s="1076"/>
      <c r="AV275" s="1076"/>
      <c r="AW275" s="1076"/>
      <c r="AX275" s="1076"/>
      <c r="AY275" s="1076"/>
      <c r="AZ275" s="1076"/>
      <c r="BA275" s="1076"/>
      <c r="BB275" s="1056"/>
      <c r="BC275" s="1056"/>
      <c r="BD275" s="1056"/>
      <c r="BE275" s="1056"/>
    </row>
    <row r="276" spans="1:59" ht="30.65" customHeight="1" x14ac:dyDescent="0.35">
      <c r="A276" s="21"/>
      <c r="B27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6" s="778">
        <v>32.44</v>
      </c>
      <c r="D276" s="23" t="s">
        <v>982</v>
      </c>
      <c r="E276" s="825" t="s">
        <v>928</v>
      </c>
      <c r="F276" s="1495" t="str">
        <f>VLOOKUP(TBL4_OptApp57[[#This Row],[Option type
Defined List]],'Option Typs_Grps'!B$2:C$47, 2, FALSE)</f>
        <v>Resource Options</v>
      </c>
      <c r="G276" s="834" t="s">
        <v>68</v>
      </c>
      <c r="H276" s="23" t="s">
        <v>737</v>
      </c>
      <c r="I276" s="844" t="s">
        <v>738</v>
      </c>
      <c r="J276" s="1049"/>
      <c r="K276" s="1049"/>
      <c r="L276" s="1049"/>
      <c r="M276" s="1049"/>
      <c r="N276" s="1049"/>
      <c r="O276" s="1050"/>
      <c r="P276" s="1051"/>
      <c r="Q276" s="1051"/>
      <c r="R276" s="23" t="s">
        <v>894</v>
      </c>
      <c r="S276" s="1332" t="s">
        <v>71</v>
      </c>
      <c r="T276" s="1332" t="s">
        <v>71</v>
      </c>
      <c r="U276" s="848">
        <v>12.4</v>
      </c>
      <c r="V276" s="1068"/>
      <c r="W276" s="1069"/>
      <c r="X276" s="1070"/>
      <c r="Y276" s="1079"/>
      <c r="Z276" s="1071"/>
      <c r="AA276" s="1070"/>
      <c r="AB276" s="1070"/>
      <c r="AC276" s="1070"/>
      <c r="AD276" s="1070"/>
      <c r="AE276" s="1070"/>
      <c r="AF276" s="1070"/>
      <c r="AG276" s="1070"/>
      <c r="AH276" s="1070"/>
      <c r="AI276" s="1057"/>
      <c r="AJ276" s="1057"/>
      <c r="AK276" s="1057"/>
      <c r="AL276" s="1057"/>
      <c r="AM276" s="1057"/>
      <c r="AN276" s="1057"/>
      <c r="AO276" s="1057"/>
      <c r="AP276" s="1057"/>
      <c r="AQ276" s="1057"/>
      <c r="AR276" s="1057"/>
      <c r="AS276" s="1057"/>
      <c r="AT276" s="1057"/>
      <c r="AU276" s="1057"/>
      <c r="AV276" s="1057"/>
      <c r="AW276" s="1057"/>
      <c r="AX276" s="1057"/>
      <c r="AY276" s="1057"/>
      <c r="AZ276" s="1057"/>
      <c r="BA276" s="1049"/>
      <c r="BB276" s="1051"/>
      <c r="BC276" s="1051"/>
      <c r="BD276" s="1051"/>
      <c r="BE276" s="1051"/>
      <c r="BF276" s="1367"/>
      <c r="BG276" s="21"/>
    </row>
    <row r="277" spans="1:59" ht="30.65" customHeight="1" x14ac:dyDescent="0.35">
      <c r="A277" s="21"/>
      <c r="B27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7" s="778">
        <v>32.450000000000003</v>
      </c>
      <c r="D277" s="23" t="s">
        <v>983</v>
      </c>
      <c r="E277" s="825" t="s">
        <v>928</v>
      </c>
      <c r="F277" s="1495" t="str">
        <f>VLOOKUP(TBL4_OptApp57[[#This Row],[Option type
Defined List]],'Option Typs_Grps'!B$2:C$47, 2, FALSE)</f>
        <v>Resource Options</v>
      </c>
      <c r="G277" s="834" t="s">
        <v>68</v>
      </c>
      <c r="H277" s="23" t="s">
        <v>737</v>
      </c>
      <c r="I277" s="844" t="s">
        <v>738</v>
      </c>
      <c r="J277" s="1049"/>
      <c r="K277" s="1049"/>
      <c r="L277" s="1049"/>
      <c r="M277" s="1049"/>
      <c r="N277" s="1049"/>
      <c r="O277" s="1050"/>
      <c r="P277" s="1051"/>
      <c r="Q277" s="1051"/>
      <c r="R277" s="23" t="s">
        <v>894</v>
      </c>
      <c r="S277" s="1332" t="s">
        <v>71</v>
      </c>
      <c r="T277" s="1332" t="s">
        <v>71</v>
      </c>
      <c r="U277" s="848">
        <v>12.4</v>
      </c>
      <c r="V277" s="1068"/>
      <c r="W277" s="1069"/>
      <c r="X277" s="1070"/>
      <c r="Y277" s="1079"/>
      <c r="Z277" s="1071"/>
      <c r="AA277" s="1070"/>
      <c r="AB277" s="1070"/>
      <c r="AC277" s="1070"/>
      <c r="AD277" s="1070"/>
      <c r="AE277" s="1070"/>
      <c r="AF277" s="1070"/>
      <c r="AG277" s="1070"/>
      <c r="AH277" s="1070"/>
      <c r="AI277" s="1057"/>
      <c r="AJ277" s="1057"/>
      <c r="AK277" s="1057"/>
      <c r="AL277" s="1057"/>
      <c r="AM277" s="1057"/>
      <c r="AN277" s="1057"/>
      <c r="AO277" s="1057"/>
      <c r="AP277" s="1057"/>
      <c r="AQ277" s="1057"/>
      <c r="AR277" s="1057"/>
      <c r="AS277" s="1057"/>
      <c r="AT277" s="1057"/>
      <c r="AU277" s="1057"/>
      <c r="AV277" s="1057"/>
      <c r="AW277" s="1057"/>
      <c r="AX277" s="1057"/>
      <c r="AY277" s="1057"/>
      <c r="AZ277" s="1057"/>
      <c r="BA277" s="1049"/>
      <c r="BB277" s="1051"/>
      <c r="BC277" s="1051"/>
      <c r="BD277" s="1051"/>
      <c r="BE277" s="1051"/>
      <c r="BF277" s="1367"/>
      <c r="BG277" s="21"/>
    </row>
    <row r="278" spans="1:59" ht="30.65" customHeight="1" x14ac:dyDescent="0.35">
      <c r="A278" s="21"/>
      <c r="B27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8" s="778">
        <v>32.46</v>
      </c>
      <c r="D278" s="23" t="s">
        <v>984</v>
      </c>
      <c r="E278" s="825" t="s">
        <v>928</v>
      </c>
      <c r="F278" s="1495" t="str">
        <f>VLOOKUP(TBL4_OptApp57[[#This Row],[Option type
Defined List]],'Option Typs_Grps'!B$2:C$47, 2, FALSE)</f>
        <v>Resource Options</v>
      </c>
      <c r="G278" s="834" t="s">
        <v>68</v>
      </c>
      <c r="H278" s="23" t="s">
        <v>737</v>
      </c>
      <c r="I278" s="844" t="s">
        <v>738</v>
      </c>
      <c r="J278" s="1049"/>
      <c r="K278" s="1049"/>
      <c r="L278" s="1049"/>
      <c r="M278" s="1049"/>
      <c r="N278" s="1049"/>
      <c r="O278" s="1050"/>
      <c r="P278" s="1051"/>
      <c r="Q278" s="1051"/>
      <c r="R278" s="23" t="s">
        <v>894</v>
      </c>
      <c r="S278" s="1332" t="s">
        <v>71</v>
      </c>
      <c r="T278" s="1332" t="s">
        <v>71</v>
      </c>
      <c r="U278" s="848">
        <v>13.1</v>
      </c>
      <c r="V278" s="1068"/>
      <c r="W278" s="1069"/>
      <c r="X278" s="1070"/>
      <c r="Y278" s="1079"/>
      <c r="Z278" s="1071"/>
      <c r="AA278" s="1070"/>
      <c r="AB278" s="1070"/>
      <c r="AC278" s="1070"/>
      <c r="AD278" s="1070"/>
      <c r="AE278" s="1070"/>
      <c r="AF278" s="1070"/>
      <c r="AG278" s="1070"/>
      <c r="AH278" s="1070"/>
      <c r="AI278" s="1057"/>
      <c r="AJ278" s="1057"/>
      <c r="AK278" s="1057"/>
      <c r="AL278" s="1057"/>
      <c r="AM278" s="1057"/>
      <c r="AN278" s="1057"/>
      <c r="AO278" s="1057"/>
      <c r="AP278" s="1057"/>
      <c r="AQ278" s="1057"/>
      <c r="AR278" s="1057"/>
      <c r="AS278" s="1057"/>
      <c r="AT278" s="1057"/>
      <c r="AU278" s="1057"/>
      <c r="AV278" s="1057"/>
      <c r="AW278" s="1057"/>
      <c r="AX278" s="1057"/>
      <c r="AY278" s="1057"/>
      <c r="AZ278" s="1057"/>
      <c r="BA278" s="1049"/>
      <c r="BB278" s="1051"/>
      <c r="BC278" s="1051"/>
      <c r="BD278" s="1051"/>
      <c r="BE278" s="1051"/>
      <c r="BF278" s="1367"/>
      <c r="BG278" s="21"/>
    </row>
    <row r="279" spans="1:59" ht="30.65" customHeight="1" x14ac:dyDescent="0.35">
      <c r="A279" s="21"/>
      <c r="B27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79" s="778">
        <v>32.47</v>
      </c>
      <c r="D279" s="23" t="s">
        <v>985</v>
      </c>
      <c r="E279" s="825" t="s">
        <v>928</v>
      </c>
      <c r="F279" s="1495" t="str">
        <f>VLOOKUP(TBL4_OptApp57[[#This Row],[Option type
Defined List]],'Option Typs_Grps'!B$2:C$47, 2, FALSE)</f>
        <v>Resource Options</v>
      </c>
      <c r="G279" s="834" t="s">
        <v>68</v>
      </c>
      <c r="H279" s="23" t="s">
        <v>737</v>
      </c>
      <c r="I279" s="844" t="s">
        <v>738</v>
      </c>
      <c r="J279" s="1049"/>
      <c r="K279" s="1049"/>
      <c r="L279" s="1049"/>
      <c r="M279" s="1049"/>
      <c r="N279" s="1049"/>
      <c r="O279" s="1050"/>
      <c r="P279" s="1051"/>
      <c r="Q279" s="1051"/>
      <c r="R279" s="23" t="s">
        <v>946</v>
      </c>
      <c r="S279" s="1332" t="s">
        <v>71</v>
      </c>
      <c r="T279" s="1332" t="s">
        <v>71</v>
      </c>
      <c r="U279" s="848">
        <v>13.1</v>
      </c>
      <c r="V279" s="1068"/>
      <c r="W279" s="1069"/>
      <c r="X279" s="1070"/>
      <c r="Y279" s="1079"/>
      <c r="Z279" s="1071"/>
      <c r="AA279" s="1070"/>
      <c r="AB279" s="1070"/>
      <c r="AC279" s="1070"/>
      <c r="AD279" s="1070"/>
      <c r="AE279" s="1070"/>
      <c r="AF279" s="1070"/>
      <c r="AG279" s="1070"/>
      <c r="AH279" s="1070"/>
      <c r="AI279" s="1057"/>
      <c r="AJ279" s="1057"/>
      <c r="AK279" s="1057"/>
      <c r="AL279" s="1057"/>
      <c r="AM279" s="1057"/>
      <c r="AN279" s="1057"/>
      <c r="AO279" s="1057"/>
      <c r="AP279" s="1057"/>
      <c r="AQ279" s="1057"/>
      <c r="AR279" s="1057"/>
      <c r="AS279" s="1057"/>
      <c r="AT279" s="1057"/>
      <c r="AU279" s="1057"/>
      <c r="AV279" s="1057"/>
      <c r="AW279" s="1057"/>
      <c r="AX279" s="1057"/>
      <c r="AY279" s="1057"/>
      <c r="AZ279" s="1057"/>
      <c r="BA279" s="1049"/>
      <c r="BB279" s="1051"/>
      <c r="BC279" s="1051"/>
      <c r="BD279" s="1051"/>
      <c r="BE279" s="1051"/>
      <c r="BF279" s="1367"/>
      <c r="BG279" s="21"/>
    </row>
    <row r="280" spans="1:59" ht="30.65" customHeight="1" x14ac:dyDescent="0.35">
      <c r="A280" s="21"/>
      <c r="B28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0" s="778">
        <v>32.479999999999997</v>
      </c>
      <c r="D280" s="23" t="s">
        <v>986</v>
      </c>
      <c r="E280" s="825" t="s">
        <v>928</v>
      </c>
      <c r="F280" s="1495" t="str">
        <f>VLOOKUP(TBL4_OptApp57[[#This Row],[Option type
Defined List]],'Option Typs_Grps'!B$2:C$47, 2, FALSE)</f>
        <v>Resource Options</v>
      </c>
      <c r="G280" s="834" t="s">
        <v>68</v>
      </c>
      <c r="H280" s="23" t="s">
        <v>737</v>
      </c>
      <c r="I280" s="844" t="s">
        <v>738</v>
      </c>
      <c r="J280" s="1049"/>
      <c r="K280" s="1049"/>
      <c r="L280" s="1049"/>
      <c r="M280" s="1049"/>
      <c r="N280" s="1049"/>
      <c r="O280" s="1050"/>
      <c r="P280" s="1051"/>
      <c r="Q280" s="1051"/>
      <c r="R280" s="23" t="s">
        <v>894</v>
      </c>
      <c r="S280" s="1332" t="s">
        <v>71</v>
      </c>
      <c r="T280" s="1332" t="s">
        <v>71</v>
      </c>
      <c r="U280" s="848">
        <v>13.1</v>
      </c>
      <c r="V280" s="1068"/>
      <c r="W280" s="1069"/>
      <c r="X280" s="1070"/>
      <c r="Y280" s="1079"/>
      <c r="Z280" s="1071"/>
      <c r="AA280" s="1070"/>
      <c r="AB280" s="1070"/>
      <c r="AC280" s="1070"/>
      <c r="AD280" s="1070"/>
      <c r="AE280" s="1070"/>
      <c r="AF280" s="1070"/>
      <c r="AG280" s="1070"/>
      <c r="AH280" s="1070"/>
      <c r="AI280" s="1057"/>
      <c r="AJ280" s="1057"/>
      <c r="AK280" s="1057"/>
      <c r="AL280" s="1057"/>
      <c r="AM280" s="1057"/>
      <c r="AN280" s="1057"/>
      <c r="AO280" s="1057"/>
      <c r="AP280" s="1057"/>
      <c r="AQ280" s="1057"/>
      <c r="AR280" s="1057"/>
      <c r="AS280" s="1057"/>
      <c r="AT280" s="1057"/>
      <c r="AU280" s="1057"/>
      <c r="AV280" s="1057"/>
      <c r="AW280" s="1057"/>
      <c r="AX280" s="1057"/>
      <c r="AY280" s="1057"/>
      <c r="AZ280" s="1057"/>
      <c r="BA280" s="1049"/>
      <c r="BB280" s="1051"/>
      <c r="BC280" s="1051"/>
      <c r="BD280" s="1051"/>
      <c r="BE280" s="1051"/>
      <c r="BF280" s="1367"/>
      <c r="BG280" s="21"/>
    </row>
    <row r="281" spans="1:59" ht="30.65" customHeight="1" x14ac:dyDescent="0.35">
      <c r="A281" s="21"/>
      <c r="B28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1" s="778">
        <v>32.49</v>
      </c>
      <c r="D281" s="23" t="s">
        <v>987</v>
      </c>
      <c r="E281" s="825" t="s">
        <v>928</v>
      </c>
      <c r="F281" s="1495" t="str">
        <f>VLOOKUP(TBL4_OptApp57[[#This Row],[Option type
Defined List]],'Option Typs_Grps'!B$2:C$47, 2, FALSE)</f>
        <v>Resource Options</v>
      </c>
      <c r="G281" s="834" t="s">
        <v>68</v>
      </c>
      <c r="H281" s="23" t="s">
        <v>737</v>
      </c>
      <c r="I281" s="844" t="s">
        <v>738</v>
      </c>
      <c r="J281" s="1049"/>
      <c r="K281" s="1049"/>
      <c r="L281" s="1049"/>
      <c r="M281" s="1049"/>
      <c r="N281" s="1049"/>
      <c r="O281" s="1050"/>
      <c r="P281" s="1051"/>
      <c r="Q281" s="1051"/>
      <c r="R281" s="23" t="s">
        <v>894</v>
      </c>
      <c r="S281" s="1332" t="s">
        <v>71</v>
      </c>
      <c r="T281" s="1332" t="s">
        <v>71</v>
      </c>
      <c r="U281" s="848">
        <v>14</v>
      </c>
      <c r="V281" s="1068"/>
      <c r="W281" s="1069"/>
      <c r="X281" s="1070"/>
      <c r="Y281" s="1079"/>
      <c r="Z281" s="1071"/>
      <c r="AA281" s="1070"/>
      <c r="AB281" s="1070"/>
      <c r="AC281" s="1070"/>
      <c r="AD281" s="1070"/>
      <c r="AE281" s="1070"/>
      <c r="AF281" s="1070"/>
      <c r="AG281" s="1070"/>
      <c r="AH281" s="1070"/>
      <c r="AI281" s="1057"/>
      <c r="AJ281" s="1057"/>
      <c r="AK281" s="1057"/>
      <c r="AL281" s="1057"/>
      <c r="AM281" s="1057"/>
      <c r="AN281" s="1057"/>
      <c r="AO281" s="1057"/>
      <c r="AP281" s="1057"/>
      <c r="AQ281" s="1057"/>
      <c r="AR281" s="1057"/>
      <c r="AS281" s="1057"/>
      <c r="AT281" s="1057"/>
      <c r="AU281" s="1057"/>
      <c r="AV281" s="1057"/>
      <c r="AW281" s="1057"/>
      <c r="AX281" s="1057"/>
      <c r="AY281" s="1057"/>
      <c r="AZ281" s="1057"/>
      <c r="BA281" s="1049"/>
      <c r="BB281" s="1051"/>
      <c r="BC281" s="1051"/>
      <c r="BD281" s="1051"/>
      <c r="BE281" s="1051"/>
      <c r="BF281" s="1367"/>
      <c r="BG281" s="21"/>
    </row>
    <row r="282" spans="1:59" ht="30.65" customHeight="1" x14ac:dyDescent="0.35">
      <c r="A282" s="21"/>
      <c r="B28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2" s="778">
        <v>32.5</v>
      </c>
      <c r="D282" s="23" t="s">
        <v>988</v>
      </c>
      <c r="E282" s="825" t="s">
        <v>928</v>
      </c>
      <c r="F282" s="1495" t="str">
        <f>VLOOKUP(TBL4_OptApp57[[#This Row],[Option type
Defined List]],'Option Typs_Grps'!B$2:C$47, 2, FALSE)</f>
        <v>Resource Options</v>
      </c>
      <c r="G282" s="834" t="s">
        <v>68</v>
      </c>
      <c r="H282" s="23" t="s">
        <v>737</v>
      </c>
      <c r="I282" s="844" t="s">
        <v>738</v>
      </c>
      <c r="J282" s="1049"/>
      <c r="K282" s="1049"/>
      <c r="L282" s="1049"/>
      <c r="M282" s="1049"/>
      <c r="N282" s="1049"/>
      <c r="O282" s="1050"/>
      <c r="P282" s="1051"/>
      <c r="Q282" s="1051"/>
      <c r="R282" s="23" t="s">
        <v>894</v>
      </c>
      <c r="S282" s="1332" t="s">
        <v>71</v>
      </c>
      <c r="T282" s="1332" t="s">
        <v>71</v>
      </c>
      <c r="U282" s="848">
        <v>10</v>
      </c>
      <c r="V282" s="1068"/>
      <c r="W282" s="1069"/>
      <c r="X282" s="1070"/>
      <c r="Y282" s="1079"/>
      <c r="Z282" s="1071"/>
      <c r="AA282" s="1070"/>
      <c r="AB282" s="1070"/>
      <c r="AC282" s="1070"/>
      <c r="AD282" s="1070"/>
      <c r="AE282" s="1070"/>
      <c r="AF282" s="1070"/>
      <c r="AG282" s="1070"/>
      <c r="AH282" s="1070"/>
      <c r="AI282" s="1057"/>
      <c r="AJ282" s="1057"/>
      <c r="AK282" s="1057"/>
      <c r="AL282" s="1057"/>
      <c r="AM282" s="1057"/>
      <c r="AN282" s="1057"/>
      <c r="AO282" s="1057"/>
      <c r="AP282" s="1057"/>
      <c r="AQ282" s="1057"/>
      <c r="AR282" s="1057"/>
      <c r="AS282" s="1057"/>
      <c r="AT282" s="1057"/>
      <c r="AU282" s="1057"/>
      <c r="AV282" s="1057"/>
      <c r="AW282" s="1057"/>
      <c r="AX282" s="1057"/>
      <c r="AY282" s="1057"/>
      <c r="AZ282" s="1057"/>
      <c r="BA282" s="1049"/>
      <c r="BB282" s="1051"/>
      <c r="BC282" s="1051"/>
      <c r="BD282" s="1051"/>
      <c r="BE282" s="1051"/>
      <c r="BF282" s="1367"/>
      <c r="BG282" s="21"/>
    </row>
    <row r="283" spans="1:59" customFormat="1" ht="30.65" customHeight="1" x14ac:dyDescent="0.35">
      <c r="B283"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3" s="778">
        <v>32.51</v>
      </c>
      <c r="D283" s="23" t="s">
        <v>989</v>
      </c>
      <c r="E283" s="825" t="s">
        <v>928</v>
      </c>
      <c r="F283" s="1495" t="str">
        <f>VLOOKUP(TBL4_OptApp57[[#This Row],[Option type
Defined List]],'Option Typs_Grps'!B$2:C$47, 2, FALSE)</f>
        <v>Resource Options</v>
      </c>
      <c r="G283" s="834" t="s">
        <v>68</v>
      </c>
      <c r="H283" s="23" t="s">
        <v>737</v>
      </c>
      <c r="I283" s="844" t="s">
        <v>738</v>
      </c>
      <c r="J283" s="1054"/>
      <c r="K283" s="1055"/>
      <c r="L283" s="1055"/>
      <c r="M283" s="1055"/>
      <c r="N283" s="1055"/>
      <c r="O283" s="1055"/>
      <c r="P283" s="1056"/>
      <c r="Q283" s="1056"/>
      <c r="R283" s="788" t="s">
        <v>946</v>
      </c>
      <c r="S283" s="1332" t="s">
        <v>71</v>
      </c>
      <c r="T283" s="1332" t="s">
        <v>71</v>
      </c>
      <c r="U283" s="848">
        <v>36</v>
      </c>
      <c r="V283" s="1068"/>
      <c r="W283" s="1073"/>
      <c r="X283" s="1075"/>
      <c r="Y283" s="1074"/>
      <c r="Z283" s="1078"/>
      <c r="AA283" s="1074"/>
      <c r="AB283" s="1074"/>
      <c r="AC283" s="1074"/>
      <c r="AD283" s="1074"/>
      <c r="AE283" s="1074"/>
      <c r="AF283" s="1075"/>
      <c r="AG283" s="1074"/>
      <c r="AH283" s="1074"/>
      <c r="AI283" s="1076"/>
      <c r="AJ283" s="1076"/>
      <c r="AK283" s="1076"/>
      <c r="AL283" s="1076"/>
      <c r="AM283" s="1076"/>
      <c r="AN283" s="1076"/>
      <c r="AO283" s="1076"/>
      <c r="AP283" s="1076"/>
      <c r="AQ283" s="1076"/>
      <c r="AR283" s="1076"/>
      <c r="AS283" s="1076"/>
      <c r="AT283" s="1076"/>
      <c r="AU283" s="1076"/>
      <c r="AV283" s="1076"/>
      <c r="AW283" s="1076"/>
      <c r="AX283" s="1076"/>
      <c r="AY283" s="1076"/>
      <c r="AZ283" s="1076"/>
      <c r="BA283" s="1076"/>
      <c r="BB283" s="1056"/>
      <c r="BC283" s="1056"/>
      <c r="BD283" s="1056"/>
      <c r="BE283" s="1056"/>
    </row>
    <row r="284" spans="1:59" ht="30.65" customHeight="1" x14ac:dyDescent="0.35">
      <c r="A284" s="21"/>
      <c r="B284"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4" s="778">
        <v>32.520000000000003</v>
      </c>
      <c r="D284" s="23" t="s">
        <v>990</v>
      </c>
      <c r="E284" s="825" t="s">
        <v>928</v>
      </c>
      <c r="F284" s="1495" t="str">
        <f>VLOOKUP(TBL4_OptApp57[[#This Row],[Option type
Defined List]],'Option Typs_Grps'!B$2:C$47, 2, FALSE)</f>
        <v>Resource Options</v>
      </c>
      <c r="G284" s="834" t="s">
        <v>68</v>
      </c>
      <c r="H284" s="23" t="s">
        <v>737</v>
      </c>
      <c r="I284" s="844" t="s">
        <v>738</v>
      </c>
      <c r="J284" s="1049"/>
      <c r="K284" s="1049"/>
      <c r="L284" s="1049"/>
      <c r="M284" s="1049"/>
      <c r="N284" s="1049"/>
      <c r="O284" s="1050"/>
      <c r="P284" s="1051"/>
      <c r="Q284" s="1051"/>
      <c r="R284" s="23" t="s">
        <v>946</v>
      </c>
      <c r="S284" s="1332" t="s">
        <v>71</v>
      </c>
      <c r="T284" s="1332" t="s">
        <v>71</v>
      </c>
      <c r="U284" s="848">
        <v>1.5</v>
      </c>
      <c r="V284" s="1068"/>
      <c r="W284" s="1069"/>
      <c r="X284" s="1070"/>
      <c r="Y284" s="1079"/>
      <c r="Z284" s="1071"/>
      <c r="AA284" s="1070"/>
      <c r="AB284" s="1070"/>
      <c r="AC284" s="1070"/>
      <c r="AD284" s="1070"/>
      <c r="AE284" s="1070"/>
      <c r="AF284" s="1070"/>
      <c r="AG284" s="1070"/>
      <c r="AH284" s="1070"/>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49"/>
      <c r="BB284" s="1051"/>
      <c r="BC284" s="1051"/>
      <c r="BD284" s="1051"/>
      <c r="BE284" s="1051"/>
      <c r="BF284" s="1367"/>
      <c r="BG284" s="21"/>
    </row>
    <row r="285" spans="1:59" ht="30.65" customHeight="1" x14ac:dyDescent="0.35">
      <c r="A285" s="21"/>
      <c r="B285"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5" s="778">
        <v>32.53</v>
      </c>
      <c r="D285" s="23" t="s">
        <v>991</v>
      </c>
      <c r="E285" s="825" t="s">
        <v>928</v>
      </c>
      <c r="F285" s="1495" t="str">
        <f>VLOOKUP(TBL4_OptApp57[[#This Row],[Option type
Defined List]],'Option Typs_Grps'!B$2:C$47, 2, FALSE)</f>
        <v>Resource Options</v>
      </c>
      <c r="G285" s="834" t="s">
        <v>68</v>
      </c>
      <c r="H285" s="23" t="s">
        <v>737</v>
      </c>
      <c r="I285" s="844" t="s">
        <v>738</v>
      </c>
      <c r="J285" s="1049"/>
      <c r="K285" s="1049"/>
      <c r="L285" s="1049"/>
      <c r="M285" s="1049"/>
      <c r="N285" s="1049"/>
      <c r="O285" s="1050"/>
      <c r="P285" s="1051"/>
      <c r="Q285" s="1051"/>
      <c r="R285" s="23" t="s">
        <v>946</v>
      </c>
      <c r="S285" s="1332" t="s">
        <v>71</v>
      </c>
      <c r="T285" s="1332" t="s">
        <v>71</v>
      </c>
      <c r="U285" s="848">
        <v>1.5</v>
      </c>
      <c r="V285" s="1068"/>
      <c r="W285" s="1069"/>
      <c r="X285" s="1070"/>
      <c r="Y285" s="1079"/>
      <c r="Z285" s="1071"/>
      <c r="AA285" s="1070"/>
      <c r="AB285" s="1070"/>
      <c r="AC285" s="1070"/>
      <c r="AD285" s="1070"/>
      <c r="AE285" s="1070"/>
      <c r="AF285" s="1070"/>
      <c r="AG285" s="1070"/>
      <c r="AH285" s="1070"/>
      <c r="AI285" s="1057"/>
      <c r="AJ285" s="1057"/>
      <c r="AK285" s="1057"/>
      <c r="AL285" s="1057"/>
      <c r="AM285" s="1057"/>
      <c r="AN285" s="1057"/>
      <c r="AO285" s="1057"/>
      <c r="AP285" s="1057"/>
      <c r="AQ285" s="1057"/>
      <c r="AR285" s="1057"/>
      <c r="AS285" s="1057"/>
      <c r="AT285" s="1057"/>
      <c r="AU285" s="1057"/>
      <c r="AV285" s="1057"/>
      <c r="AW285" s="1057"/>
      <c r="AX285" s="1057"/>
      <c r="AY285" s="1057"/>
      <c r="AZ285" s="1057"/>
      <c r="BA285" s="1049"/>
      <c r="BB285" s="1051"/>
      <c r="BC285" s="1051"/>
      <c r="BD285" s="1051"/>
      <c r="BE285" s="1051"/>
      <c r="BF285" s="1367"/>
      <c r="BG285" s="21"/>
    </row>
    <row r="286" spans="1:59" customFormat="1" ht="30.65" customHeight="1" x14ac:dyDescent="0.35">
      <c r="B28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6" s="778">
        <v>32.54</v>
      </c>
      <c r="D286" s="23" t="s">
        <v>992</v>
      </c>
      <c r="E286" s="825" t="s">
        <v>928</v>
      </c>
      <c r="F286" s="1495" t="str">
        <f>VLOOKUP(TBL4_OptApp57[[#This Row],[Option type
Defined List]],'Option Typs_Grps'!B$2:C$47, 2, FALSE)</f>
        <v>Resource Options</v>
      </c>
      <c r="G286" s="834" t="s">
        <v>68</v>
      </c>
      <c r="H286" s="23" t="s">
        <v>737</v>
      </c>
      <c r="I286" s="844" t="s">
        <v>738</v>
      </c>
      <c r="J286" s="1055"/>
      <c r="K286" s="1055"/>
      <c r="L286" s="1055"/>
      <c r="M286" s="1055"/>
      <c r="N286" s="1055"/>
      <c r="O286" s="1055"/>
      <c r="P286" s="1056"/>
      <c r="Q286" s="1056"/>
      <c r="R286" s="788" t="s">
        <v>894</v>
      </c>
      <c r="S286" s="1332" t="s">
        <v>71</v>
      </c>
      <c r="T286" s="1332" t="s">
        <v>71</v>
      </c>
      <c r="U286" s="848">
        <v>22</v>
      </c>
      <c r="V286" s="1068"/>
      <c r="W286" s="1073"/>
      <c r="X286" s="1075"/>
      <c r="Y286" s="1074"/>
      <c r="Z286" s="1078"/>
      <c r="AA286" s="1074"/>
      <c r="AB286" s="1074"/>
      <c r="AC286" s="1074"/>
      <c r="AD286" s="1074"/>
      <c r="AE286" s="1074"/>
      <c r="AF286" s="1075"/>
      <c r="AG286" s="1074"/>
      <c r="AH286" s="1074"/>
      <c r="AI286" s="1076"/>
      <c r="AJ286" s="1076"/>
      <c r="AK286" s="1076"/>
      <c r="AL286" s="1076"/>
      <c r="AM286" s="1076"/>
      <c r="AN286" s="1076"/>
      <c r="AO286" s="1076"/>
      <c r="AP286" s="1076"/>
      <c r="AQ286" s="1076"/>
      <c r="AR286" s="1076"/>
      <c r="AS286" s="1076"/>
      <c r="AT286" s="1076"/>
      <c r="AU286" s="1076"/>
      <c r="AV286" s="1076"/>
      <c r="AW286" s="1076"/>
      <c r="AX286" s="1076"/>
      <c r="AY286" s="1076"/>
      <c r="AZ286" s="1076"/>
      <c r="BA286" s="1076"/>
      <c r="BB286" s="1056"/>
      <c r="BC286" s="1056"/>
      <c r="BD286" s="1056"/>
      <c r="BE286" s="1056"/>
    </row>
    <row r="287" spans="1:59" ht="30.65" customHeight="1" x14ac:dyDescent="0.35">
      <c r="A287" s="1367"/>
      <c r="B287"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87" s="778">
        <v>33.01</v>
      </c>
      <c r="D287" s="23" t="s">
        <v>993</v>
      </c>
      <c r="E287" s="825" t="s">
        <v>994</v>
      </c>
      <c r="F287" s="1495" t="str">
        <f>VLOOKUP(TBL4_OptApp57[[#This Row],[Option type
Defined List]],'Option Typs_Grps'!B$2:C$47, 2, FALSE)</f>
        <v>Resource Options</v>
      </c>
      <c r="G287" s="834" t="s">
        <v>68</v>
      </c>
      <c r="H287" s="23" t="s">
        <v>882</v>
      </c>
      <c r="I287" s="844" t="s">
        <v>738</v>
      </c>
      <c r="J287" s="778"/>
      <c r="K287" s="778" t="s">
        <v>71</v>
      </c>
      <c r="L287" s="1256" t="s">
        <v>738</v>
      </c>
      <c r="M287" s="1256" t="s">
        <v>738</v>
      </c>
      <c r="N287" s="1256" t="s">
        <v>738</v>
      </c>
      <c r="O287" s="1256" t="s">
        <v>738</v>
      </c>
      <c r="P287" s="1256" t="s">
        <v>772</v>
      </c>
      <c r="Q287" s="1256" t="s">
        <v>772</v>
      </c>
      <c r="R287" s="23" t="s">
        <v>71</v>
      </c>
      <c r="S287" s="1332" t="s">
        <v>71</v>
      </c>
      <c r="T287" s="1332" t="s">
        <v>71</v>
      </c>
      <c r="U287" s="848">
        <v>18</v>
      </c>
      <c r="V287" s="864">
        <v>12</v>
      </c>
      <c r="W287" s="1043" t="s">
        <v>305</v>
      </c>
      <c r="X287" s="821"/>
      <c r="Y287" s="1044"/>
      <c r="Z287" s="1044"/>
      <c r="AA287" s="1044">
        <v>7.92</v>
      </c>
      <c r="AB287" s="1044">
        <v>18</v>
      </c>
      <c r="AC287" s="1041">
        <v>5591.9840000000004</v>
      </c>
      <c r="AD287" s="1044">
        <v>8324.19</v>
      </c>
      <c r="AE287" s="1047">
        <v>3662.6436000000003</v>
      </c>
      <c r="AF287" s="1124"/>
      <c r="AG287" s="1044">
        <v>181.1445894075523</v>
      </c>
      <c r="AH287" s="1044"/>
      <c r="AI287" s="1041">
        <v>-9.7999999999999989</v>
      </c>
      <c r="AJ287" s="1041">
        <v>-3</v>
      </c>
      <c r="AK287" s="1041" t="s">
        <v>305</v>
      </c>
      <c r="AL287" s="1041">
        <v>-2</v>
      </c>
      <c r="AM287" s="1041" t="s">
        <v>305</v>
      </c>
      <c r="AN287" s="1041">
        <v>-2</v>
      </c>
      <c r="AO287" s="1041" t="s">
        <v>305</v>
      </c>
      <c r="AP287" s="1041">
        <v>-2</v>
      </c>
      <c r="AQ287" s="1041" t="s">
        <v>305</v>
      </c>
      <c r="AR287" s="1041">
        <v>-1</v>
      </c>
      <c r="AS287" s="1041" t="s">
        <v>305</v>
      </c>
      <c r="AT287" s="1041" t="s">
        <v>305</v>
      </c>
      <c r="AU287" s="1041" t="s">
        <v>305</v>
      </c>
      <c r="AV287" s="1041" t="s">
        <v>940</v>
      </c>
      <c r="AW287" s="1041" t="s">
        <v>929</v>
      </c>
      <c r="AX287" s="1041" t="s">
        <v>904</v>
      </c>
      <c r="AY287" s="1041" t="s">
        <v>904</v>
      </c>
      <c r="AZ287" s="1041">
        <v>2</v>
      </c>
      <c r="BA287" s="778">
        <v>0</v>
      </c>
      <c r="BB287" s="1256" t="s">
        <v>738</v>
      </c>
      <c r="BC287" s="1256" t="s">
        <v>738</v>
      </c>
      <c r="BD287" s="1256" t="s">
        <v>738</v>
      </c>
      <c r="BE287" s="1256" t="s">
        <v>738</v>
      </c>
      <c r="BF287" s="1367"/>
      <c r="BG287" s="1367"/>
    </row>
    <row r="288" spans="1:59" customFormat="1" ht="30.65" customHeight="1" x14ac:dyDescent="0.35">
      <c r="B288"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8" s="778">
        <v>33.020000000000003</v>
      </c>
      <c r="D288" s="23" t="s">
        <v>995</v>
      </c>
      <c r="E288" s="825" t="s">
        <v>994</v>
      </c>
      <c r="F288" s="1495" t="str">
        <f>VLOOKUP(TBL4_OptApp57[[#This Row],[Option type
Defined List]],'Option Typs_Grps'!B$2:C$47, 2, FALSE)</f>
        <v>Resource Options</v>
      </c>
      <c r="G288" s="834" t="s">
        <v>68</v>
      </c>
      <c r="H288" s="23" t="s">
        <v>737</v>
      </c>
      <c r="I288" s="844" t="s">
        <v>738</v>
      </c>
      <c r="J288" s="1054"/>
      <c r="K288" s="1055"/>
      <c r="L288" s="1055"/>
      <c r="M288" s="1055"/>
      <c r="N288" s="1055"/>
      <c r="O288" s="1055"/>
      <c r="P288" s="1056"/>
      <c r="Q288" s="1056"/>
      <c r="R288" s="788" t="s">
        <v>752</v>
      </c>
      <c r="S288" s="1332" t="s">
        <v>71</v>
      </c>
      <c r="T288" s="1332" t="s">
        <v>71</v>
      </c>
      <c r="U288" s="848">
        <v>35</v>
      </c>
      <c r="V288" s="1068"/>
      <c r="W288" s="1073"/>
      <c r="X288" s="1075"/>
      <c r="Y288" s="1074"/>
      <c r="Z288" s="1078"/>
      <c r="AA288" s="1074"/>
      <c r="AB288" s="1074"/>
      <c r="AC288" s="1074"/>
      <c r="AD288" s="1074"/>
      <c r="AE288" s="1074"/>
      <c r="AF288" s="1122"/>
      <c r="AG288" s="1074"/>
      <c r="AH288" s="1074"/>
      <c r="AI288" s="1076"/>
      <c r="AJ288" s="1076"/>
      <c r="AK288" s="1076"/>
      <c r="AL288" s="1076"/>
      <c r="AM288" s="1076"/>
      <c r="AN288" s="1076"/>
      <c r="AO288" s="1076"/>
      <c r="AP288" s="1076"/>
      <c r="AQ288" s="1076"/>
      <c r="AR288" s="1076"/>
      <c r="AS288" s="1076"/>
      <c r="AT288" s="1076"/>
      <c r="AU288" s="1076"/>
      <c r="AV288" s="1076"/>
      <c r="AW288" s="1076"/>
      <c r="AX288" s="1076"/>
      <c r="AY288" s="1076"/>
      <c r="AZ288" s="1076"/>
      <c r="BA288" s="1076"/>
      <c r="BB288" s="1056"/>
      <c r="BC288" s="1056"/>
      <c r="BD288" s="1056"/>
      <c r="BE288" s="1056"/>
    </row>
    <row r="289" spans="1:59" ht="30.65" customHeight="1" x14ac:dyDescent="0.35">
      <c r="A289" s="1367"/>
      <c r="B28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89" s="778">
        <v>34.01</v>
      </c>
      <c r="D289" s="23" t="s">
        <v>996</v>
      </c>
      <c r="E289" s="825" t="s">
        <v>997</v>
      </c>
      <c r="F289" s="1495" t="str">
        <f>VLOOKUP(TBL4_OptApp57[[#This Row],[Option type
Defined List]],'Option Typs_Grps'!B$2:C$47, 2, FALSE)</f>
        <v>Resource Options</v>
      </c>
      <c r="G289" s="834" t="s">
        <v>68</v>
      </c>
      <c r="H289" s="23" t="s">
        <v>737</v>
      </c>
      <c r="I289" s="844" t="s">
        <v>738</v>
      </c>
      <c r="J289" s="1049"/>
      <c r="K289" s="1049"/>
      <c r="L289" s="1049"/>
      <c r="M289" s="1049"/>
      <c r="N289" s="1049"/>
      <c r="O289" s="1050"/>
      <c r="P289" s="1051"/>
      <c r="Q289" s="1051"/>
      <c r="R289" s="23" t="s">
        <v>755</v>
      </c>
      <c r="S289" s="1332" t="s">
        <v>71</v>
      </c>
      <c r="T289" s="1332" t="s">
        <v>71</v>
      </c>
      <c r="U289" s="848">
        <v>0.3</v>
      </c>
      <c r="V289" s="1068"/>
      <c r="W289" s="1069"/>
      <c r="X289" s="1070"/>
      <c r="Y289" s="1079"/>
      <c r="Z289" s="1071"/>
      <c r="AA289" s="1070"/>
      <c r="AB289" s="1070"/>
      <c r="AC289" s="1070"/>
      <c r="AD289" s="1070"/>
      <c r="AE289" s="1070"/>
      <c r="AF289" s="1070"/>
      <c r="AG289" s="1070"/>
      <c r="AH289" s="1070"/>
      <c r="AI289" s="1057"/>
      <c r="AJ289" s="1057"/>
      <c r="AK289" s="1057"/>
      <c r="AL289" s="1057"/>
      <c r="AM289" s="1057"/>
      <c r="AN289" s="1057"/>
      <c r="AO289" s="1057"/>
      <c r="AP289" s="1057"/>
      <c r="AQ289" s="1057"/>
      <c r="AR289" s="1057"/>
      <c r="AS289" s="1057"/>
      <c r="AT289" s="1057"/>
      <c r="AU289" s="1057"/>
      <c r="AV289" s="1057"/>
      <c r="AW289" s="1057"/>
      <c r="AX289" s="1057"/>
      <c r="AY289" s="1057"/>
      <c r="AZ289" s="1057"/>
      <c r="BA289" s="1049"/>
      <c r="BB289" s="1051"/>
      <c r="BC289" s="1051"/>
      <c r="BD289" s="1051"/>
      <c r="BE289" s="1051"/>
      <c r="BF289" s="1367"/>
      <c r="BG289" s="1367"/>
    </row>
    <row r="290" spans="1:59" ht="30.65" customHeight="1" x14ac:dyDescent="0.35">
      <c r="A290" s="1367"/>
      <c r="B29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0" s="778">
        <v>34.020000000000003</v>
      </c>
      <c r="D290" s="23" t="s">
        <v>998</v>
      </c>
      <c r="E290" s="825" t="s">
        <v>997</v>
      </c>
      <c r="F290" s="1495" t="str">
        <f>VLOOKUP(TBL4_OptApp57[[#This Row],[Option type
Defined List]],'Option Typs_Grps'!B$2:C$47, 2, FALSE)</f>
        <v>Resource Options</v>
      </c>
      <c r="G290" s="834" t="s">
        <v>68</v>
      </c>
      <c r="H290" s="23" t="s">
        <v>737</v>
      </c>
      <c r="I290" s="844" t="s">
        <v>738</v>
      </c>
      <c r="J290" s="1049"/>
      <c r="K290" s="1049"/>
      <c r="L290" s="1049"/>
      <c r="M290" s="1049"/>
      <c r="N290" s="1049"/>
      <c r="O290" s="1050"/>
      <c r="P290" s="1051"/>
      <c r="Q290" s="1051"/>
      <c r="R290" s="23" t="s">
        <v>755</v>
      </c>
      <c r="S290" s="1332" t="s">
        <v>71</v>
      </c>
      <c r="T290" s="1332" t="s">
        <v>71</v>
      </c>
      <c r="U290" s="848">
        <v>1</v>
      </c>
      <c r="V290" s="1068"/>
      <c r="W290" s="1069"/>
      <c r="X290" s="1070"/>
      <c r="Y290" s="1079"/>
      <c r="Z290" s="1071"/>
      <c r="AA290" s="1070"/>
      <c r="AB290" s="1070"/>
      <c r="AC290" s="1070"/>
      <c r="AD290" s="1070"/>
      <c r="AE290" s="1070"/>
      <c r="AF290" s="1070"/>
      <c r="AG290" s="1070"/>
      <c r="AH290" s="1070"/>
      <c r="AI290" s="1057"/>
      <c r="AJ290" s="1057"/>
      <c r="AK290" s="1057"/>
      <c r="AL290" s="1057"/>
      <c r="AM290" s="1057"/>
      <c r="AN290" s="1057"/>
      <c r="AO290" s="1057"/>
      <c r="AP290" s="1057"/>
      <c r="AQ290" s="1057"/>
      <c r="AR290" s="1057"/>
      <c r="AS290" s="1057"/>
      <c r="AT290" s="1057"/>
      <c r="AU290" s="1057"/>
      <c r="AV290" s="1057"/>
      <c r="AW290" s="1057"/>
      <c r="AX290" s="1057"/>
      <c r="AY290" s="1057"/>
      <c r="AZ290" s="1057"/>
      <c r="BA290" s="1049"/>
      <c r="BB290" s="1051"/>
      <c r="BC290" s="1051"/>
      <c r="BD290" s="1051"/>
      <c r="BE290" s="1051"/>
      <c r="BF290" s="1367"/>
      <c r="BG290" s="1367"/>
    </row>
    <row r="291" spans="1:59" ht="30.65" customHeight="1" x14ac:dyDescent="0.35">
      <c r="A291" s="1367"/>
      <c r="B291"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1" s="778">
        <v>34.03</v>
      </c>
      <c r="D291" s="23" t="s">
        <v>999</v>
      </c>
      <c r="E291" s="825" t="s">
        <v>997</v>
      </c>
      <c r="F291" s="1495" t="str">
        <f>VLOOKUP(TBL4_OptApp57[[#This Row],[Option type
Defined List]],'Option Typs_Grps'!B$2:C$47, 2, FALSE)</f>
        <v>Resource Options</v>
      </c>
      <c r="G291" s="834" t="s">
        <v>68</v>
      </c>
      <c r="H291" s="23" t="s">
        <v>737</v>
      </c>
      <c r="I291" s="844" t="s">
        <v>738</v>
      </c>
      <c r="J291" s="1049"/>
      <c r="K291" s="1049"/>
      <c r="L291" s="1049"/>
      <c r="M291" s="1049"/>
      <c r="N291" s="1049"/>
      <c r="O291" s="1050"/>
      <c r="P291" s="1051"/>
      <c r="Q291" s="1051"/>
      <c r="R291" s="23" t="s">
        <v>752</v>
      </c>
      <c r="S291" s="1332" t="s">
        <v>71</v>
      </c>
      <c r="T291" s="1332" t="s">
        <v>71</v>
      </c>
      <c r="U291" s="848">
        <v>3.5</v>
      </c>
      <c r="V291" s="1068"/>
      <c r="W291" s="1069"/>
      <c r="X291" s="1070"/>
      <c r="Y291" s="1079"/>
      <c r="Z291" s="1071"/>
      <c r="AA291" s="1070"/>
      <c r="AB291" s="1070"/>
      <c r="AC291" s="1070"/>
      <c r="AD291" s="1070"/>
      <c r="AE291" s="1070"/>
      <c r="AF291" s="1070"/>
      <c r="AG291" s="1070"/>
      <c r="AH291" s="1070"/>
      <c r="AI291" s="1057"/>
      <c r="AJ291" s="1057"/>
      <c r="AK291" s="1057"/>
      <c r="AL291" s="1057"/>
      <c r="AM291" s="1057"/>
      <c r="AN291" s="1057"/>
      <c r="AO291" s="1057"/>
      <c r="AP291" s="1057"/>
      <c r="AQ291" s="1057"/>
      <c r="AR291" s="1057"/>
      <c r="AS291" s="1057"/>
      <c r="AT291" s="1057"/>
      <c r="AU291" s="1057"/>
      <c r="AV291" s="1057"/>
      <c r="AW291" s="1057"/>
      <c r="AX291" s="1057"/>
      <c r="AY291" s="1057"/>
      <c r="AZ291" s="1057"/>
      <c r="BA291" s="1049"/>
      <c r="BB291" s="1051"/>
      <c r="BC291" s="1051"/>
      <c r="BD291" s="1051"/>
      <c r="BE291" s="1051"/>
      <c r="BF291" s="1367"/>
      <c r="BG291" s="1367"/>
    </row>
    <row r="292" spans="1:59" ht="30.65" customHeight="1" x14ac:dyDescent="0.35">
      <c r="A292" s="1367"/>
      <c r="B292"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2" s="778">
        <v>34.04</v>
      </c>
      <c r="D292" s="23" t="s">
        <v>1000</v>
      </c>
      <c r="E292" s="825" t="s">
        <v>997</v>
      </c>
      <c r="F292" s="1495" t="str">
        <f>VLOOKUP(TBL4_OptApp57[[#This Row],[Option type
Defined List]],'Option Typs_Grps'!B$2:C$47, 2, FALSE)</f>
        <v>Resource Options</v>
      </c>
      <c r="G292" s="834" t="s">
        <v>68</v>
      </c>
      <c r="H292" s="23" t="s">
        <v>737</v>
      </c>
      <c r="I292" s="844" t="s">
        <v>738</v>
      </c>
      <c r="J292" s="1049"/>
      <c r="K292" s="1049"/>
      <c r="L292" s="1049"/>
      <c r="M292" s="1049"/>
      <c r="N292" s="1049"/>
      <c r="O292" s="1050"/>
      <c r="P292" s="1051"/>
      <c r="Q292" s="1051"/>
      <c r="R292" s="23" t="s">
        <v>752</v>
      </c>
      <c r="S292" s="1332" t="s">
        <v>71</v>
      </c>
      <c r="T292" s="1332" t="s">
        <v>71</v>
      </c>
      <c r="U292" s="848">
        <v>0.5</v>
      </c>
      <c r="V292" s="1068"/>
      <c r="W292" s="1069"/>
      <c r="X292" s="1070"/>
      <c r="Y292" s="1079"/>
      <c r="Z292" s="1071"/>
      <c r="AA292" s="1070"/>
      <c r="AB292" s="1070"/>
      <c r="AC292" s="1070"/>
      <c r="AD292" s="1070"/>
      <c r="AE292" s="1070"/>
      <c r="AF292" s="1070"/>
      <c r="AG292" s="1070"/>
      <c r="AH292" s="1070"/>
      <c r="AI292" s="1057"/>
      <c r="AJ292" s="1057"/>
      <c r="AK292" s="1057"/>
      <c r="AL292" s="1057"/>
      <c r="AM292" s="1057"/>
      <c r="AN292" s="1057"/>
      <c r="AO292" s="1057"/>
      <c r="AP292" s="1057"/>
      <c r="AQ292" s="1057"/>
      <c r="AR292" s="1057"/>
      <c r="AS292" s="1057"/>
      <c r="AT292" s="1057"/>
      <c r="AU292" s="1057"/>
      <c r="AV292" s="1057"/>
      <c r="AW292" s="1057"/>
      <c r="AX292" s="1057"/>
      <c r="AY292" s="1057"/>
      <c r="AZ292" s="1057"/>
      <c r="BA292" s="1049"/>
      <c r="BB292" s="1051"/>
      <c r="BC292" s="1051"/>
      <c r="BD292" s="1051"/>
      <c r="BE292" s="1051"/>
      <c r="BF292" s="1367"/>
      <c r="BG292" s="1367"/>
    </row>
    <row r="293" spans="1:59" customFormat="1" ht="30.65" customHeight="1" x14ac:dyDescent="0.35">
      <c r="B293"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3" s="778">
        <v>34.049999999999997</v>
      </c>
      <c r="D293" s="23" t="s">
        <v>1001</v>
      </c>
      <c r="E293" s="825" t="s">
        <v>997</v>
      </c>
      <c r="F293" s="1495" t="str">
        <f>VLOOKUP(TBL4_OptApp57[[#This Row],[Option type
Defined List]],'Option Typs_Grps'!B$2:C$47, 2, FALSE)</f>
        <v>Resource Options</v>
      </c>
      <c r="G293" s="834" t="s">
        <v>68</v>
      </c>
      <c r="H293" s="23" t="s">
        <v>737</v>
      </c>
      <c r="I293" s="844" t="s">
        <v>738</v>
      </c>
      <c r="J293" s="1055"/>
      <c r="K293" s="1055"/>
      <c r="L293" s="1055"/>
      <c r="M293" s="1055"/>
      <c r="N293" s="1055"/>
      <c r="O293" s="1055"/>
      <c r="P293" s="1056"/>
      <c r="Q293" s="1056"/>
      <c r="R293" s="788" t="s">
        <v>935</v>
      </c>
      <c r="S293" s="1332" t="s">
        <v>71</v>
      </c>
      <c r="T293" s="1332" t="s">
        <v>71</v>
      </c>
      <c r="U293" s="848">
        <v>19.399999999999999</v>
      </c>
      <c r="V293" s="1068"/>
      <c r="W293" s="1073"/>
      <c r="X293" s="1075"/>
      <c r="Y293" s="1074"/>
      <c r="Z293" s="1078"/>
      <c r="AA293" s="1074"/>
      <c r="AB293" s="1074"/>
      <c r="AC293" s="1074"/>
      <c r="AD293" s="1074"/>
      <c r="AE293" s="1074"/>
      <c r="AF293" s="1075"/>
      <c r="AG293" s="1074"/>
      <c r="AH293" s="1074"/>
      <c r="AI293" s="1076"/>
      <c r="AJ293" s="1076"/>
      <c r="AK293" s="1076"/>
      <c r="AL293" s="1076"/>
      <c r="AM293" s="1076"/>
      <c r="AN293" s="1076"/>
      <c r="AO293" s="1076"/>
      <c r="AP293" s="1076"/>
      <c r="AQ293" s="1076"/>
      <c r="AR293" s="1076"/>
      <c r="AS293" s="1076"/>
      <c r="AT293" s="1076"/>
      <c r="AU293" s="1076"/>
      <c r="AV293" s="1076"/>
      <c r="AW293" s="1076"/>
      <c r="AX293" s="1076"/>
      <c r="AY293" s="1076"/>
      <c r="AZ293" s="1076"/>
      <c r="BA293" s="1076"/>
      <c r="BB293" s="1056"/>
      <c r="BC293" s="1056"/>
      <c r="BD293" s="1056"/>
      <c r="BE293" s="1056"/>
    </row>
    <row r="294" spans="1:59" customFormat="1" ht="30.65" customHeight="1" x14ac:dyDescent="0.35">
      <c r="B29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4" s="778">
        <v>34.06</v>
      </c>
      <c r="D294" s="23" t="s">
        <v>1002</v>
      </c>
      <c r="E294" s="825" t="s">
        <v>997</v>
      </c>
      <c r="F294" s="1495" t="str">
        <f>VLOOKUP(TBL4_OptApp57[[#This Row],[Option type
Defined List]],'Option Typs_Grps'!B$2:C$47, 2, FALSE)</f>
        <v>Resource Options</v>
      </c>
      <c r="G294" s="834" t="s">
        <v>68</v>
      </c>
      <c r="H294" s="23" t="s">
        <v>737</v>
      </c>
      <c r="I294" s="844" t="s">
        <v>738</v>
      </c>
      <c r="J294" s="1055"/>
      <c r="K294" s="1055"/>
      <c r="L294" s="1055"/>
      <c r="M294" s="1055"/>
      <c r="N294" s="1055"/>
      <c r="O294" s="1055"/>
      <c r="P294" s="1056"/>
      <c r="Q294" s="1056"/>
      <c r="R294" s="788" t="s">
        <v>755</v>
      </c>
      <c r="S294" s="1332" t="s">
        <v>71</v>
      </c>
      <c r="T294" s="1332" t="s">
        <v>71</v>
      </c>
      <c r="U294" s="848">
        <v>13.4</v>
      </c>
      <c r="V294" s="1068"/>
      <c r="W294" s="1073"/>
      <c r="X294" s="1075"/>
      <c r="Y294" s="1074"/>
      <c r="Z294" s="1078"/>
      <c r="AA294" s="1074"/>
      <c r="AB294" s="1074"/>
      <c r="AC294" s="1074"/>
      <c r="AD294" s="1074"/>
      <c r="AE294" s="1074"/>
      <c r="AF294" s="1075"/>
      <c r="AG294" s="1074"/>
      <c r="AH294" s="1074"/>
      <c r="AI294" s="1076"/>
      <c r="AJ294" s="1076"/>
      <c r="AK294" s="1076"/>
      <c r="AL294" s="1076"/>
      <c r="AM294" s="1076"/>
      <c r="AN294" s="1076"/>
      <c r="AO294" s="1076"/>
      <c r="AP294" s="1076"/>
      <c r="AQ294" s="1076"/>
      <c r="AR294" s="1076"/>
      <c r="AS294" s="1076"/>
      <c r="AT294" s="1076"/>
      <c r="AU294" s="1076"/>
      <c r="AV294" s="1076"/>
      <c r="AW294" s="1076"/>
      <c r="AX294" s="1076"/>
      <c r="AY294" s="1076"/>
      <c r="AZ294" s="1076"/>
      <c r="BA294" s="1076"/>
      <c r="BB294" s="1056"/>
      <c r="BC294" s="1056"/>
      <c r="BD294" s="1056"/>
      <c r="BE294" s="1056"/>
    </row>
    <row r="295" spans="1:59" ht="30.65" customHeight="1" x14ac:dyDescent="0.35">
      <c r="A295" s="1367"/>
      <c r="B29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295" s="778">
        <v>34.07</v>
      </c>
      <c r="D295" s="23" t="s">
        <v>1003</v>
      </c>
      <c r="E295" s="825" t="s">
        <v>997</v>
      </c>
      <c r="F295" s="1495" t="str">
        <f>VLOOKUP(TBL4_OptApp57[[#This Row],[Option type
Defined List]],'Option Typs_Grps'!B$2:C$47, 2, FALSE)</f>
        <v>Resource Options</v>
      </c>
      <c r="G295" s="834" t="s">
        <v>68</v>
      </c>
      <c r="H295" s="23" t="s">
        <v>737</v>
      </c>
      <c r="I295" s="844" t="s">
        <v>772</v>
      </c>
      <c r="J295" s="1049"/>
      <c r="K295" s="1049"/>
      <c r="L295" s="1049"/>
      <c r="M295" s="1049"/>
      <c r="N295" s="1049"/>
      <c r="O295" s="1050"/>
      <c r="P295" s="1051"/>
      <c r="Q295" s="1051"/>
      <c r="R295" s="23" t="s">
        <v>752</v>
      </c>
      <c r="S295" s="1332" t="s">
        <v>71</v>
      </c>
      <c r="T295" s="1332" t="s">
        <v>71</v>
      </c>
      <c r="U295" s="848">
        <v>0.5</v>
      </c>
      <c r="V295" s="1068"/>
      <c r="W295" s="1069"/>
      <c r="X295" s="1070"/>
      <c r="Y295" s="1079"/>
      <c r="Z295" s="1071"/>
      <c r="AA295" s="1070"/>
      <c r="AB295" s="1070"/>
      <c r="AC295" s="1070"/>
      <c r="AD295" s="1070"/>
      <c r="AE295" s="1070"/>
      <c r="AF295" s="1070"/>
      <c r="AG295" s="1070"/>
      <c r="AH295" s="1070"/>
      <c r="AI295" s="1057"/>
      <c r="AJ295" s="1057"/>
      <c r="AK295" s="1057"/>
      <c r="AL295" s="1057"/>
      <c r="AM295" s="1057"/>
      <c r="AN295" s="1057"/>
      <c r="AO295" s="1057"/>
      <c r="AP295" s="1057"/>
      <c r="AQ295" s="1057"/>
      <c r="AR295" s="1057"/>
      <c r="AS295" s="1057"/>
      <c r="AT295" s="1057"/>
      <c r="AU295" s="1057"/>
      <c r="AV295" s="1057"/>
      <c r="AW295" s="1057"/>
      <c r="AX295" s="1057"/>
      <c r="AY295" s="1057"/>
      <c r="AZ295" s="1057"/>
      <c r="BA295" s="1049"/>
      <c r="BB295" s="1051"/>
      <c r="BC295" s="1051"/>
      <c r="BD295" s="1051"/>
      <c r="BE295" s="1051"/>
      <c r="BF295" s="1367"/>
      <c r="BG295" s="1367"/>
    </row>
    <row r="296" spans="1:59" customFormat="1" ht="30.65" customHeight="1" x14ac:dyDescent="0.35">
      <c r="B29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6" s="778">
        <v>34.08</v>
      </c>
      <c r="D296" s="23" t="s">
        <v>1769</v>
      </c>
      <c r="E296" s="825" t="s">
        <v>997</v>
      </c>
      <c r="F296" s="1495" t="str">
        <f>VLOOKUP(TBL4_OptApp57[[#This Row],[Option type
Defined List]],'Option Typs_Grps'!B$2:C$47, 2, FALSE)</f>
        <v>Resource Options</v>
      </c>
      <c r="G296" s="834" t="s">
        <v>68</v>
      </c>
      <c r="H296" s="23" t="s">
        <v>882</v>
      </c>
      <c r="I296" s="844" t="s">
        <v>738</v>
      </c>
      <c r="J296" s="788"/>
      <c r="K296" s="788" t="s">
        <v>71</v>
      </c>
      <c r="L296" s="1256" t="s">
        <v>738</v>
      </c>
      <c r="M296" s="1256" t="s">
        <v>738</v>
      </c>
      <c r="N296" s="1256" t="s">
        <v>738</v>
      </c>
      <c r="O296" s="1256" t="s">
        <v>738</v>
      </c>
      <c r="P296" s="1040" t="s">
        <v>738</v>
      </c>
      <c r="Q296" s="1040" t="s">
        <v>738</v>
      </c>
      <c r="R296" s="788" t="s">
        <v>71</v>
      </c>
      <c r="S296" s="1332" t="s">
        <v>71</v>
      </c>
      <c r="T296" s="1332" t="s">
        <v>71</v>
      </c>
      <c r="U296" s="848">
        <v>15</v>
      </c>
      <c r="V296" s="864">
        <v>10</v>
      </c>
      <c r="W296" s="1043" t="s">
        <v>305</v>
      </c>
      <c r="X296" s="821"/>
      <c r="Y296" s="1044"/>
      <c r="Z296" s="1044"/>
      <c r="AA296" s="1044">
        <v>6.6</v>
      </c>
      <c r="AB296" s="1044">
        <v>15</v>
      </c>
      <c r="AC296" s="1041">
        <v>14141.421</v>
      </c>
      <c r="AD296" s="1044">
        <v>11437.275</v>
      </c>
      <c r="AE296" s="1047">
        <v>5032.4009999999998</v>
      </c>
      <c r="AF296" s="1124"/>
      <c r="AG296" s="1044">
        <v>147.47504712329237</v>
      </c>
      <c r="AH296" s="1044"/>
      <c r="AI296" s="1041">
        <v>-9.7999999999999989</v>
      </c>
      <c r="AJ296" s="1041">
        <v>-3</v>
      </c>
      <c r="AK296" s="1041" t="s">
        <v>305</v>
      </c>
      <c r="AL296" s="1041">
        <v>-2</v>
      </c>
      <c r="AM296" s="1041" t="s">
        <v>305</v>
      </c>
      <c r="AN296" s="1041">
        <v>-2</v>
      </c>
      <c r="AO296" s="1041" t="s">
        <v>305</v>
      </c>
      <c r="AP296" s="1041">
        <v>-2</v>
      </c>
      <c r="AQ296" s="1041" t="s">
        <v>305</v>
      </c>
      <c r="AR296" s="1041">
        <v>-1</v>
      </c>
      <c r="AS296" s="1041" t="s">
        <v>305</v>
      </c>
      <c r="AT296" s="1041" t="s">
        <v>305</v>
      </c>
      <c r="AU296" s="1041" t="s">
        <v>305</v>
      </c>
      <c r="AV296" s="1041" t="s">
        <v>940</v>
      </c>
      <c r="AW296" s="1041" t="s">
        <v>905</v>
      </c>
      <c r="AX296" s="1046" t="s">
        <v>888</v>
      </c>
      <c r="AY296" s="1046" t="s">
        <v>885</v>
      </c>
      <c r="AZ296" s="1046">
        <v>4</v>
      </c>
      <c r="BA296" s="1046">
        <v>6</v>
      </c>
      <c r="BB296" s="1040" t="s">
        <v>738</v>
      </c>
      <c r="BC296" s="1040" t="s">
        <v>738</v>
      </c>
      <c r="BD296" s="1040" t="s">
        <v>738</v>
      </c>
      <c r="BE296" s="1040" t="s">
        <v>738</v>
      </c>
    </row>
    <row r="297" spans="1:59" ht="30.65" customHeight="1" x14ac:dyDescent="0.35">
      <c r="A297" s="1367"/>
      <c r="B29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7" s="778">
        <v>34.090000000000003</v>
      </c>
      <c r="D297" s="23" t="s">
        <v>1770</v>
      </c>
      <c r="E297" s="825" t="s">
        <v>997</v>
      </c>
      <c r="F297" s="1495" t="str">
        <f>VLOOKUP(TBL4_OptApp57[[#This Row],[Option type
Defined List]],'Option Typs_Grps'!B$2:C$47, 2, FALSE)</f>
        <v>Resource Options</v>
      </c>
      <c r="G297" s="834" t="s">
        <v>68</v>
      </c>
      <c r="H297" s="23" t="s">
        <v>882</v>
      </c>
      <c r="I297" s="844" t="s">
        <v>738</v>
      </c>
      <c r="J297" s="778"/>
      <c r="K297" s="778" t="s">
        <v>71</v>
      </c>
      <c r="L297" s="1256" t="s">
        <v>738</v>
      </c>
      <c r="M297" s="1256" t="s">
        <v>738</v>
      </c>
      <c r="N297" s="1256" t="s">
        <v>738</v>
      </c>
      <c r="O297" s="1256" t="s">
        <v>738</v>
      </c>
      <c r="P297" s="1256" t="s">
        <v>738</v>
      </c>
      <c r="Q297" s="1256" t="s">
        <v>738</v>
      </c>
      <c r="R297" s="23" t="s">
        <v>71</v>
      </c>
      <c r="S297" s="1332" t="s">
        <v>71</v>
      </c>
      <c r="T297" s="1332" t="s">
        <v>71</v>
      </c>
      <c r="U297" s="848">
        <v>12</v>
      </c>
      <c r="V297" s="864">
        <v>10</v>
      </c>
      <c r="W297" s="1043" t="s">
        <v>305</v>
      </c>
      <c r="X297" s="821"/>
      <c r="Y297" s="1044"/>
      <c r="Z297" s="1044"/>
      <c r="AA297" s="1044">
        <v>4.8000000000000007</v>
      </c>
      <c r="AB297" s="1044">
        <v>12</v>
      </c>
      <c r="AC297" s="1041">
        <v>3710.172</v>
      </c>
      <c r="AD297" s="1044">
        <v>6105.72</v>
      </c>
      <c r="AE297" s="1047">
        <v>2442.288</v>
      </c>
      <c r="AF297" s="1124"/>
      <c r="AG297" s="1044">
        <v>190.99061839439736</v>
      </c>
      <c r="AH297" s="1044"/>
      <c r="AI297" s="1041">
        <v>-4.1999999999999993</v>
      </c>
      <c r="AJ297" s="1041">
        <v>-1</v>
      </c>
      <c r="AK297" s="1041" t="s">
        <v>305</v>
      </c>
      <c r="AL297" s="1041">
        <v>-1</v>
      </c>
      <c r="AM297" s="1041" t="s">
        <v>305</v>
      </c>
      <c r="AN297" s="1041">
        <v>-1</v>
      </c>
      <c r="AO297" s="1041" t="s">
        <v>305</v>
      </c>
      <c r="AP297" s="1041">
        <v>-2</v>
      </c>
      <c r="AQ297" s="1041" t="s">
        <v>305</v>
      </c>
      <c r="AR297" s="1041">
        <v>-1</v>
      </c>
      <c r="AS297" s="1041" t="s">
        <v>305</v>
      </c>
      <c r="AT297" s="1041" t="s">
        <v>305</v>
      </c>
      <c r="AU297" s="1041" t="s">
        <v>305</v>
      </c>
      <c r="AV297" s="1041" t="s">
        <v>940</v>
      </c>
      <c r="AW297" s="1041" t="s">
        <v>905</v>
      </c>
      <c r="AX297" s="1041" t="s">
        <v>888</v>
      </c>
      <c r="AY297" s="1041" t="s">
        <v>885</v>
      </c>
      <c r="AZ297" s="1041">
        <v>12</v>
      </c>
      <c r="BA297" s="778">
        <v>6</v>
      </c>
      <c r="BB297" s="1256" t="s">
        <v>738</v>
      </c>
      <c r="BC297" s="1256" t="s">
        <v>738</v>
      </c>
      <c r="BD297" s="1256" t="s">
        <v>738</v>
      </c>
      <c r="BE297" s="1256" t="s">
        <v>738</v>
      </c>
      <c r="BF297" s="1367"/>
      <c r="BG297" s="1367"/>
    </row>
    <row r="298" spans="1:59" ht="30.65" customHeight="1" x14ac:dyDescent="0.35">
      <c r="A298" s="1367"/>
      <c r="B29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8" s="778">
        <v>34.1</v>
      </c>
      <c r="D298" s="23" t="s">
        <v>1004</v>
      </c>
      <c r="E298" s="825" t="s">
        <v>997</v>
      </c>
      <c r="F298" s="1495" t="str">
        <f>VLOOKUP(TBL4_OptApp57[[#This Row],[Option type
Defined List]],'Option Typs_Grps'!B$2:C$47, 2, FALSE)</f>
        <v>Resource Options</v>
      </c>
      <c r="G298" s="834" t="s">
        <v>68</v>
      </c>
      <c r="H298" s="23" t="s">
        <v>882</v>
      </c>
      <c r="I298" s="844" t="s">
        <v>738</v>
      </c>
      <c r="J298" s="778"/>
      <c r="K298" s="778" t="s">
        <v>71</v>
      </c>
      <c r="L298" s="1256" t="s">
        <v>738</v>
      </c>
      <c r="M298" s="1256" t="s">
        <v>772</v>
      </c>
      <c r="N298" s="1256" t="s">
        <v>772</v>
      </c>
      <c r="O298" s="1256" t="s">
        <v>738</v>
      </c>
      <c r="P298" s="1256" t="s">
        <v>772</v>
      </c>
      <c r="Q298" s="1256" t="s">
        <v>738</v>
      </c>
      <c r="R298" s="23" t="s">
        <v>71</v>
      </c>
      <c r="S298" s="1332" t="s">
        <v>71</v>
      </c>
      <c r="T298" s="1332" t="s">
        <v>71</v>
      </c>
      <c r="U298" s="848">
        <v>4</v>
      </c>
      <c r="V298" s="864">
        <v>10</v>
      </c>
      <c r="W298" s="1043" t="s">
        <v>305</v>
      </c>
      <c r="X298" s="821"/>
      <c r="Y298" s="1044"/>
      <c r="Z298" s="1044"/>
      <c r="AA298" s="1044">
        <v>1.6</v>
      </c>
      <c r="AB298" s="1044">
        <v>4</v>
      </c>
      <c r="AC298" s="1041">
        <v>2249.8710000000001</v>
      </c>
      <c r="AD298" s="1044">
        <v>1314</v>
      </c>
      <c r="AE298" s="1047">
        <v>525.6</v>
      </c>
      <c r="AF298" s="1124"/>
      <c r="AG298" s="1044">
        <v>237.87309060071328</v>
      </c>
      <c r="AH298" s="1044"/>
      <c r="AI298" s="1041">
        <v>-4.1999999999999993</v>
      </c>
      <c r="AJ298" s="1041">
        <v>-1</v>
      </c>
      <c r="AK298" s="1041" t="s">
        <v>305</v>
      </c>
      <c r="AL298" s="1041">
        <v>-1</v>
      </c>
      <c r="AM298" s="1041" t="s">
        <v>305</v>
      </c>
      <c r="AN298" s="1041">
        <v>-1</v>
      </c>
      <c r="AO298" s="1041" t="s">
        <v>305</v>
      </c>
      <c r="AP298" s="1041">
        <v>-2</v>
      </c>
      <c r="AQ298" s="1041" t="s">
        <v>305</v>
      </c>
      <c r="AR298" s="1041">
        <v>-1</v>
      </c>
      <c r="AS298" s="1041" t="s">
        <v>305</v>
      </c>
      <c r="AT298" s="1041" t="s">
        <v>305</v>
      </c>
      <c r="AU298" s="1041" t="s">
        <v>305</v>
      </c>
      <c r="AV298" s="1041" t="s">
        <v>940</v>
      </c>
      <c r="AW298" s="1041" t="s">
        <v>905</v>
      </c>
      <c r="AX298" s="1041" t="s">
        <v>888</v>
      </c>
      <c r="AY298" s="1041" t="s">
        <v>885</v>
      </c>
      <c r="AZ298" s="1041">
        <v>16</v>
      </c>
      <c r="BA298" s="778">
        <v>6</v>
      </c>
      <c r="BB298" s="1256" t="s">
        <v>772</v>
      </c>
      <c r="BC298" s="1256" t="s">
        <v>738</v>
      </c>
      <c r="BD298" s="1256" t="s">
        <v>738</v>
      </c>
      <c r="BE298" s="1256" t="s">
        <v>738</v>
      </c>
      <c r="BF298" s="1367"/>
      <c r="BG298" s="1367"/>
    </row>
    <row r="299" spans="1:59" ht="30.65" customHeight="1" x14ac:dyDescent="0.35">
      <c r="A299" s="1367"/>
      <c r="B29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299" s="778">
        <v>34.11</v>
      </c>
      <c r="D299" s="23" t="s">
        <v>1771</v>
      </c>
      <c r="E299" s="825" t="s">
        <v>997</v>
      </c>
      <c r="F299" s="1495" t="str">
        <f>VLOOKUP(TBL4_OptApp57[[#This Row],[Option type
Defined List]],'Option Typs_Grps'!B$2:C$47, 2, FALSE)</f>
        <v>Resource Options</v>
      </c>
      <c r="G299" s="834" t="s">
        <v>68</v>
      </c>
      <c r="H299" s="23" t="s">
        <v>882</v>
      </c>
      <c r="I299" s="844" t="s">
        <v>738</v>
      </c>
      <c r="J299" s="778"/>
      <c r="K299" s="778" t="s">
        <v>71</v>
      </c>
      <c r="L299" s="1256" t="s">
        <v>738</v>
      </c>
      <c r="M299" s="1256" t="s">
        <v>738</v>
      </c>
      <c r="N299" s="1256" t="s">
        <v>738</v>
      </c>
      <c r="O299" s="1256" t="s">
        <v>738</v>
      </c>
      <c r="P299" s="1256" t="s">
        <v>738</v>
      </c>
      <c r="Q299" s="1256" t="s">
        <v>738</v>
      </c>
      <c r="R299" s="23" t="s">
        <v>71</v>
      </c>
      <c r="S299" s="1332" t="s">
        <v>71</v>
      </c>
      <c r="T299" s="1332" t="s">
        <v>71</v>
      </c>
      <c r="U299" s="848">
        <v>14.4</v>
      </c>
      <c r="V299" s="864">
        <v>10</v>
      </c>
      <c r="W299" s="1043" t="s">
        <v>305</v>
      </c>
      <c r="X299" s="821"/>
      <c r="Y299" s="1044"/>
      <c r="Z299" s="1044"/>
      <c r="AA299" s="1044">
        <v>6.3360000000000003</v>
      </c>
      <c r="AB299" s="1044">
        <v>14.4</v>
      </c>
      <c r="AC299" s="1041">
        <v>4157.6210000000001</v>
      </c>
      <c r="AD299" s="1044">
        <v>4667.3280000000004</v>
      </c>
      <c r="AE299" s="1047">
        <v>2053.6243200000004</v>
      </c>
      <c r="AF299" s="1124"/>
      <c r="AG299" s="1044">
        <v>169.41953710906463</v>
      </c>
      <c r="AH299" s="1044"/>
      <c r="AI299" s="1041">
        <v>-7</v>
      </c>
      <c r="AJ299" s="1041">
        <v>-1</v>
      </c>
      <c r="AK299" s="1041" t="s">
        <v>305</v>
      </c>
      <c r="AL299" s="1041">
        <v>-2</v>
      </c>
      <c r="AM299" s="1041" t="s">
        <v>305</v>
      </c>
      <c r="AN299" s="1041">
        <v>-2</v>
      </c>
      <c r="AO299" s="1041" t="s">
        <v>305</v>
      </c>
      <c r="AP299" s="1041">
        <v>-2</v>
      </c>
      <c r="AQ299" s="1041" t="s">
        <v>305</v>
      </c>
      <c r="AR299" s="1041">
        <v>-1</v>
      </c>
      <c r="AS299" s="1041" t="s">
        <v>305</v>
      </c>
      <c r="AT299" s="1041" t="s">
        <v>305</v>
      </c>
      <c r="AU299" s="1041" t="s">
        <v>305</v>
      </c>
      <c r="AV299" s="1041" t="s">
        <v>940</v>
      </c>
      <c r="AW299" s="1041" t="s">
        <v>905</v>
      </c>
      <c r="AX299" s="1041" t="s">
        <v>888</v>
      </c>
      <c r="AY299" s="1041" t="s">
        <v>885</v>
      </c>
      <c r="AZ299" s="1041">
        <v>14</v>
      </c>
      <c r="BA299" s="778">
        <v>6</v>
      </c>
      <c r="BB299" s="1256" t="s">
        <v>738</v>
      </c>
      <c r="BC299" s="1256" t="s">
        <v>738</v>
      </c>
      <c r="BD299" s="1256" t="s">
        <v>738</v>
      </c>
      <c r="BE299" s="1256" t="s">
        <v>738</v>
      </c>
      <c r="BF299" s="1367"/>
      <c r="BG299" s="1367"/>
    </row>
    <row r="300" spans="1:59" ht="30.65" customHeight="1" x14ac:dyDescent="0.35">
      <c r="A300" s="1367"/>
      <c r="B30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0" s="778">
        <v>35.01</v>
      </c>
      <c r="D300" s="23" t="s">
        <v>1005</v>
      </c>
      <c r="E300" s="825" t="s">
        <v>926</v>
      </c>
      <c r="F300" s="1495" t="str">
        <f>VLOOKUP(TBL4_OptApp57[[#This Row],[Option type
Defined List]],'Option Typs_Grps'!B$2:C$47, 2, FALSE)</f>
        <v>Resource Options</v>
      </c>
      <c r="G300" s="834" t="s">
        <v>68</v>
      </c>
      <c r="H300" s="23" t="s">
        <v>737</v>
      </c>
      <c r="I300" s="844" t="s">
        <v>738</v>
      </c>
      <c r="J300" s="1049"/>
      <c r="K300" s="1049"/>
      <c r="L300" s="1049"/>
      <c r="M300" s="1049"/>
      <c r="N300" s="1049"/>
      <c r="O300" s="1050"/>
      <c r="P300" s="1051"/>
      <c r="Q300" s="1051"/>
      <c r="R300" s="23" t="s">
        <v>935</v>
      </c>
      <c r="S300" s="1332" t="s">
        <v>71</v>
      </c>
      <c r="T300" s="1332" t="s">
        <v>71</v>
      </c>
      <c r="U300" s="848">
        <v>9</v>
      </c>
      <c r="V300" s="1068"/>
      <c r="W300" s="1069"/>
      <c r="X300" s="1070"/>
      <c r="Y300" s="1079"/>
      <c r="Z300" s="1071"/>
      <c r="AA300" s="1070"/>
      <c r="AB300" s="1070"/>
      <c r="AC300" s="1070"/>
      <c r="AD300" s="1070"/>
      <c r="AE300" s="1070"/>
      <c r="AF300" s="1121"/>
      <c r="AG300" s="1070"/>
      <c r="AH300" s="1070"/>
      <c r="AI300" s="1057"/>
      <c r="AJ300" s="1057"/>
      <c r="AK300" s="1057"/>
      <c r="AL300" s="1057"/>
      <c r="AM300" s="1057"/>
      <c r="AN300" s="1057"/>
      <c r="AO300" s="1057"/>
      <c r="AP300" s="1057"/>
      <c r="AQ300" s="1057"/>
      <c r="AR300" s="1057"/>
      <c r="AS300" s="1057"/>
      <c r="AT300" s="1057"/>
      <c r="AU300" s="1057"/>
      <c r="AV300" s="1057"/>
      <c r="AW300" s="1057"/>
      <c r="AX300" s="1057"/>
      <c r="AY300" s="1057"/>
      <c r="AZ300" s="1057"/>
      <c r="BA300" s="1049"/>
      <c r="BB300" s="1051"/>
      <c r="BC300" s="1051"/>
      <c r="BD300" s="1051"/>
      <c r="BE300" s="1051"/>
      <c r="BF300" s="1367"/>
      <c r="BG300" s="1367"/>
    </row>
    <row r="301" spans="1:59" customFormat="1" ht="30.65" customHeight="1" x14ac:dyDescent="0.35">
      <c r="B30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1" s="778">
        <v>36.01</v>
      </c>
      <c r="D301" s="23" t="s">
        <v>1006</v>
      </c>
      <c r="E301" s="825" t="s">
        <v>1007</v>
      </c>
      <c r="F301" s="1495" t="str">
        <f>VLOOKUP(TBL4_OptApp57[[#This Row],[Option type
Defined List]],'Option Typs_Grps'!B$2:C$47, 2, FALSE)</f>
        <v>Resource Options</v>
      </c>
      <c r="G301" s="834" t="s">
        <v>68</v>
      </c>
      <c r="H301" s="23" t="s">
        <v>737</v>
      </c>
      <c r="I301" s="844" t="s">
        <v>738</v>
      </c>
      <c r="J301" s="1055"/>
      <c r="K301" s="1055"/>
      <c r="L301" s="1055"/>
      <c r="M301" s="1055"/>
      <c r="N301" s="1055"/>
      <c r="O301" s="1055"/>
      <c r="P301" s="1056"/>
      <c r="Q301" s="1056"/>
      <c r="R301" s="788" t="s">
        <v>935</v>
      </c>
      <c r="S301" s="1332" t="s">
        <v>71</v>
      </c>
      <c r="T301" s="1332" t="s">
        <v>71</v>
      </c>
      <c r="U301" s="848">
        <v>14.4</v>
      </c>
      <c r="V301" s="1068"/>
      <c r="W301" s="1073"/>
      <c r="X301" s="1075"/>
      <c r="Y301" s="1074"/>
      <c r="Z301" s="1078"/>
      <c r="AA301" s="1074"/>
      <c r="AB301" s="1074"/>
      <c r="AC301" s="1074"/>
      <c r="AD301" s="1074"/>
      <c r="AE301" s="1074"/>
      <c r="AF301" s="1075"/>
      <c r="AG301" s="1074"/>
      <c r="AH301" s="1074"/>
      <c r="AI301" s="1076"/>
      <c r="AJ301" s="1076"/>
      <c r="AK301" s="1076"/>
      <c r="AL301" s="1076"/>
      <c r="AM301" s="1076"/>
      <c r="AN301" s="1076"/>
      <c r="AO301" s="1076"/>
      <c r="AP301" s="1076"/>
      <c r="AQ301" s="1076"/>
      <c r="AR301" s="1076"/>
      <c r="AS301" s="1076"/>
      <c r="AT301" s="1076"/>
      <c r="AU301" s="1076"/>
      <c r="AV301" s="1076"/>
      <c r="AW301" s="1076"/>
      <c r="AX301" s="1076"/>
      <c r="AY301" s="1076"/>
      <c r="AZ301" s="1076"/>
      <c r="BA301" s="1076"/>
      <c r="BB301" s="1056"/>
      <c r="BC301" s="1056"/>
      <c r="BD301" s="1056"/>
      <c r="BE301" s="1056"/>
    </row>
    <row r="302" spans="1:59" ht="30.65" customHeight="1" x14ac:dyDescent="0.35">
      <c r="A302" s="1367"/>
      <c r="B30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2" s="778">
        <v>36.020000000000003</v>
      </c>
      <c r="D302" s="23" t="s">
        <v>1008</v>
      </c>
      <c r="E302" s="825" t="s">
        <v>1007</v>
      </c>
      <c r="F302" s="1495" t="str">
        <f>VLOOKUP(TBL4_OptApp57[[#This Row],[Option type
Defined List]],'Option Typs_Grps'!B$2:C$47, 2, FALSE)</f>
        <v>Resource Options</v>
      </c>
      <c r="G302" s="834" t="s">
        <v>68</v>
      </c>
      <c r="H302" s="23" t="s">
        <v>882</v>
      </c>
      <c r="I302" s="844" t="s">
        <v>738</v>
      </c>
      <c r="J302" s="778"/>
      <c r="K302" s="778" t="s">
        <v>71</v>
      </c>
      <c r="L302" s="1256" t="s">
        <v>738</v>
      </c>
      <c r="M302" s="1256" t="s">
        <v>738</v>
      </c>
      <c r="N302" s="1256" t="s">
        <v>738</v>
      </c>
      <c r="O302" s="1256" t="s">
        <v>738</v>
      </c>
      <c r="P302" s="1256" t="s">
        <v>738</v>
      </c>
      <c r="Q302" s="1256" t="s">
        <v>738</v>
      </c>
      <c r="R302" s="23" t="s">
        <v>71</v>
      </c>
      <c r="S302" s="1332" t="s">
        <v>71</v>
      </c>
      <c r="T302" s="1332" t="s">
        <v>71</v>
      </c>
      <c r="U302" s="848">
        <v>30</v>
      </c>
      <c r="V302" s="864">
        <v>21</v>
      </c>
      <c r="W302" s="1043" t="s">
        <v>305</v>
      </c>
      <c r="X302" s="821"/>
      <c r="Y302" s="1044"/>
      <c r="Z302" s="1044"/>
      <c r="AA302" s="1044">
        <v>13.2</v>
      </c>
      <c r="AB302" s="1044">
        <v>30</v>
      </c>
      <c r="AC302" s="1041">
        <v>67843.798999999999</v>
      </c>
      <c r="AD302" s="1044">
        <v>72850.350000000006</v>
      </c>
      <c r="AE302" s="1047">
        <v>32054.154000000002</v>
      </c>
      <c r="AF302" s="1124"/>
      <c r="AG302" s="1044">
        <v>158.51480174106686</v>
      </c>
      <c r="AH302" s="1044"/>
      <c r="AI302" s="1041">
        <v>-9.0000000000000018</v>
      </c>
      <c r="AJ302" s="1041">
        <v>-3</v>
      </c>
      <c r="AK302" s="1041" t="s">
        <v>305</v>
      </c>
      <c r="AL302" s="1041">
        <v>-1</v>
      </c>
      <c r="AM302" s="1041" t="s">
        <v>305</v>
      </c>
      <c r="AN302" s="1041">
        <v>-1</v>
      </c>
      <c r="AO302" s="1041" t="s">
        <v>305</v>
      </c>
      <c r="AP302" s="1041">
        <v>-3</v>
      </c>
      <c r="AQ302" s="1041" t="s">
        <v>305</v>
      </c>
      <c r="AR302" s="1041">
        <v>-1</v>
      </c>
      <c r="AS302" s="1041" t="s">
        <v>305</v>
      </c>
      <c r="AT302" s="1041" t="s">
        <v>305</v>
      </c>
      <c r="AU302" s="1041" t="s">
        <v>305</v>
      </c>
      <c r="AV302" s="1041" t="s">
        <v>883</v>
      </c>
      <c r="AW302" s="1041" t="s">
        <v>884</v>
      </c>
      <c r="AX302" s="1041" t="s">
        <v>904</v>
      </c>
      <c r="AY302" s="1041" t="s">
        <v>904</v>
      </c>
      <c r="AZ302" s="1041">
        <v>4</v>
      </c>
      <c r="BA302" s="778">
        <v>6</v>
      </c>
      <c r="BB302" s="1256" t="s">
        <v>738</v>
      </c>
      <c r="BC302" s="1256" t="s">
        <v>738</v>
      </c>
      <c r="BD302" s="1256" t="s">
        <v>738</v>
      </c>
      <c r="BE302" s="1256" t="s">
        <v>738</v>
      </c>
      <c r="BF302" s="1367"/>
      <c r="BG302" s="1367"/>
    </row>
    <row r="303" spans="1:59" ht="30.65" customHeight="1" x14ac:dyDescent="0.35">
      <c r="A303" s="1367"/>
      <c r="B30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3" s="778">
        <v>36.03</v>
      </c>
      <c r="D303" s="23" t="s">
        <v>1009</v>
      </c>
      <c r="E303" s="825" t="s">
        <v>1007</v>
      </c>
      <c r="F303" s="1495" t="str">
        <f>VLOOKUP(TBL4_OptApp57[[#This Row],[Option type
Defined List]],'Option Typs_Grps'!B$2:C$47, 2, FALSE)</f>
        <v>Resource Options</v>
      </c>
      <c r="G303" s="834" t="s">
        <v>68</v>
      </c>
      <c r="H303" s="23" t="s">
        <v>737</v>
      </c>
      <c r="I303" s="844" t="s">
        <v>738</v>
      </c>
      <c r="J303" s="1049"/>
      <c r="K303" s="1049"/>
      <c r="L303" s="1049"/>
      <c r="M303" s="1049"/>
      <c r="N303" s="1049"/>
      <c r="O303" s="1050"/>
      <c r="P303" s="1051"/>
      <c r="Q303" s="1051"/>
      <c r="R303" s="23" t="s">
        <v>935</v>
      </c>
      <c r="S303" s="1332" t="s">
        <v>71</v>
      </c>
      <c r="T303" s="1332" t="s">
        <v>71</v>
      </c>
      <c r="U303" s="848">
        <v>2</v>
      </c>
      <c r="V303" s="1068"/>
      <c r="W303" s="1069"/>
      <c r="X303" s="1070"/>
      <c r="Y303" s="1079"/>
      <c r="Z303" s="1071"/>
      <c r="AA303" s="1070"/>
      <c r="AB303" s="1070"/>
      <c r="AC303" s="1070"/>
      <c r="AD303" s="1070"/>
      <c r="AE303" s="1070"/>
      <c r="AF303" s="1121"/>
      <c r="AG303" s="1070"/>
      <c r="AH303" s="1070"/>
      <c r="AI303" s="1057"/>
      <c r="AJ303" s="1057"/>
      <c r="AK303" s="1057"/>
      <c r="AL303" s="1057"/>
      <c r="AM303" s="1057"/>
      <c r="AN303" s="1057"/>
      <c r="AO303" s="1057"/>
      <c r="AP303" s="1057"/>
      <c r="AQ303" s="1057"/>
      <c r="AR303" s="1057"/>
      <c r="AS303" s="1057"/>
      <c r="AT303" s="1057"/>
      <c r="AU303" s="1057"/>
      <c r="AV303" s="1057"/>
      <c r="AW303" s="1057"/>
      <c r="AX303" s="1057"/>
      <c r="AY303" s="1057"/>
      <c r="AZ303" s="1057"/>
      <c r="BA303" s="1049"/>
      <c r="BB303" s="1051"/>
      <c r="BC303" s="1051"/>
      <c r="BD303" s="1051"/>
      <c r="BE303" s="1051"/>
      <c r="BF303" s="1367"/>
      <c r="BG303" s="1367"/>
    </row>
    <row r="304" spans="1:59" customFormat="1" ht="30.65" customHeight="1" x14ac:dyDescent="0.35">
      <c r="B30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4" s="778">
        <v>37.01</v>
      </c>
      <c r="D304" s="23" t="s">
        <v>1772</v>
      </c>
      <c r="E304" s="825" t="s">
        <v>1010</v>
      </c>
      <c r="F304" s="1495" t="str">
        <f>VLOOKUP(TBL4_OptApp57[[#This Row],[Option type
Defined List]],'Option Typs_Grps'!B$2:C$47, 2, FALSE)</f>
        <v>Resource Options</v>
      </c>
      <c r="G304" s="834" t="s">
        <v>68</v>
      </c>
      <c r="H304" s="23" t="s">
        <v>737</v>
      </c>
      <c r="I304" s="844" t="s">
        <v>738</v>
      </c>
      <c r="J304" s="1055"/>
      <c r="K304" s="1055"/>
      <c r="L304" s="1055"/>
      <c r="M304" s="1055"/>
      <c r="N304" s="1055"/>
      <c r="O304" s="1055"/>
      <c r="P304" s="1056"/>
      <c r="Q304" s="1056"/>
      <c r="R304" s="788" t="s">
        <v>755</v>
      </c>
      <c r="S304" s="1332" t="s">
        <v>71</v>
      </c>
      <c r="T304" s="1332" t="s">
        <v>71</v>
      </c>
      <c r="U304" s="848">
        <v>15</v>
      </c>
      <c r="V304" s="1068"/>
      <c r="W304" s="1073"/>
      <c r="X304" s="1075"/>
      <c r="Y304" s="1074"/>
      <c r="Z304" s="1078"/>
      <c r="AA304" s="1074"/>
      <c r="AB304" s="1074"/>
      <c r="AC304" s="1074"/>
      <c r="AD304" s="1074"/>
      <c r="AE304" s="1074"/>
      <c r="AF304" s="1075"/>
      <c r="AG304" s="1074"/>
      <c r="AH304" s="1074"/>
      <c r="AI304" s="1076"/>
      <c r="AJ304" s="1076"/>
      <c r="AK304" s="1076"/>
      <c r="AL304" s="1076"/>
      <c r="AM304" s="1076"/>
      <c r="AN304" s="1076"/>
      <c r="AO304" s="1076"/>
      <c r="AP304" s="1076"/>
      <c r="AQ304" s="1076"/>
      <c r="AR304" s="1076"/>
      <c r="AS304" s="1076"/>
      <c r="AT304" s="1076"/>
      <c r="AU304" s="1076"/>
      <c r="AV304" s="1076"/>
      <c r="AW304" s="1076"/>
      <c r="AX304" s="1076"/>
      <c r="AY304" s="1076"/>
      <c r="AZ304" s="1076"/>
      <c r="BA304" s="1076"/>
      <c r="BB304" s="1056"/>
      <c r="BC304" s="1056"/>
      <c r="BD304" s="1056"/>
      <c r="BE304" s="1056"/>
    </row>
    <row r="305" spans="1:58" customFormat="1" ht="30.65" customHeight="1" x14ac:dyDescent="0.35">
      <c r="B305"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5" s="778">
        <v>37.020000000000003</v>
      </c>
      <c r="D305" s="23" t="s">
        <v>1773</v>
      </c>
      <c r="E305" s="825" t="s">
        <v>1010</v>
      </c>
      <c r="F305" s="1495" t="str">
        <f>VLOOKUP(TBL4_OptApp57[[#This Row],[Option type
Defined List]],'Option Typs_Grps'!B$2:C$47, 2, FALSE)</f>
        <v>Resource Options</v>
      </c>
      <c r="G305" s="834" t="s">
        <v>68</v>
      </c>
      <c r="H305" s="23" t="s">
        <v>737</v>
      </c>
      <c r="I305" s="844" t="s">
        <v>738</v>
      </c>
      <c r="J305" s="1055"/>
      <c r="K305" s="1055"/>
      <c r="L305" s="1055"/>
      <c r="M305" s="1055"/>
      <c r="N305" s="1055"/>
      <c r="O305" s="1055"/>
      <c r="P305" s="1056"/>
      <c r="Q305" s="1056"/>
      <c r="R305" s="788" t="s">
        <v>755</v>
      </c>
      <c r="S305" s="1332" t="s">
        <v>71</v>
      </c>
      <c r="T305" s="1332" t="s">
        <v>71</v>
      </c>
      <c r="U305" s="848">
        <v>12</v>
      </c>
      <c r="V305" s="1068"/>
      <c r="W305" s="1073"/>
      <c r="X305" s="1075"/>
      <c r="Y305" s="1074"/>
      <c r="Z305" s="1078"/>
      <c r="AA305" s="1074"/>
      <c r="AB305" s="1074"/>
      <c r="AC305" s="1074"/>
      <c r="AD305" s="1074"/>
      <c r="AE305" s="1074"/>
      <c r="AF305" s="1075"/>
      <c r="AG305" s="1074"/>
      <c r="AH305" s="1074"/>
      <c r="AI305" s="1076"/>
      <c r="AJ305" s="1076"/>
      <c r="AK305" s="1076"/>
      <c r="AL305" s="1076"/>
      <c r="AM305" s="1076"/>
      <c r="AN305" s="1076"/>
      <c r="AO305" s="1076"/>
      <c r="AP305" s="1076"/>
      <c r="AQ305" s="1076"/>
      <c r="AR305" s="1076"/>
      <c r="AS305" s="1076"/>
      <c r="AT305" s="1076"/>
      <c r="AU305" s="1076"/>
      <c r="AV305" s="1076"/>
      <c r="AW305" s="1076"/>
      <c r="AX305" s="1076"/>
      <c r="AY305" s="1076"/>
      <c r="AZ305" s="1076"/>
      <c r="BA305" s="1076"/>
      <c r="BB305" s="1056"/>
      <c r="BC305" s="1056"/>
      <c r="BD305" s="1056"/>
      <c r="BE305" s="1056"/>
    </row>
    <row r="306" spans="1:58" customFormat="1" ht="30.65" customHeight="1" x14ac:dyDescent="0.35">
      <c r="B30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6" s="778">
        <v>37.03</v>
      </c>
      <c r="D306" s="23" t="s">
        <v>1774</v>
      </c>
      <c r="E306" s="825" t="s">
        <v>1010</v>
      </c>
      <c r="F306" s="1495" t="str">
        <f>VLOOKUP(TBL4_OptApp57[[#This Row],[Option type
Defined List]],'Option Typs_Grps'!B$2:C$47, 2, FALSE)</f>
        <v>Resource Options</v>
      </c>
      <c r="G306" s="834" t="s">
        <v>68</v>
      </c>
      <c r="H306" s="23" t="s">
        <v>737</v>
      </c>
      <c r="I306" s="844" t="s">
        <v>738</v>
      </c>
      <c r="J306" s="1055"/>
      <c r="K306" s="1055"/>
      <c r="L306" s="1055"/>
      <c r="M306" s="1055"/>
      <c r="N306" s="1055"/>
      <c r="O306" s="1055"/>
      <c r="P306" s="1056"/>
      <c r="Q306" s="1056"/>
      <c r="R306" s="788" t="s">
        <v>755</v>
      </c>
      <c r="S306" s="1332" t="s">
        <v>71</v>
      </c>
      <c r="T306" s="1332" t="s">
        <v>71</v>
      </c>
      <c r="U306" s="848">
        <v>4</v>
      </c>
      <c r="V306" s="1068"/>
      <c r="W306" s="1073"/>
      <c r="X306" s="1075"/>
      <c r="Y306" s="1074"/>
      <c r="Z306" s="1078"/>
      <c r="AA306" s="1074"/>
      <c r="AB306" s="1074"/>
      <c r="AC306" s="1074"/>
      <c r="AD306" s="1074"/>
      <c r="AE306" s="1074"/>
      <c r="AF306" s="1075"/>
      <c r="AG306" s="1074"/>
      <c r="AH306" s="1074"/>
      <c r="AI306" s="1076"/>
      <c r="AJ306" s="1076"/>
      <c r="AK306" s="1076"/>
      <c r="AL306" s="1076"/>
      <c r="AM306" s="1076"/>
      <c r="AN306" s="1076"/>
      <c r="AO306" s="1076"/>
      <c r="AP306" s="1076"/>
      <c r="AQ306" s="1076"/>
      <c r="AR306" s="1076"/>
      <c r="AS306" s="1076"/>
      <c r="AT306" s="1076"/>
      <c r="AU306" s="1076"/>
      <c r="AV306" s="1076"/>
      <c r="AW306" s="1076"/>
      <c r="AX306" s="1076"/>
      <c r="AY306" s="1076"/>
      <c r="AZ306" s="1076"/>
      <c r="BA306" s="1076"/>
      <c r="BB306" s="1056"/>
      <c r="BC306" s="1056"/>
      <c r="BD306" s="1056"/>
      <c r="BE306" s="1056"/>
    </row>
    <row r="307" spans="1:58" customFormat="1" ht="30.65" customHeight="1" x14ac:dyDescent="0.35">
      <c r="B30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07" s="778">
        <v>37.04</v>
      </c>
      <c r="D307" s="23" t="s">
        <v>1775</v>
      </c>
      <c r="E307" s="825" t="s">
        <v>1010</v>
      </c>
      <c r="F307" s="1495" t="str">
        <f>VLOOKUP(TBL4_OptApp57[[#This Row],[Option type
Defined List]],'Option Typs_Grps'!B$2:C$47, 2, FALSE)</f>
        <v>Resource Options</v>
      </c>
      <c r="G307" s="834" t="s">
        <v>68</v>
      </c>
      <c r="H307" s="23" t="s">
        <v>737</v>
      </c>
      <c r="I307" s="844" t="s">
        <v>738</v>
      </c>
      <c r="J307" s="1055"/>
      <c r="K307" s="1055"/>
      <c r="L307" s="1055"/>
      <c r="M307" s="1055"/>
      <c r="N307" s="1055"/>
      <c r="O307" s="1055"/>
      <c r="P307" s="1056"/>
      <c r="Q307" s="1056"/>
      <c r="R307" s="788" t="s">
        <v>755</v>
      </c>
      <c r="S307" s="1332" t="s">
        <v>71</v>
      </c>
      <c r="T307" s="1332" t="s">
        <v>71</v>
      </c>
      <c r="U307" s="848">
        <v>14.3</v>
      </c>
      <c r="V307" s="1068"/>
      <c r="W307" s="1073"/>
      <c r="X307" s="1075"/>
      <c r="Y307" s="1074"/>
      <c r="Z307" s="1078"/>
      <c r="AA307" s="1074"/>
      <c r="AB307" s="1074"/>
      <c r="AC307" s="1074"/>
      <c r="AD307" s="1074"/>
      <c r="AE307" s="1074"/>
      <c r="AF307" s="1075"/>
      <c r="AG307" s="1074"/>
      <c r="AH307" s="1074"/>
      <c r="AI307" s="1076"/>
      <c r="AJ307" s="1076"/>
      <c r="AK307" s="1076"/>
      <c r="AL307" s="1076"/>
      <c r="AM307" s="1076"/>
      <c r="AN307" s="1076"/>
      <c r="AO307" s="1076"/>
      <c r="AP307" s="1076"/>
      <c r="AQ307" s="1076"/>
      <c r="AR307" s="1076"/>
      <c r="AS307" s="1076"/>
      <c r="AT307" s="1076"/>
      <c r="AU307" s="1076"/>
      <c r="AV307" s="1076"/>
      <c r="AW307" s="1076"/>
      <c r="AX307" s="1076"/>
      <c r="AY307" s="1076"/>
      <c r="AZ307" s="1076"/>
      <c r="BA307" s="1076"/>
      <c r="BB307" s="1056"/>
      <c r="BC307" s="1056"/>
      <c r="BD307" s="1056"/>
      <c r="BE307" s="1056"/>
    </row>
    <row r="308" spans="1:58" ht="30.65" customHeight="1" x14ac:dyDescent="0.35">
      <c r="A308" s="1367"/>
      <c r="B308"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8" s="778">
        <v>37.049999999999997</v>
      </c>
      <c r="D308" s="23" t="s">
        <v>1776</v>
      </c>
      <c r="E308" s="825" t="s">
        <v>1010</v>
      </c>
      <c r="F308" s="1495" t="str">
        <f>VLOOKUP(TBL4_OptApp57[[#This Row],[Option type
Defined List]],'Option Typs_Grps'!B$2:C$47, 2, FALSE)</f>
        <v>Resource Options</v>
      </c>
      <c r="G308" s="834" t="s">
        <v>68</v>
      </c>
      <c r="H308" s="23" t="s">
        <v>882</v>
      </c>
      <c r="I308" s="844" t="s">
        <v>738</v>
      </c>
      <c r="J308" s="778"/>
      <c r="K308" s="778" t="s">
        <v>71</v>
      </c>
      <c r="L308" s="1256" t="s">
        <v>738</v>
      </c>
      <c r="M308" s="1256" t="s">
        <v>738</v>
      </c>
      <c r="N308" s="1256" t="s">
        <v>738</v>
      </c>
      <c r="O308" s="1256" t="s">
        <v>738</v>
      </c>
      <c r="P308" s="1256" t="s">
        <v>738</v>
      </c>
      <c r="Q308" s="1256" t="s">
        <v>738</v>
      </c>
      <c r="R308" s="23" t="s">
        <v>71</v>
      </c>
      <c r="S308" s="1332" t="s">
        <v>71</v>
      </c>
      <c r="T308" s="1332" t="s">
        <v>71</v>
      </c>
      <c r="U308" s="848">
        <v>0</v>
      </c>
      <c r="V308" s="864">
        <v>16</v>
      </c>
      <c r="W308" s="1043" t="s">
        <v>305</v>
      </c>
      <c r="X308" s="821"/>
      <c r="Y308" s="1044"/>
      <c r="Z308" s="1044"/>
      <c r="AA308" s="1044">
        <v>0</v>
      </c>
      <c r="AB308" s="1044">
        <v>0</v>
      </c>
      <c r="AC308" s="1041">
        <v>1989.231</v>
      </c>
      <c r="AD308" s="1044">
        <v>0</v>
      </c>
      <c r="AE308" s="1047">
        <v>0</v>
      </c>
      <c r="AF308" s="1124"/>
      <c r="AG308" s="1044">
        <v>0</v>
      </c>
      <c r="AH308" s="1044"/>
      <c r="AI308" s="1041">
        <v>-7</v>
      </c>
      <c r="AJ308" s="1041">
        <v>-3</v>
      </c>
      <c r="AK308" s="1041" t="s">
        <v>305</v>
      </c>
      <c r="AL308" s="1041">
        <v>-1</v>
      </c>
      <c r="AM308" s="1041" t="s">
        <v>305</v>
      </c>
      <c r="AN308" s="1041">
        <v>-1</v>
      </c>
      <c r="AO308" s="1041" t="s">
        <v>305</v>
      </c>
      <c r="AP308" s="1041">
        <v>-2</v>
      </c>
      <c r="AQ308" s="1041" t="s">
        <v>305</v>
      </c>
      <c r="AR308" s="1041">
        <v>-1</v>
      </c>
      <c r="AS308" s="1041" t="s">
        <v>305</v>
      </c>
      <c r="AT308" s="1041" t="s">
        <v>305</v>
      </c>
      <c r="AU308" s="1041" t="s">
        <v>305</v>
      </c>
      <c r="AV308" s="1041" t="s">
        <v>940</v>
      </c>
      <c r="AW308" s="1041" t="s">
        <v>941</v>
      </c>
      <c r="AX308" s="1041" t="s">
        <v>888</v>
      </c>
      <c r="AY308" s="1041" t="s">
        <v>885</v>
      </c>
      <c r="AZ308" s="1041">
        <v>14</v>
      </c>
      <c r="BA308" s="778">
        <v>11</v>
      </c>
      <c r="BB308" s="1256" t="s">
        <v>738</v>
      </c>
      <c r="BC308" s="1256" t="s">
        <v>738</v>
      </c>
      <c r="BD308" s="1256" t="s">
        <v>738</v>
      </c>
      <c r="BE308" s="1256" t="s">
        <v>738</v>
      </c>
      <c r="BF308" s="1367"/>
    </row>
    <row r="309" spans="1:58" ht="30.65" customHeight="1" x14ac:dyDescent="0.35">
      <c r="A309" s="1367"/>
      <c r="B309"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09" s="778">
        <v>37.06</v>
      </c>
      <c r="D309" s="23" t="s">
        <v>1777</v>
      </c>
      <c r="E309" s="825" t="s">
        <v>1010</v>
      </c>
      <c r="F309" s="1495" t="str">
        <f>VLOOKUP(TBL4_OptApp57[[#This Row],[Option type
Defined List]],'Option Typs_Grps'!B$2:C$47, 2, FALSE)</f>
        <v>Resource Options</v>
      </c>
      <c r="G309" s="834" t="s">
        <v>68</v>
      </c>
      <c r="H309" s="23" t="s">
        <v>882</v>
      </c>
      <c r="I309" s="844" t="s">
        <v>738</v>
      </c>
      <c r="J309" s="778"/>
      <c r="K309" s="778" t="s">
        <v>71</v>
      </c>
      <c r="L309" s="1256" t="s">
        <v>738</v>
      </c>
      <c r="M309" s="1256" t="s">
        <v>738</v>
      </c>
      <c r="N309" s="1256" t="s">
        <v>738</v>
      </c>
      <c r="O309" s="1256" t="s">
        <v>738</v>
      </c>
      <c r="P309" s="1256" t="s">
        <v>738</v>
      </c>
      <c r="Q309" s="1256" t="s">
        <v>738</v>
      </c>
      <c r="R309" s="23" t="s">
        <v>71</v>
      </c>
      <c r="S309" s="1332" t="s">
        <v>71</v>
      </c>
      <c r="T309" s="1332" t="s">
        <v>71</v>
      </c>
      <c r="U309" s="848">
        <v>0</v>
      </c>
      <c r="V309" s="864">
        <v>16</v>
      </c>
      <c r="W309" s="1043" t="s">
        <v>305</v>
      </c>
      <c r="X309" s="821"/>
      <c r="Y309" s="1044"/>
      <c r="Z309" s="1044"/>
      <c r="AA309" s="1044">
        <v>0</v>
      </c>
      <c r="AB309" s="1044">
        <v>0</v>
      </c>
      <c r="AC309" s="1041">
        <v>3002.79</v>
      </c>
      <c r="AD309" s="1044">
        <v>0</v>
      </c>
      <c r="AE309" s="1047">
        <v>0</v>
      </c>
      <c r="AF309" s="1124"/>
      <c r="AG309" s="1044">
        <v>0</v>
      </c>
      <c r="AH309" s="1044"/>
      <c r="AI309" s="1041">
        <v>-5.6</v>
      </c>
      <c r="AJ309" s="1041">
        <v>-2</v>
      </c>
      <c r="AK309" s="1041" t="s">
        <v>305</v>
      </c>
      <c r="AL309" s="1041">
        <v>-1</v>
      </c>
      <c r="AM309" s="1041" t="s">
        <v>305</v>
      </c>
      <c r="AN309" s="1041">
        <v>-1</v>
      </c>
      <c r="AO309" s="1041" t="s">
        <v>305</v>
      </c>
      <c r="AP309" s="1041">
        <v>-2</v>
      </c>
      <c r="AQ309" s="1041" t="s">
        <v>305</v>
      </c>
      <c r="AR309" s="1041">
        <v>-1</v>
      </c>
      <c r="AS309" s="1041" t="s">
        <v>305</v>
      </c>
      <c r="AT309" s="1041" t="s">
        <v>305</v>
      </c>
      <c r="AU309" s="1041" t="s">
        <v>305</v>
      </c>
      <c r="AV309" s="1041" t="s">
        <v>904</v>
      </c>
      <c r="AW309" s="1041" t="s">
        <v>941</v>
      </c>
      <c r="AX309" s="1041" t="s">
        <v>888</v>
      </c>
      <c r="AY309" s="1041" t="s">
        <v>885</v>
      </c>
      <c r="AZ309" s="1041">
        <v>12</v>
      </c>
      <c r="BA309" s="778">
        <v>11</v>
      </c>
      <c r="BB309" s="1256" t="s">
        <v>738</v>
      </c>
      <c r="BC309" s="1256" t="s">
        <v>738</v>
      </c>
      <c r="BD309" s="1256" t="s">
        <v>738</v>
      </c>
      <c r="BE309" s="1256" t="s">
        <v>738</v>
      </c>
      <c r="BF309" s="1367"/>
    </row>
    <row r="310" spans="1:58" ht="30.65" customHeight="1" x14ac:dyDescent="0.35">
      <c r="A310" s="1367"/>
      <c r="B310" s="800"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10" s="778">
        <v>37.07</v>
      </c>
      <c r="D310" s="23" t="s">
        <v>1778</v>
      </c>
      <c r="E310" s="825" t="s">
        <v>1010</v>
      </c>
      <c r="F310" s="1495" t="str">
        <f>VLOOKUP(TBL4_OptApp57[[#This Row],[Option type
Defined List]],'Option Typs_Grps'!B$2:C$47, 2, FALSE)</f>
        <v>Resource Options</v>
      </c>
      <c r="G310" s="834" t="s">
        <v>68</v>
      </c>
      <c r="H310" s="23" t="s">
        <v>882</v>
      </c>
      <c r="I310" s="844" t="s">
        <v>738</v>
      </c>
      <c r="J310" s="778"/>
      <c r="K310" s="778" t="s">
        <v>71</v>
      </c>
      <c r="L310" s="1256" t="s">
        <v>738</v>
      </c>
      <c r="M310" s="1256" t="s">
        <v>738</v>
      </c>
      <c r="N310" s="1256" t="s">
        <v>738</v>
      </c>
      <c r="O310" s="1256" t="s">
        <v>738</v>
      </c>
      <c r="P310" s="1256" t="s">
        <v>738</v>
      </c>
      <c r="Q310" s="1256" t="s">
        <v>738</v>
      </c>
      <c r="R310" s="23" t="s">
        <v>71</v>
      </c>
      <c r="S310" s="1332" t="s">
        <v>71</v>
      </c>
      <c r="T310" s="1332" t="s">
        <v>71</v>
      </c>
      <c r="U310" s="848">
        <v>0</v>
      </c>
      <c r="V310" s="864">
        <v>16</v>
      </c>
      <c r="W310" s="1043" t="s">
        <v>305</v>
      </c>
      <c r="X310" s="821"/>
      <c r="Y310" s="1044"/>
      <c r="Z310" s="1044"/>
      <c r="AA310" s="1044">
        <v>0</v>
      </c>
      <c r="AB310" s="1044">
        <v>0</v>
      </c>
      <c r="AC310" s="1041">
        <v>3960.9229999999998</v>
      </c>
      <c r="AD310" s="1044">
        <v>0</v>
      </c>
      <c r="AE310" s="1047">
        <v>0</v>
      </c>
      <c r="AF310" s="1124"/>
      <c r="AG310" s="1044">
        <v>0</v>
      </c>
      <c r="AH310" s="1044"/>
      <c r="AI310" s="1041">
        <v>-5.6</v>
      </c>
      <c r="AJ310" s="1041">
        <v>-2</v>
      </c>
      <c r="AK310" s="1041" t="s">
        <v>305</v>
      </c>
      <c r="AL310" s="1041">
        <v>-1</v>
      </c>
      <c r="AM310" s="1041" t="s">
        <v>305</v>
      </c>
      <c r="AN310" s="1041">
        <v>-1</v>
      </c>
      <c r="AO310" s="1041" t="s">
        <v>305</v>
      </c>
      <c r="AP310" s="1041">
        <v>-2</v>
      </c>
      <c r="AQ310" s="1041" t="s">
        <v>305</v>
      </c>
      <c r="AR310" s="1041">
        <v>-1</v>
      </c>
      <c r="AS310" s="1041" t="s">
        <v>305</v>
      </c>
      <c r="AT310" s="1041" t="s">
        <v>305</v>
      </c>
      <c r="AU310" s="1041" t="s">
        <v>305</v>
      </c>
      <c r="AV310" s="1041" t="s">
        <v>940</v>
      </c>
      <c r="AW310" s="1041" t="s">
        <v>941</v>
      </c>
      <c r="AX310" s="1041" t="s">
        <v>888</v>
      </c>
      <c r="AY310" s="1041" t="s">
        <v>885</v>
      </c>
      <c r="AZ310" s="1041">
        <v>14</v>
      </c>
      <c r="BA310" s="778">
        <v>11</v>
      </c>
      <c r="BB310" s="1256" t="s">
        <v>738</v>
      </c>
      <c r="BC310" s="1256" t="s">
        <v>738</v>
      </c>
      <c r="BD310" s="1256" t="s">
        <v>738</v>
      </c>
      <c r="BE310" s="1256" t="s">
        <v>738</v>
      </c>
      <c r="BF310" s="1367"/>
    </row>
    <row r="311" spans="1:58" customFormat="1" ht="30.65" customHeight="1" x14ac:dyDescent="0.35">
      <c r="B311"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1" s="778">
        <v>37.08</v>
      </c>
      <c r="D311" s="23" t="s">
        <v>1779</v>
      </c>
      <c r="E311" s="825" t="s">
        <v>1010</v>
      </c>
      <c r="F311" s="1495" t="str">
        <f>VLOOKUP(TBL4_OptApp57[[#This Row],[Option type
Defined List]],'Option Typs_Grps'!B$2:C$47, 2, FALSE)</f>
        <v>Resource Options</v>
      </c>
      <c r="G311" s="834" t="s">
        <v>68</v>
      </c>
      <c r="H311" s="23" t="s">
        <v>737</v>
      </c>
      <c r="I311" s="844" t="s">
        <v>738</v>
      </c>
      <c r="J311" s="1055"/>
      <c r="K311" s="1055"/>
      <c r="L311" s="1055"/>
      <c r="M311" s="1055"/>
      <c r="N311" s="1055"/>
      <c r="O311" s="1055"/>
      <c r="P311" s="1056"/>
      <c r="Q311" s="1056"/>
      <c r="R311" s="788" t="s">
        <v>935</v>
      </c>
      <c r="S311" s="1332" t="s">
        <v>71</v>
      </c>
      <c r="T311" s="1332" t="s">
        <v>71</v>
      </c>
      <c r="U311" s="848">
        <v>2.27</v>
      </c>
      <c r="V311" s="1068"/>
      <c r="W311" s="1073"/>
      <c r="X311" s="1075"/>
      <c r="Y311" s="1074"/>
      <c r="Z311" s="1078"/>
      <c r="AA311" s="1074"/>
      <c r="AB311" s="1074"/>
      <c r="AC311" s="1074"/>
      <c r="AD311" s="1074"/>
      <c r="AE311" s="1074"/>
      <c r="AF311" s="1122"/>
      <c r="AG311" s="1074"/>
      <c r="AH311" s="1074"/>
      <c r="AI311" s="1076"/>
      <c r="AJ311" s="1076"/>
      <c r="AK311" s="1076"/>
      <c r="AL311" s="1076"/>
      <c r="AM311" s="1076"/>
      <c r="AN311" s="1076"/>
      <c r="AO311" s="1076"/>
      <c r="AP311" s="1076"/>
      <c r="AQ311" s="1076"/>
      <c r="AR311" s="1076"/>
      <c r="AS311" s="1076"/>
      <c r="AT311" s="1076"/>
      <c r="AU311" s="1076"/>
      <c r="AV311" s="1076"/>
      <c r="AW311" s="1076"/>
      <c r="AX311" s="1076"/>
      <c r="AY311" s="1076"/>
      <c r="AZ311" s="1076"/>
      <c r="BA311" s="1076"/>
      <c r="BB311" s="1056"/>
      <c r="BC311" s="1056"/>
      <c r="BD311" s="1056"/>
      <c r="BE311" s="1056"/>
    </row>
    <row r="312" spans="1:58" customFormat="1" ht="30.65" customHeight="1" x14ac:dyDescent="0.35">
      <c r="B312"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2" s="778">
        <v>37.090000000000003</v>
      </c>
      <c r="D312" s="23" t="s">
        <v>1780</v>
      </c>
      <c r="E312" s="825" t="s">
        <v>1010</v>
      </c>
      <c r="F312" s="1495" t="str">
        <f>VLOOKUP(TBL4_OptApp57[[#This Row],[Option type
Defined List]],'Option Typs_Grps'!B$2:C$47, 2, FALSE)</f>
        <v>Resource Options</v>
      </c>
      <c r="G312" s="834" t="s">
        <v>68</v>
      </c>
      <c r="H312" s="23" t="s">
        <v>737</v>
      </c>
      <c r="I312" s="844" t="s">
        <v>738</v>
      </c>
      <c r="J312" s="1055"/>
      <c r="K312" s="1055"/>
      <c r="L312" s="1055"/>
      <c r="M312" s="1055"/>
      <c r="N312" s="1055"/>
      <c r="O312" s="1055"/>
      <c r="P312" s="1056"/>
      <c r="Q312" s="1056"/>
      <c r="R312" s="788" t="s">
        <v>935</v>
      </c>
      <c r="S312" s="1332" t="s">
        <v>71</v>
      </c>
      <c r="T312" s="1332" t="s">
        <v>71</v>
      </c>
      <c r="U312" s="848">
        <v>30</v>
      </c>
      <c r="V312" s="1068"/>
      <c r="W312" s="1073"/>
      <c r="X312" s="1075"/>
      <c r="Y312" s="1074"/>
      <c r="Z312" s="1078"/>
      <c r="AA312" s="1074"/>
      <c r="AB312" s="1074"/>
      <c r="AC312" s="1074"/>
      <c r="AD312" s="1074"/>
      <c r="AE312" s="1074"/>
      <c r="AF312" s="1075"/>
      <c r="AG312" s="1074"/>
      <c r="AH312" s="1074"/>
      <c r="AI312" s="1076"/>
      <c r="AJ312" s="1076"/>
      <c r="AK312" s="1076"/>
      <c r="AL312" s="1076"/>
      <c r="AM312" s="1076"/>
      <c r="AN312" s="1076"/>
      <c r="AO312" s="1076"/>
      <c r="AP312" s="1076"/>
      <c r="AQ312" s="1076"/>
      <c r="AR312" s="1076"/>
      <c r="AS312" s="1076"/>
      <c r="AT312" s="1076"/>
      <c r="AU312" s="1076"/>
      <c r="AV312" s="1076"/>
      <c r="AW312" s="1076"/>
      <c r="AX312" s="1076"/>
      <c r="AY312" s="1076"/>
      <c r="AZ312" s="1076"/>
      <c r="BA312" s="1076"/>
      <c r="BB312" s="1056"/>
      <c r="BC312" s="1056"/>
      <c r="BD312" s="1056"/>
      <c r="BE312" s="1056"/>
    </row>
    <row r="313" spans="1:58" customFormat="1" ht="30.65" customHeight="1" x14ac:dyDescent="0.35">
      <c r="B313"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13" s="778">
        <v>37.1</v>
      </c>
      <c r="D313" s="23" t="s">
        <v>1781</v>
      </c>
      <c r="E313" s="825" t="s">
        <v>1010</v>
      </c>
      <c r="F313" s="1495" t="str">
        <f>VLOOKUP(TBL4_OptApp57[[#This Row],[Option type
Defined List]],'Option Typs_Grps'!B$2:C$47, 2, FALSE)</f>
        <v>Resource Options</v>
      </c>
      <c r="G313" s="834" t="s">
        <v>68</v>
      </c>
      <c r="H313" s="23" t="s">
        <v>882</v>
      </c>
      <c r="I313" s="844" t="s">
        <v>738</v>
      </c>
      <c r="J313" s="788"/>
      <c r="K313" s="788" t="s">
        <v>71</v>
      </c>
      <c r="L313" s="1256" t="s">
        <v>738</v>
      </c>
      <c r="M313" s="1256" t="s">
        <v>738</v>
      </c>
      <c r="N313" s="1256" t="s">
        <v>738</v>
      </c>
      <c r="O313" s="1256" t="s">
        <v>738</v>
      </c>
      <c r="P313" s="1040" t="s">
        <v>738</v>
      </c>
      <c r="Q313" s="1040" t="s">
        <v>738</v>
      </c>
      <c r="R313" s="788" t="s">
        <v>71</v>
      </c>
      <c r="S313" s="1332" t="s">
        <v>71</v>
      </c>
      <c r="T313" s="1332" t="s">
        <v>71</v>
      </c>
      <c r="U313" s="848">
        <v>0</v>
      </c>
      <c r="V313" s="864">
        <v>16</v>
      </c>
      <c r="W313" s="1043" t="s">
        <v>305</v>
      </c>
      <c r="X313" s="821"/>
      <c r="Y313" s="1044"/>
      <c r="Z313" s="1044"/>
      <c r="AA313" s="1044">
        <v>0</v>
      </c>
      <c r="AB313" s="1044">
        <v>0</v>
      </c>
      <c r="AC313" s="1041">
        <v>1872.8489999999999</v>
      </c>
      <c r="AD313" s="1044">
        <v>0</v>
      </c>
      <c r="AE313" s="1047">
        <v>0</v>
      </c>
      <c r="AF313" s="1124"/>
      <c r="AG313" s="1044">
        <v>0</v>
      </c>
      <c r="AH313" s="1044"/>
      <c r="AI313" s="1041">
        <v>-5.6</v>
      </c>
      <c r="AJ313" s="1041">
        <v>-2</v>
      </c>
      <c r="AK313" s="1041" t="s">
        <v>305</v>
      </c>
      <c r="AL313" s="1041">
        <v>-1</v>
      </c>
      <c r="AM313" s="1041" t="s">
        <v>305</v>
      </c>
      <c r="AN313" s="1041">
        <v>-1</v>
      </c>
      <c r="AO313" s="1041" t="s">
        <v>305</v>
      </c>
      <c r="AP313" s="1041">
        <v>-2</v>
      </c>
      <c r="AQ313" s="1041" t="s">
        <v>305</v>
      </c>
      <c r="AR313" s="1041">
        <v>-1</v>
      </c>
      <c r="AS313" s="1041" t="s">
        <v>305</v>
      </c>
      <c r="AT313" s="1041" t="s">
        <v>305</v>
      </c>
      <c r="AU313" s="1041" t="s">
        <v>305</v>
      </c>
      <c r="AV313" s="1041" t="s">
        <v>940</v>
      </c>
      <c r="AW313" s="1041" t="s">
        <v>905</v>
      </c>
      <c r="AX313" s="1046" t="s">
        <v>888</v>
      </c>
      <c r="AY313" s="1046" t="s">
        <v>904</v>
      </c>
      <c r="AZ313" s="1046">
        <v>16</v>
      </c>
      <c r="BA313" s="1046">
        <v>0</v>
      </c>
      <c r="BB313" s="1040" t="s">
        <v>738</v>
      </c>
      <c r="BC313" s="1040" t="s">
        <v>738</v>
      </c>
      <c r="BD313" s="1040" t="s">
        <v>738</v>
      </c>
      <c r="BE313" s="1040" t="s">
        <v>738</v>
      </c>
    </row>
    <row r="314" spans="1:58" customFormat="1" ht="30.65" customHeight="1" x14ac:dyDescent="0.35">
      <c r="B314"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4" s="778">
        <v>37.11</v>
      </c>
      <c r="D314" s="23" t="s">
        <v>1782</v>
      </c>
      <c r="E314" s="825" t="s">
        <v>1010</v>
      </c>
      <c r="F314" s="1495" t="str">
        <f>VLOOKUP(TBL4_OptApp57[[#This Row],[Option type
Defined List]],'Option Typs_Grps'!B$2:C$47, 2, FALSE)</f>
        <v>Resource Options</v>
      </c>
      <c r="G314" s="834" t="s">
        <v>68</v>
      </c>
      <c r="H314" s="23" t="s">
        <v>737</v>
      </c>
      <c r="I314" s="844" t="s">
        <v>738</v>
      </c>
      <c r="J314" s="1055"/>
      <c r="K314" s="1055"/>
      <c r="L314" s="1055"/>
      <c r="M314" s="1055"/>
      <c r="N314" s="1055"/>
      <c r="O314" s="1055"/>
      <c r="P314" s="1056"/>
      <c r="Q314" s="1056"/>
      <c r="R314" s="788" t="s">
        <v>935</v>
      </c>
      <c r="S314" s="1332" t="s">
        <v>71</v>
      </c>
      <c r="T314" s="1332" t="s">
        <v>71</v>
      </c>
      <c r="U314" s="848">
        <v>0</v>
      </c>
      <c r="V314" s="1068"/>
      <c r="W314" s="1073"/>
      <c r="X314" s="1075"/>
      <c r="Y314" s="1074"/>
      <c r="Z314" s="1078"/>
      <c r="AA314" s="1074"/>
      <c r="AB314" s="1074"/>
      <c r="AC314" s="1074"/>
      <c r="AD314" s="1074"/>
      <c r="AE314" s="1074"/>
      <c r="AF314" s="1122"/>
      <c r="AG314" s="1074"/>
      <c r="AH314" s="1074"/>
      <c r="AI314" s="1076"/>
      <c r="AJ314" s="1076"/>
      <c r="AK314" s="1076"/>
      <c r="AL314" s="1076"/>
      <c r="AM314" s="1076"/>
      <c r="AN314" s="1076"/>
      <c r="AO314" s="1076"/>
      <c r="AP314" s="1076"/>
      <c r="AQ314" s="1076"/>
      <c r="AR314" s="1076"/>
      <c r="AS314" s="1076"/>
      <c r="AT314" s="1076"/>
      <c r="AU314" s="1076"/>
      <c r="AV314" s="1076"/>
      <c r="AW314" s="1076"/>
      <c r="AX314" s="1076"/>
      <c r="AY314" s="1076"/>
      <c r="AZ314" s="1076"/>
      <c r="BA314" s="1076"/>
      <c r="BB314" s="1056"/>
      <c r="BC314" s="1056"/>
      <c r="BD314" s="1056"/>
      <c r="BE314" s="1056"/>
    </row>
    <row r="315" spans="1:58" customFormat="1" ht="30.65" customHeight="1" x14ac:dyDescent="0.35">
      <c r="B315"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5" s="778">
        <v>37.119999999999997</v>
      </c>
      <c r="D315" s="23" t="s">
        <v>1783</v>
      </c>
      <c r="E315" s="825" t="s">
        <v>1010</v>
      </c>
      <c r="F315" s="1495" t="str">
        <f>VLOOKUP(TBL4_OptApp57[[#This Row],[Option type
Defined List]],'Option Typs_Grps'!B$2:C$47, 2, FALSE)</f>
        <v>Resource Options</v>
      </c>
      <c r="G315" s="834" t="s">
        <v>68</v>
      </c>
      <c r="H315" s="23" t="s">
        <v>737</v>
      </c>
      <c r="I315" s="844" t="s">
        <v>738</v>
      </c>
      <c r="J315" s="1055"/>
      <c r="K315" s="1055"/>
      <c r="L315" s="1055"/>
      <c r="M315" s="1055"/>
      <c r="N315" s="1055"/>
      <c r="O315" s="1055"/>
      <c r="P315" s="1056"/>
      <c r="Q315" s="1056"/>
      <c r="R315" s="788" t="s">
        <v>755</v>
      </c>
      <c r="S315" s="1332" t="s">
        <v>71</v>
      </c>
      <c r="T315" s="1332" t="s">
        <v>71</v>
      </c>
      <c r="U315" s="848">
        <v>4</v>
      </c>
      <c r="V315" s="1068"/>
      <c r="W315" s="1073"/>
      <c r="X315" s="1075"/>
      <c r="Y315" s="1074"/>
      <c r="Z315" s="1078"/>
      <c r="AA315" s="1074"/>
      <c r="AB315" s="1074"/>
      <c r="AC315" s="1074"/>
      <c r="AD315" s="1074"/>
      <c r="AE315" s="1074"/>
      <c r="AF315" s="1075"/>
      <c r="AG315" s="1074"/>
      <c r="AH315" s="1074"/>
      <c r="AI315" s="1076"/>
      <c r="AJ315" s="1076"/>
      <c r="AK315" s="1076"/>
      <c r="AL315" s="1076"/>
      <c r="AM315" s="1076"/>
      <c r="AN315" s="1076"/>
      <c r="AO315" s="1076"/>
      <c r="AP315" s="1076"/>
      <c r="AQ315" s="1076"/>
      <c r="AR315" s="1076"/>
      <c r="AS315" s="1076"/>
      <c r="AT315" s="1076"/>
      <c r="AU315" s="1076"/>
      <c r="AV315" s="1076"/>
      <c r="AW315" s="1076"/>
      <c r="AX315" s="1076"/>
      <c r="AY315" s="1076"/>
      <c r="AZ315" s="1076"/>
      <c r="BA315" s="1076"/>
      <c r="BB315" s="1056"/>
      <c r="BC315" s="1056"/>
      <c r="BD315" s="1056"/>
      <c r="BE315" s="1056"/>
    </row>
    <row r="316" spans="1:58" customFormat="1" ht="30.65" customHeight="1" x14ac:dyDescent="0.35">
      <c r="B316"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6" s="778">
        <v>37.130000000000003</v>
      </c>
      <c r="D316" s="23" t="s">
        <v>1784</v>
      </c>
      <c r="E316" s="825" t="s">
        <v>1010</v>
      </c>
      <c r="F316" s="1495" t="str">
        <f>VLOOKUP(TBL4_OptApp57[[#This Row],[Option type
Defined List]],'Option Typs_Grps'!B$2:C$47, 2, FALSE)</f>
        <v>Resource Options</v>
      </c>
      <c r="G316" s="834" t="s">
        <v>68</v>
      </c>
      <c r="H316" s="23" t="s">
        <v>737</v>
      </c>
      <c r="I316" s="844" t="s">
        <v>738</v>
      </c>
      <c r="J316" s="1055"/>
      <c r="K316" s="1055"/>
      <c r="L316" s="1055"/>
      <c r="M316" s="1055"/>
      <c r="N316" s="1055"/>
      <c r="O316" s="1055"/>
      <c r="P316" s="1056"/>
      <c r="Q316" s="1056"/>
      <c r="R316" s="788" t="s">
        <v>755</v>
      </c>
      <c r="S316" s="1332" t="s">
        <v>71</v>
      </c>
      <c r="T316" s="1332" t="s">
        <v>71</v>
      </c>
      <c r="U316" s="848">
        <v>0</v>
      </c>
      <c r="V316" s="1068"/>
      <c r="W316" s="1073"/>
      <c r="X316" s="1075"/>
      <c r="Y316" s="1074"/>
      <c r="Z316" s="1078"/>
      <c r="AA316" s="1074"/>
      <c r="AB316" s="1074"/>
      <c r="AC316" s="1074"/>
      <c r="AD316" s="1074"/>
      <c r="AE316" s="1074"/>
      <c r="AF316" s="1075"/>
      <c r="AG316" s="1074"/>
      <c r="AH316" s="1074"/>
      <c r="AI316" s="1076"/>
      <c r="AJ316" s="1076"/>
      <c r="AK316" s="1076"/>
      <c r="AL316" s="1076"/>
      <c r="AM316" s="1076"/>
      <c r="AN316" s="1076"/>
      <c r="AO316" s="1076"/>
      <c r="AP316" s="1076"/>
      <c r="AQ316" s="1076"/>
      <c r="AR316" s="1076"/>
      <c r="AS316" s="1076"/>
      <c r="AT316" s="1076"/>
      <c r="AU316" s="1076"/>
      <c r="AV316" s="1076"/>
      <c r="AW316" s="1076"/>
      <c r="AX316" s="1076"/>
      <c r="AY316" s="1076"/>
      <c r="AZ316" s="1076"/>
      <c r="BA316" s="1076"/>
      <c r="BB316" s="1056"/>
      <c r="BC316" s="1056"/>
      <c r="BD316" s="1056"/>
      <c r="BE316" s="1056"/>
    </row>
    <row r="317" spans="1:58" customFormat="1" ht="30.65" customHeight="1" x14ac:dyDescent="0.35">
      <c r="B317" s="83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7" s="778">
        <v>37.14</v>
      </c>
      <c r="D317" s="23" t="s">
        <v>1785</v>
      </c>
      <c r="E317" s="825" t="s">
        <v>1010</v>
      </c>
      <c r="F317" s="1495" t="str">
        <f>VLOOKUP(TBL4_OptApp57[[#This Row],[Option type
Defined List]],'Option Typs_Grps'!B$2:C$47, 2, FALSE)</f>
        <v>Resource Options</v>
      </c>
      <c r="G317" s="834" t="s">
        <v>68</v>
      </c>
      <c r="H317" s="23" t="s">
        <v>737</v>
      </c>
      <c r="I317" s="844" t="s">
        <v>738</v>
      </c>
      <c r="J317" s="1054"/>
      <c r="K317" s="1055"/>
      <c r="L317" s="1055"/>
      <c r="M317" s="1055"/>
      <c r="N317" s="1055"/>
      <c r="O317" s="1055"/>
      <c r="P317" s="1056"/>
      <c r="Q317" s="1056"/>
      <c r="R317" s="788" t="s">
        <v>755</v>
      </c>
      <c r="S317" s="1332" t="s">
        <v>71</v>
      </c>
      <c r="T317" s="1332" t="s">
        <v>71</v>
      </c>
      <c r="U317" s="848">
        <v>22</v>
      </c>
      <c r="V317" s="1068"/>
      <c r="W317" s="1073"/>
      <c r="X317" s="1075"/>
      <c r="Y317" s="1074"/>
      <c r="Z317" s="1078"/>
      <c r="AA317" s="1074"/>
      <c r="AB317" s="1074"/>
      <c r="AC317" s="1074"/>
      <c r="AD317" s="1074"/>
      <c r="AE317" s="1074"/>
      <c r="AF317" s="1075"/>
      <c r="AG317" s="1074"/>
      <c r="AH317" s="1074"/>
      <c r="AI317" s="1076"/>
      <c r="AJ317" s="1076"/>
      <c r="AK317" s="1076"/>
      <c r="AL317" s="1076"/>
      <c r="AM317" s="1076"/>
      <c r="AN317" s="1076"/>
      <c r="AO317" s="1076"/>
      <c r="AP317" s="1076"/>
      <c r="AQ317" s="1076"/>
      <c r="AR317" s="1076"/>
      <c r="AS317" s="1076"/>
      <c r="AT317" s="1076"/>
      <c r="AU317" s="1076"/>
      <c r="AV317" s="1076"/>
      <c r="AW317" s="1076"/>
      <c r="AX317" s="1076"/>
      <c r="AY317" s="1076"/>
      <c r="AZ317" s="1076"/>
      <c r="BA317" s="1076"/>
      <c r="BB317" s="1056"/>
      <c r="BC317" s="1056"/>
      <c r="BD317" s="1056"/>
      <c r="BE317" s="1056"/>
    </row>
    <row r="318" spans="1:58" ht="30.65" customHeight="1" x14ac:dyDescent="0.35">
      <c r="A318" s="1367"/>
      <c r="B31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8" s="778">
        <v>37.15</v>
      </c>
      <c r="D318" s="23" t="s">
        <v>1786</v>
      </c>
      <c r="E318" s="825" t="s">
        <v>1010</v>
      </c>
      <c r="F318" s="1495" t="str">
        <f>VLOOKUP(TBL4_OptApp57[[#This Row],[Option type
Defined List]],'Option Typs_Grps'!B$2:C$47, 2, FALSE)</f>
        <v>Resource Options</v>
      </c>
      <c r="G318" s="834" t="s">
        <v>68</v>
      </c>
      <c r="H318" s="23" t="s">
        <v>737</v>
      </c>
      <c r="I318" s="844" t="s">
        <v>738</v>
      </c>
      <c r="J318" s="1049"/>
      <c r="K318" s="1049"/>
      <c r="L318" s="1049"/>
      <c r="M318" s="1049"/>
      <c r="N318" s="1049"/>
      <c r="O318" s="1050"/>
      <c r="P318" s="1051"/>
      <c r="Q318" s="1051"/>
      <c r="R318" s="23" t="s">
        <v>935</v>
      </c>
      <c r="S318" s="1332" t="s">
        <v>71</v>
      </c>
      <c r="T318" s="1332" t="s">
        <v>71</v>
      </c>
      <c r="U318" s="848">
        <v>5.2</v>
      </c>
      <c r="V318" s="1068"/>
      <c r="W318" s="1069"/>
      <c r="X318" s="1070"/>
      <c r="Y318" s="1079"/>
      <c r="Z318" s="1071"/>
      <c r="AA318" s="1070"/>
      <c r="AB318" s="1070"/>
      <c r="AC318" s="1070"/>
      <c r="AD318" s="1070"/>
      <c r="AE318" s="1070"/>
      <c r="AF318" s="1070"/>
      <c r="AG318" s="1070"/>
      <c r="AH318" s="1070"/>
      <c r="AI318" s="1057"/>
      <c r="AJ318" s="1057"/>
      <c r="AK318" s="1057"/>
      <c r="AL318" s="1057"/>
      <c r="AM318" s="1057"/>
      <c r="AN318" s="1057"/>
      <c r="AO318" s="1057"/>
      <c r="AP318" s="1057"/>
      <c r="AQ318" s="1057"/>
      <c r="AR318" s="1057"/>
      <c r="AS318" s="1057"/>
      <c r="AT318" s="1057"/>
      <c r="AU318" s="1057"/>
      <c r="AV318" s="1057"/>
      <c r="AW318" s="1057"/>
      <c r="AX318" s="1057"/>
      <c r="AY318" s="1057"/>
      <c r="AZ318" s="1057"/>
      <c r="BA318" s="1049"/>
      <c r="BB318" s="1051"/>
      <c r="BC318" s="1051"/>
      <c r="BD318" s="1051"/>
      <c r="BE318" s="1051"/>
      <c r="BF318" s="1367"/>
    </row>
    <row r="319" spans="1:58" ht="30.65" customHeight="1" x14ac:dyDescent="0.35">
      <c r="A319" s="1367"/>
      <c r="B31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19" s="778">
        <v>37.159999999999997</v>
      </c>
      <c r="D319" s="23" t="s">
        <v>1787</v>
      </c>
      <c r="E319" s="825" t="s">
        <v>1010</v>
      </c>
      <c r="F319" s="1495" t="str">
        <f>VLOOKUP(TBL4_OptApp57[[#This Row],[Option type
Defined List]],'Option Typs_Grps'!B$2:C$47, 2, FALSE)</f>
        <v>Resource Options</v>
      </c>
      <c r="G319" s="834" t="s">
        <v>68</v>
      </c>
      <c r="H319" s="23" t="s">
        <v>737</v>
      </c>
      <c r="I319" s="844" t="s">
        <v>738</v>
      </c>
      <c r="J319" s="1049"/>
      <c r="K319" s="1049"/>
      <c r="L319" s="1049"/>
      <c r="M319" s="1049"/>
      <c r="N319" s="1049"/>
      <c r="O319" s="1050"/>
      <c r="P319" s="1051"/>
      <c r="Q319" s="1051"/>
      <c r="R319" s="23" t="s">
        <v>935</v>
      </c>
      <c r="S319" s="1332" t="s">
        <v>71</v>
      </c>
      <c r="T319" s="1332" t="s">
        <v>71</v>
      </c>
      <c r="U319" s="848">
        <v>6.29</v>
      </c>
      <c r="V319" s="1068"/>
      <c r="W319" s="1069"/>
      <c r="X319" s="1070"/>
      <c r="Y319" s="1079"/>
      <c r="Z319" s="1071"/>
      <c r="AA319" s="1070"/>
      <c r="AB319" s="1070"/>
      <c r="AC319" s="1070"/>
      <c r="AD319" s="1070"/>
      <c r="AE319" s="1070"/>
      <c r="AF319" s="1070"/>
      <c r="AG319" s="1070"/>
      <c r="AH319" s="1070"/>
      <c r="AI319" s="1057"/>
      <c r="AJ319" s="1057"/>
      <c r="AK319" s="1057"/>
      <c r="AL319" s="1057"/>
      <c r="AM319" s="1057"/>
      <c r="AN319" s="1057"/>
      <c r="AO319" s="1057"/>
      <c r="AP319" s="1057"/>
      <c r="AQ319" s="1057"/>
      <c r="AR319" s="1057"/>
      <c r="AS319" s="1057"/>
      <c r="AT319" s="1057"/>
      <c r="AU319" s="1057"/>
      <c r="AV319" s="1057"/>
      <c r="AW319" s="1057"/>
      <c r="AX319" s="1057"/>
      <c r="AY319" s="1057"/>
      <c r="AZ319" s="1057"/>
      <c r="BA319" s="1049"/>
      <c r="BB319" s="1051"/>
      <c r="BC319" s="1051"/>
      <c r="BD319" s="1051"/>
      <c r="BE319" s="1051"/>
      <c r="BF319" s="1367"/>
    </row>
    <row r="320" spans="1:58" ht="30.65" customHeight="1" x14ac:dyDescent="0.35">
      <c r="A320" s="1367"/>
      <c r="B32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0" s="778">
        <v>37.17</v>
      </c>
      <c r="D320" s="23" t="s">
        <v>1788</v>
      </c>
      <c r="E320" s="825" t="s">
        <v>1010</v>
      </c>
      <c r="F320" s="1495" t="str">
        <f>VLOOKUP(TBL4_OptApp57[[#This Row],[Option type
Defined List]],'Option Typs_Grps'!B$2:C$47, 2, FALSE)</f>
        <v>Resource Options</v>
      </c>
      <c r="G320" s="834" t="s">
        <v>68</v>
      </c>
      <c r="H320" s="23" t="s">
        <v>737</v>
      </c>
      <c r="I320" s="844" t="s">
        <v>738</v>
      </c>
      <c r="J320" s="1049"/>
      <c r="K320" s="1049"/>
      <c r="L320" s="1049"/>
      <c r="M320" s="1049"/>
      <c r="N320" s="1049"/>
      <c r="O320" s="1050"/>
      <c r="P320" s="1051"/>
      <c r="Q320" s="1051"/>
      <c r="R320" s="23" t="s">
        <v>896</v>
      </c>
      <c r="S320" s="1332" t="s">
        <v>71</v>
      </c>
      <c r="T320" s="1332" t="s">
        <v>71</v>
      </c>
      <c r="U320" s="848">
        <v>7.87</v>
      </c>
      <c r="V320" s="1068"/>
      <c r="W320" s="1069"/>
      <c r="X320" s="1070"/>
      <c r="Y320" s="1079"/>
      <c r="Z320" s="1071"/>
      <c r="AA320" s="1070"/>
      <c r="AB320" s="1070"/>
      <c r="AC320" s="1070"/>
      <c r="AD320" s="1070"/>
      <c r="AE320" s="1070"/>
      <c r="AF320" s="1070"/>
      <c r="AG320" s="1070"/>
      <c r="AH320" s="1070"/>
      <c r="AI320" s="1057"/>
      <c r="AJ320" s="1057"/>
      <c r="AK320" s="1057"/>
      <c r="AL320" s="1057"/>
      <c r="AM320" s="1057"/>
      <c r="AN320" s="1057"/>
      <c r="AO320" s="1057"/>
      <c r="AP320" s="1057"/>
      <c r="AQ320" s="1057"/>
      <c r="AR320" s="1057"/>
      <c r="AS320" s="1057"/>
      <c r="AT320" s="1057"/>
      <c r="AU320" s="1057"/>
      <c r="AV320" s="1057"/>
      <c r="AW320" s="1057"/>
      <c r="AX320" s="1057"/>
      <c r="AY320" s="1057"/>
      <c r="AZ320" s="1057"/>
      <c r="BA320" s="1049"/>
      <c r="BB320" s="1051"/>
      <c r="BC320" s="1051"/>
      <c r="BD320" s="1051"/>
      <c r="BE320" s="1051"/>
      <c r="BF320" s="1367"/>
    </row>
    <row r="321" spans="1:58" ht="30.65" customHeight="1" x14ac:dyDescent="0.35">
      <c r="A321" s="1367"/>
      <c r="B32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1" s="778">
        <v>37.18</v>
      </c>
      <c r="D321" s="23" t="s">
        <v>1789</v>
      </c>
      <c r="E321" s="825" t="s">
        <v>1010</v>
      </c>
      <c r="F321" s="1495" t="str">
        <f>VLOOKUP(TBL4_OptApp57[[#This Row],[Option type
Defined List]],'Option Typs_Grps'!B$2:C$47, 2, FALSE)</f>
        <v>Resource Options</v>
      </c>
      <c r="G321" s="834" t="s">
        <v>68</v>
      </c>
      <c r="H321" s="23" t="s">
        <v>737</v>
      </c>
      <c r="I321" s="844" t="s">
        <v>738</v>
      </c>
      <c r="J321" s="1049"/>
      <c r="K321" s="1049"/>
      <c r="L321" s="1049"/>
      <c r="M321" s="1049"/>
      <c r="N321" s="1049"/>
      <c r="O321" s="1050"/>
      <c r="P321" s="1051"/>
      <c r="Q321" s="1051"/>
      <c r="R321" s="23" t="s">
        <v>896</v>
      </c>
      <c r="S321" s="1332" t="s">
        <v>71</v>
      </c>
      <c r="T321" s="1332" t="s">
        <v>71</v>
      </c>
      <c r="U321" s="848">
        <v>2.8</v>
      </c>
      <c r="V321" s="1068"/>
      <c r="W321" s="1069"/>
      <c r="X321" s="1070"/>
      <c r="Y321" s="1079"/>
      <c r="Z321" s="1071"/>
      <c r="AA321" s="1070"/>
      <c r="AB321" s="1070"/>
      <c r="AC321" s="1070"/>
      <c r="AD321" s="1070"/>
      <c r="AE321" s="1070"/>
      <c r="AF321" s="1070"/>
      <c r="AG321" s="1070"/>
      <c r="AH321" s="1070"/>
      <c r="AI321" s="1057"/>
      <c r="AJ321" s="1057"/>
      <c r="AK321" s="1057"/>
      <c r="AL321" s="1057"/>
      <c r="AM321" s="1057"/>
      <c r="AN321" s="1057"/>
      <c r="AO321" s="1057"/>
      <c r="AP321" s="1057"/>
      <c r="AQ321" s="1057"/>
      <c r="AR321" s="1057"/>
      <c r="AS321" s="1057"/>
      <c r="AT321" s="1057"/>
      <c r="AU321" s="1057"/>
      <c r="AV321" s="1057"/>
      <c r="AW321" s="1057"/>
      <c r="AX321" s="1057"/>
      <c r="AY321" s="1057"/>
      <c r="AZ321" s="1057"/>
      <c r="BA321" s="1049"/>
      <c r="BB321" s="1051"/>
      <c r="BC321" s="1051"/>
      <c r="BD321" s="1051"/>
      <c r="BE321" s="1051"/>
      <c r="BF321" s="1367"/>
    </row>
    <row r="322" spans="1:58" ht="30.65" customHeight="1" x14ac:dyDescent="0.35">
      <c r="A322" s="1367"/>
      <c r="B32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2" s="778">
        <v>37.19</v>
      </c>
      <c r="D322" s="23" t="s">
        <v>1790</v>
      </c>
      <c r="E322" s="825" t="s">
        <v>1010</v>
      </c>
      <c r="F322" s="1495" t="str">
        <f>VLOOKUP(TBL4_OptApp57[[#This Row],[Option type
Defined List]],'Option Typs_Grps'!B$2:C$47, 2, FALSE)</f>
        <v>Resource Options</v>
      </c>
      <c r="G322" s="834" t="s">
        <v>68</v>
      </c>
      <c r="H322" s="23" t="s">
        <v>737</v>
      </c>
      <c r="I322" s="844" t="s">
        <v>738</v>
      </c>
      <c r="J322" s="1049"/>
      <c r="K322" s="1049"/>
      <c r="L322" s="1049"/>
      <c r="M322" s="1049"/>
      <c r="N322" s="1049"/>
      <c r="O322" s="1050"/>
      <c r="P322" s="1051"/>
      <c r="Q322" s="1051"/>
      <c r="R322" s="23" t="s">
        <v>894</v>
      </c>
      <c r="S322" s="1332" t="s">
        <v>71</v>
      </c>
      <c r="T322" s="1332" t="s">
        <v>71</v>
      </c>
      <c r="U322" s="848">
        <v>3.2</v>
      </c>
      <c r="V322" s="1068"/>
      <c r="W322" s="1069"/>
      <c r="X322" s="1070"/>
      <c r="Y322" s="1079"/>
      <c r="Z322" s="1071"/>
      <c r="AA322" s="1070"/>
      <c r="AB322" s="1070"/>
      <c r="AC322" s="1070"/>
      <c r="AD322" s="1070"/>
      <c r="AE322" s="1070"/>
      <c r="AF322" s="1070"/>
      <c r="AG322" s="1070"/>
      <c r="AH322" s="1070"/>
      <c r="AI322" s="1057"/>
      <c r="AJ322" s="1057"/>
      <c r="AK322" s="1057"/>
      <c r="AL322" s="1057"/>
      <c r="AM322" s="1057"/>
      <c r="AN322" s="1057"/>
      <c r="AO322" s="1057"/>
      <c r="AP322" s="1057"/>
      <c r="AQ322" s="1057"/>
      <c r="AR322" s="1057"/>
      <c r="AS322" s="1057"/>
      <c r="AT322" s="1057"/>
      <c r="AU322" s="1057"/>
      <c r="AV322" s="1057"/>
      <c r="AW322" s="1057"/>
      <c r="AX322" s="1057"/>
      <c r="AY322" s="1057"/>
      <c r="AZ322" s="1057"/>
      <c r="BA322" s="1049"/>
      <c r="BB322" s="1051"/>
      <c r="BC322" s="1051"/>
      <c r="BD322" s="1051"/>
      <c r="BE322" s="1051"/>
      <c r="BF322" s="1367"/>
    </row>
    <row r="323" spans="1:58" ht="30.65" customHeight="1" x14ac:dyDescent="0.35">
      <c r="A323" s="1367"/>
      <c r="B32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3" s="778">
        <v>37.200000000000003</v>
      </c>
      <c r="D323" s="23" t="s">
        <v>1791</v>
      </c>
      <c r="E323" s="825" t="s">
        <v>1010</v>
      </c>
      <c r="F323" s="1495" t="str">
        <f>VLOOKUP(TBL4_OptApp57[[#This Row],[Option type
Defined List]],'Option Typs_Grps'!B$2:C$47, 2, FALSE)</f>
        <v>Resource Options</v>
      </c>
      <c r="G323" s="834" t="s">
        <v>68</v>
      </c>
      <c r="H323" s="23" t="s">
        <v>737</v>
      </c>
      <c r="I323" s="844" t="s">
        <v>738</v>
      </c>
      <c r="J323" s="1049"/>
      <c r="K323" s="1049"/>
      <c r="L323" s="1049"/>
      <c r="M323" s="1049"/>
      <c r="N323" s="1049"/>
      <c r="O323" s="1050"/>
      <c r="P323" s="1051"/>
      <c r="Q323" s="1051"/>
      <c r="R323" s="23" t="s">
        <v>935</v>
      </c>
      <c r="S323" s="1332" t="s">
        <v>71</v>
      </c>
      <c r="T323" s="1332" t="s">
        <v>71</v>
      </c>
      <c r="U323" s="848">
        <v>4</v>
      </c>
      <c r="V323" s="1068"/>
      <c r="W323" s="1069"/>
      <c r="X323" s="1070"/>
      <c r="Y323" s="1079"/>
      <c r="Z323" s="1071"/>
      <c r="AA323" s="1070"/>
      <c r="AB323" s="1070"/>
      <c r="AC323" s="1070"/>
      <c r="AD323" s="1070"/>
      <c r="AE323" s="1070"/>
      <c r="AF323" s="1070"/>
      <c r="AG323" s="1070"/>
      <c r="AH323" s="1070"/>
      <c r="AI323" s="1057"/>
      <c r="AJ323" s="1057"/>
      <c r="AK323" s="1057"/>
      <c r="AL323" s="1057"/>
      <c r="AM323" s="1057"/>
      <c r="AN323" s="1057"/>
      <c r="AO323" s="1057"/>
      <c r="AP323" s="1057"/>
      <c r="AQ323" s="1057"/>
      <c r="AR323" s="1057"/>
      <c r="AS323" s="1057"/>
      <c r="AT323" s="1057"/>
      <c r="AU323" s="1057"/>
      <c r="AV323" s="1057"/>
      <c r="AW323" s="1057"/>
      <c r="AX323" s="1057"/>
      <c r="AY323" s="1057"/>
      <c r="AZ323" s="1057"/>
      <c r="BA323" s="1049"/>
      <c r="BB323" s="1051"/>
      <c r="BC323" s="1051"/>
      <c r="BD323" s="1051"/>
      <c r="BE323" s="1051"/>
      <c r="BF323" s="1367"/>
    </row>
    <row r="324" spans="1:58" ht="30.65" customHeight="1" x14ac:dyDescent="0.35">
      <c r="A324" s="1367"/>
      <c r="B32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4" s="778">
        <v>37.21</v>
      </c>
      <c r="D324" s="23" t="s">
        <v>1792</v>
      </c>
      <c r="E324" s="825" t="s">
        <v>1010</v>
      </c>
      <c r="F324" s="1495" t="str">
        <f>VLOOKUP(TBL4_OptApp57[[#This Row],[Option type
Defined List]],'Option Typs_Grps'!B$2:C$47, 2, FALSE)</f>
        <v>Resource Options</v>
      </c>
      <c r="G324" s="834" t="s">
        <v>68</v>
      </c>
      <c r="H324" s="23" t="s">
        <v>737</v>
      </c>
      <c r="I324" s="844" t="s">
        <v>738</v>
      </c>
      <c r="J324" s="1049"/>
      <c r="K324" s="1049"/>
      <c r="L324" s="1049"/>
      <c r="M324" s="1049"/>
      <c r="N324" s="1049"/>
      <c r="O324" s="1050"/>
      <c r="P324" s="1051"/>
      <c r="Q324" s="1051"/>
      <c r="R324" s="23" t="s">
        <v>935</v>
      </c>
      <c r="S324" s="1332" t="s">
        <v>71</v>
      </c>
      <c r="T324" s="1332" t="s">
        <v>71</v>
      </c>
      <c r="U324" s="848">
        <v>3.37</v>
      </c>
      <c r="V324" s="1068"/>
      <c r="W324" s="1069"/>
      <c r="X324" s="1070"/>
      <c r="Y324" s="1079"/>
      <c r="Z324" s="1071"/>
      <c r="AA324" s="1070"/>
      <c r="AB324" s="1070"/>
      <c r="AC324" s="1070"/>
      <c r="AD324" s="1070"/>
      <c r="AE324" s="1070"/>
      <c r="AF324" s="1070"/>
      <c r="AG324" s="1070"/>
      <c r="AH324" s="1070"/>
      <c r="AI324" s="1057"/>
      <c r="AJ324" s="1057"/>
      <c r="AK324" s="1057"/>
      <c r="AL324" s="1057"/>
      <c r="AM324" s="1057"/>
      <c r="AN324" s="1057"/>
      <c r="AO324" s="1057"/>
      <c r="AP324" s="1057"/>
      <c r="AQ324" s="1057"/>
      <c r="AR324" s="1057"/>
      <c r="AS324" s="1057"/>
      <c r="AT324" s="1057"/>
      <c r="AU324" s="1057"/>
      <c r="AV324" s="1057"/>
      <c r="AW324" s="1057"/>
      <c r="AX324" s="1057"/>
      <c r="AY324" s="1057"/>
      <c r="AZ324" s="1057"/>
      <c r="BA324" s="1049"/>
      <c r="BB324" s="1051"/>
      <c r="BC324" s="1051"/>
      <c r="BD324" s="1051"/>
      <c r="BE324" s="1051"/>
      <c r="BF324" s="1367"/>
    </row>
    <row r="325" spans="1:58" ht="30.65" customHeight="1" x14ac:dyDescent="0.35">
      <c r="A325" s="1367"/>
      <c r="B32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5" s="778">
        <v>37.22</v>
      </c>
      <c r="D325" s="23" t="s">
        <v>1793</v>
      </c>
      <c r="E325" s="825" t="s">
        <v>1010</v>
      </c>
      <c r="F325" s="1495" t="str">
        <f>VLOOKUP(TBL4_OptApp57[[#This Row],[Option type
Defined List]],'Option Typs_Grps'!B$2:C$47, 2, FALSE)</f>
        <v>Resource Options</v>
      </c>
      <c r="G325" s="834" t="s">
        <v>68</v>
      </c>
      <c r="H325" s="23" t="s">
        <v>737</v>
      </c>
      <c r="I325" s="844" t="s">
        <v>738</v>
      </c>
      <c r="J325" s="1049"/>
      <c r="K325" s="1049"/>
      <c r="L325" s="1049"/>
      <c r="M325" s="1049"/>
      <c r="N325" s="1049"/>
      <c r="O325" s="1050"/>
      <c r="P325" s="1051"/>
      <c r="Q325" s="1051"/>
      <c r="R325" s="23" t="s">
        <v>896</v>
      </c>
      <c r="S325" s="1332" t="s">
        <v>71</v>
      </c>
      <c r="T325" s="1332" t="s">
        <v>71</v>
      </c>
      <c r="U325" s="848">
        <v>1.56</v>
      </c>
      <c r="V325" s="1068"/>
      <c r="W325" s="1069"/>
      <c r="X325" s="1070"/>
      <c r="Y325" s="1079"/>
      <c r="Z325" s="1071"/>
      <c r="AA325" s="1070"/>
      <c r="AB325" s="1070"/>
      <c r="AC325" s="1070"/>
      <c r="AD325" s="1070"/>
      <c r="AE325" s="1070"/>
      <c r="AF325" s="1070"/>
      <c r="AG325" s="1070"/>
      <c r="AH325" s="1070"/>
      <c r="AI325" s="1057"/>
      <c r="AJ325" s="1057"/>
      <c r="AK325" s="1057"/>
      <c r="AL325" s="1057"/>
      <c r="AM325" s="1057"/>
      <c r="AN325" s="1057"/>
      <c r="AO325" s="1057"/>
      <c r="AP325" s="1057"/>
      <c r="AQ325" s="1057"/>
      <c r="AR325" s="1057"/>
      <c r="AS325" s="1057"/>
      <c r="AT325" s="1057"/>
      <c r="AU325" s="1057"/>
      <c r="AV325" s="1057"/>
      <c r="AW325" s="1057"/>
      <c r="AX325" s="1057"/>
      <c r="AY325" s="1057"/>
      <c r="AZ325" s="1057"/>
      <c r="BA325" s="1049"/>
      <c r="BB325" s="1051"/>
      <c r="BC325" s="1051"/>
      <c r="BD325" s="1051"/>
      <c r="BE325" s="1051"/>
      <c r="BF325" s="1367"/>
    </row>
    <row r="326" spans="1:58" ht="30.65" customHeight="1" x14ac:dyDescent="0.35">
      <c r="A326" s="1367"/>
      <c r="B32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6" s="778">
        <v>37.229999999999997</v>
      </c>
      <c r="D326" s="23" t="s">
        <v>1792</v>
      </c>
      <c r="E326" s="825" t="s">
        <v>1010</v>
      </c>
      <c r="F326" s="1495" t="str">
        <f>VLOOKUP(TBL4_OptApp57[[#This Row],[Option type
Defined List]],'Option Typs_Grps'!B$2:C$47, 2, FALSE)</f>
        <v>Resource Options</v>
      </c>
      <c r="G326" s="834" t="s">
        <v>68</v>
      </c>
      <c r="H326" s="23" t="s">
        <v>737</v>
      </c>
      <c r="I326" s="844" t="s">
        <v>738</v>
      </c>
      <c r="J326" s="1049"/>
      <c r="K326" s="1049"/>
      <c r="L326" s="1049"/>
      <c r="M326" s="1049"/>
      <c r="N326" s="1049"/>
      <c r="O326" s="1050"/>
      <c r="P326" s="1051"/>
      <c r="Q326" s="1051"/>
      <c r="R326" s="23" t="s">
        <v>923</v>
      </c>
      <c r="S326" s="1332" t="s">
        <v>71</v>
      </c>
      <c r="T326" s="1332" t="s">
        <v>71</v>
      </c>
      <c r="U326" s="848">
        <v>2.4</v>
      </c>
      <c r="V326" s="1068"/>
      <c r="W326" s="1069"/>
      <c r="X326" s="1070"/>
      <c r="Y326" s="1079"/>
      <c r="Z326" s="1071"/>
      <c r="AA326" s="1070"/>
      <c r="AB326" s="1070"/>
      <c r="AC326" s="1070"/>
      <c r="AD326" s="1070"/>
      <c r="AE326" s="1070"/>
      <c r="AF326" s="1070"/>
      <c r="AG326" s="1070"/>
      <c r="AH326" s="1070"/>
      <c r="AI326" s="1057"/>
      <c r="AJ326" s="1057"/>
      <c r="AK326" s="1057"/>
      <c r="AL326" s="1057"/>
      <c r="AM326" s="1057"/>
      <c r="AN326" s="1057"/>
      <c r="AO326" s="1057"/>
      <c r="AP326" s="1057"/>
      <c r="AQ326" s="1057"/>
      <c r="AR326" s="1057"/>
      <c r="AS326" s="1057"/>
      <c r="AT326" s="1057"/>
      <c r="AU326" s="1057"/>
      <c r="AV326" s="1057"/>
      <c r="AW326" s="1057"/>
      <c r="AX326" s="1057"/>
      <c r="AY326" s="1057"/>
      <c r="AZ326" s="1057"/>
      <c r="BA326" s="1049"/>
      <c r="BB326" s="1051"/>
      <c r="BC326" s="1051"/>
      <c r="BD326" s="1051"/>
      <c r="BE326" s="1051"/>
      <c r="BF326" s="1367"/>
    </row>
    <row r="327" spans="1:58" ht="30.65" customHeight="1" x14ac:dyDescent="0.35">
      <c r="A327" s="1367"/>
      <c r="B32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7" s="778">
        <v>37.24</v>
      </c>
      <c r="D327" s="23" t="s">
        <v>1794</v>
      </c>
      <c r="E327" s="825" t="s">
        <v>1010</v>
      </c>
      <c r="F327" s="1495" t="str">
        <f>VLOOKUP(TBL4_OptApp57[[#This Row],[Option type
Defined List]],'Option Typs_Grps'!B$2:C$47, 2, FALSE)</f>
        <v>Resource Options</v>
      </c>
      <c r="G327" s="834" t="s">
        <v>68</v>
      </c>
      <c r="H327" s="23" t="s">
        <v>737</v>
      </c>
      <c r="I327" s="844" t="s">
        <v>738</v>
      </c>
      <c r="J327" s="1049"/>
      <c r="K327" s="1049"/>
      <c r="L327" s="1049"/>
      <c r="M327" s="1049"/>
      <c r="N327" s="1049"/>
      <c r="O327" s="1050"/>
      <c r="P327" s="1051"/>
      <c r="Q327" s="1051"/>
      <c r="R327" s="23" t="s">
        <v>935</v>
      </c>
      <c r="S327" s="1332" t="s">
        <v>71</v>
      </c>
      <c r="T327" s="1332" t="s">
        <v>71</v>
      </c>
      <c r="U327" s="848">
        <v>3.8</v>
      </c>
      <c r="V327" s="1068"/>
      <c r="W327" s="1069"/>
      <c r="X327" s="1070"/>
      <c r="Y327" s="1079"/>
      <c r="Z327" s="1071"/>
      <c r="AA327" s="1070"/>
      <c r="AB327" s="1070"/>
      <c r="AC327" s="1070"/>
      <c r="AD327" s="1070"/>
      <c r="AE327" s="1070"/>
      <c r="AF327" s="1070"/>
      <c r="AG327" s="1070"/>
      <c r="AH327" s="1070"/>
      <c r="AI327" s="1057"/>
      <c r="AJ327" s="1057"/>
      <c r="AK327" s="1057"/>
      <c r="AL327" s="1057"/>
      <c r="AM327" s="1057"/>
      <c r="AN327" s="1057"/>
      <c r="AO327" s="1057"/>
      <c r="AP327" s="1057"/>
      <c r="AQ327" s="1057"/>
      <c r="AR327" s="1057"/>
      <c r="AS327" s="1057"/>
      <c r="AT327" s="1057"/>
      <c r="AU327" s="1057"/>
      <c r="AV327" s="1057"/>
      <c r="AW327" s="1057"/>
      <c r="AX327" s="1057"/>
      <c r="AY327" s="1057"/>
      <c r="AZ327" s="1057"/>
      <c r="BA327" s="1049"/>
      <c r="BB327" s="1051"/>
      <c r="BC327" s="1051"/>
      <c r="BD327" s="1051"/>
      <c r="BE327" s="1051"/>
      <c r="BF327" s="1367"/>
    </row>
    <row r="328" spans="1:58" ht="30.65" customHeight="1" x14ac:dyDescent="0.35">
      <c r="A328" s="1367"/>
      <c r="B32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8" s="778">
        <v>37.25</v>
      </c>
      <c r="D328" s="23" t="s">
        <v>1795</v>
      </c>
      <c r="E328" s="825" t="s">
        <v>1010</v>
      </c>
      <c r="F328" s="1495" t="str">
        <f>VLOOKUP(TBL4_OptApp57[[#This Row],[Option type
Defined List]],'Option Typs_Grps'!B$2:C$47, 2, FALSE)</f>
        <v>Resource Options</v>
      </c>
      <c r="G328" s="834" t="s">
        <v>68</v>
      </c>
      <c r="H328" s="23" t="s">
        <v>737</v>
      </c>
      <c r="I328" s="844" t="s">
        <v>738</v>
      </c>
      <c r="J328" s="1049"/>
      <c r="K328" s="1049"/>
      <c r="L328" s="1049"/>
      <c r="M328" s="1049"/>
      <c r="N328" s="1049"/>
      <c r="O328" s="1050"/>
      <c r="P328" s="1051"/>
      <c r="Q328" s="1051"/>
      <c r="R328" s="23" t="s">
        <v>896</v>
      </c>
      <c r="S328" s="1332" t="s">
        <v>71</v>
      </c>
      <c r="T328" s="1332" t="s">
        <v>71</v>
      </c>
      <c r="U328" s="848">
        <v>1.41</v>
      </c>
      <c r="V328" s="1068"/>
      <c r="W328" s="1069"/>
      <c r="X328" s="1070"/>
      <c r="Y328" s="1079"/>
      <c r="Z328" s="1071"/>
      <c r="AA328" s="1070"/>
      <c r="AB328" s="1070"/>
      <c r="AC328" s="1070"/>
      <c r="AD328" s="1070"/>
      <c r="AE328" s="1070"/>
      <c r="AF328" s="1070"/>
      <c r="AG328" s="1070"/>
      <c r="AH328" s="1070"/>
      <c r="AI328" s="1057"/>
      <c r="AJ328" s="1057"/>
      <c r="AK328" s="1057"/>
      <c r="AL328" s="1057"/>
      <c r="AM328" s="1057"/>
      <c r="AN328" s="1057"/>
      <c r="AO328" s="1057"/>
      <c r="AP328" s="1057"/>
      <c r="AQ328" s="1057"/>
      <c r="AR328" s="1057"/>
      <c r="AS328" s="1057"/>
      <c r="AT328" s="1057"/>
      <c r="AU328" s="1057"/>
      <c r="AV328" s="1057"/>
      <c r="AW328" s="1057"/>
      <c r="AX328" s="1057"/>
      <c r="AY328" s="1057"/>
      <c r="AZ328" s="1057"/>
      <c r="BA328" s="1049"/>
      <c r="BB328" s="1051"/>
      <c r="BC328" s="1051"/>
      <c r="BD328" s="1051"/>
      <c r="BE328" s="1051"/>
      <c r="BF328" s="1367"/>
    </row>
    <row r="329" spans="1:58" ht="30.65" customHeight="1" x14ac:dyDescent="0.35">
      <c r="A329" s="1367"/>
      <c r="B32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29" s="778">
        <v>37.26</v>
      </c>
      <c r="D329" s="23" t="s">
        <v>1796</v>
      </c>
      <c r="E329" s="825" t="s">
        <v>1010</v>
      </c>
      <c r="F329" s="1495" t="str">
        <f>VLOOKUP(TBL4_OptApp57[[#This Row],[Option type
Defined List]],'Option Typs_Grps'!B$2:C$47, 2, FALSE)</f>
        <v>Resource Options</v>
      </c>
      <c r="G329" s="834" t="s">
        <v>68</v>
      </c>
      <c r="H329" s="23" t="s">
        <v>737</v>
      </c>
      <c r="I329" s="844" t="s">
        <v>738</v>
      </c>
      <c r="J329" s="1049"/>
      <c r="K329" s="1049"/>
      <c r="L329" s="1049"/>
      <c r="M329" s="1049"/>
      <c r="N329" s="1049"/>
      <c r="O329" s="1050"/>
      <c r="P329" s="1051"/>
      <c r="Q329" s="1051"/>
      <c r="R329" s="23" t="s">
        <v>923</v>
      </c>
      <c r="S329" s="1332" t="s">
        <v>71</v>
      </c>
      <c r="T329" s="1332" t="s">
        <v>71</v>
      </c>
      <c r="U329" s="848">
        <v>0.35</v>
      </c>
      <c r="V329" s="1068"/>
      <c r="W329" s="1069"/>
      <c r="X329" s="1070"/>
      <c r="Y329" s="1079"/>
      <c r="Z329" s="1071"/>
      <c r="AA329" s="1070"/>
      <c r="AB329" s="1070"/>
      <c r="AC329" s="1070"/>
      <c r="AD329" s="1070"/>
      <c r="AE329" s="1070"/>
      <c r="AF329" s="1070"/>
      <c r="AG329" s="1070"/>
      <c r="AH329" s="1070"/>
      <c r="AI329" s="1057"/>
      <c r="AJ329" s="1057"/>
      <c r="AK329" s="1057"/>
      <c r="AL329" s="1057"/>
      <c r="AM329" s="1057"/>
      <c r="AN329" s="1057"/>
      <c r="AO329" s="1057"/>
      <c r="AP329" s="1057"/>
      <c r="AQ329" s="1057"/>
      <c r="AR329" s="1057"/>
      <c r="AS329" s="1057"/>
      <c r="AT329" s="1057"/>
      <c r="AU329" s="1057"/>
      <c r="AV329" s="1057"/>
      <c r="AW329" s="1057"/>
      <c r="AX329" s="1057"/>
      <c r="AY329" s="1057"/>
      <c r="AZ329" s="1057"/>
      <c r="BA329" s="1049"/>
      <c r="BB329" s="1051"/>
      <c r="BC329" s="1051"/>
      <c r="BD329" s="1051"/>
      <c r="BE329" s="1051"/>
      <c r="BF329" s="1367"/>
    </row>
    <row r="330" spans="1:58" ht="30.65" customHeight="1" x14ac:dyDescent="0.35">
      <c r="A330" s="1367"/>
      <c r="B33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0" s="778">
        <v>37.270000000000003</v>
      </c>
      <c r="D330" s="23" t="s">
        <v>1797</v>
      </c>
      <c r="E330" s="825" t="s">
        <v>1010</v>
      </c>
      <c r="F330" s="1495" t="str">
        <f>VLOOKUP(TBL4_OptApp57[[#This Row],[Option type
Defined List]],'Option Typs_Grps'!B$2:C$47, 2, FALSE)</f>
        <v>Resource Options</v>
      </c>
      <c r="G330" s="834" t="s">
        <v>68</v>
      </c>
      <c r="H330" s="23" t="s">
        <v>737</v>
      </c>
      <c r="I330" s="844" t="s">
        <v>738</v>
      </c>
      <c r="J330" s="1049"/>
      <c r="K330" s="1049"/>
      <c r="L330" s="1049"/>
      <c r="M330" s="1049"/>
      <c r="N330" s="1049"/>
      <c r="O330" s="1050"/>
      <c r="P330" s="1051"/>
      <c r="Q330" s="1051"/>
      <c r="R330" s="23" t="s">
        <v>935</v>
      </c>
      <c r="S330" s="1332" t="s">
        <v>71</v>
      </c>
      <c r="T330" s="1332" t="s">
        <v>71</v>
      </c>
      <c r="U330" s="848">
        <v>0.02</v>
      </c>
      <c r="V330" s="1068"/>
      <c r="W330" s="1069"/>
      <c r="X330" s="1070"/>
      <c r="Y330" s="1079"/>
      <c r="Z330" s="1071"/>
      <c r="AA330" s="1070"/>
      <c r="AB330" s="1070"/>
      <c r="AC330" s="1070"/>
      <c r="AD330" s="1070"/>
      <c r="AE330" s="1070"/>
      <c r="AF330" s="1070"/>
      <c r="AG330" s="1070"/>
      <c r="AH330" s="1070"/>
      <c r="AI330" s="1057"/>
      <c r="AJ330" s="1057"/>
      <c r="AK330" s="1057"/>
      <c r="AL330" s="1057"/>
      <c r="AM330" s="1057"/>
      <c r="AN330" s="1057"/>
      <c r="AO330" s="1057"/>
      <c r="AP330" s="1057"/>
      <c r="AQ330" s="1057"/>
      <c r="AR330" s="1057"/>
      <c r="AS330" s="1057"/>
      <c r="AT330" s="1057"/>
      <c r="AU330" s="1057"/>
      <c r="AV330" s="1057"/>
      <c r="AW330" s="1057"/>
      <c r="AX330" s="1057"/>
      <c r="AY330" s="1057"/>
      <c r="AZ330" s="1057"/>
      <c r="BA330" s="1049"/>
      <c r="BB330" s="1051"/>
      <c r="BC330" s="1051"/>
      <c r="BD330" s="1051"/>
      <c r="BE330" s="1051"/>
      <c r="BF330" s="1367"/>
    </row>
    <row r="331" spans="1:58" ht="30.65" customHeight="1" x14ac:dyDescent="0.35">
      <c r="A331" s="1367"/>
      <c r="B33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1" s="778">
        <v>37.28</v>
      </c>
      <c r="D331" s="23" t="s">
        <v>1798</v>
      </c>
      <c r="E331" s="825" t="s">
        <v>1010</v>
      </c>
      <c r="F331" s="1495" t="str">
        <f>VLOOKUP(TBL4_OptApp57[[#This Row],[Option type
Defined List]],'Option Typs_Grps'!B$2:C$47, 2, FALSE)</f>
        <v>Resource Options</v>
      </c>
      <c r="G331" s="834" t="s">
        <v>68</v>
      </c>
      <c r="H331" s="23" t="s">
        <v>737</v>
      </c>
      <c r="I331" s="844" t="s">
        <v>738</v>
      </c>
      <c r="J331" s="1049"/>
      <c r="K331" s="1049"/>
      <c r="L331" s="1049"/>
      <c r="M331" s="1049"/>
      <c r="N331" s="1049"/>
      <c r="O331" s="1050"/>
      <c r="P331" s="1051"/>
      <c r="Q331" s="1051"/>
      <c r="R331" s="23" t="s">
        <v>946</v>
      </c>
      <c r="S331" s="1332" t="s">
        <v>71</v>
      </c>
      <c r="T331" s="1332" t="s">
        <v>71</v>
      </c>
      <c r="U331" s="848">
        <v>0.71</v>
      </c>
      <c r="V331" s="1068"/>
      <c r="W331" s="1069"/>
      <c r="X331" s="1070"/>
      <c r="Y331" s="1079"/>
      <c r="Z331" s="1071"/>
      <c r="AA331" s="1070"/>
      <c r="AB331" s="1070"/>
      <c r="AC331" s="1070"/>
      <c r="AD331" s="1070"/>
      <c r="AE331" s="1070"/>
      <c r="AF331" s="1070"/>
      <c r="AG331" s="1070"/>
      <c r="AH331" s="1070"/>
      <c r="AI331" s="1057"/>
      <c r="AJ331" s="1057"/>
      <c r="AK331" s="1057"/>
      <c r="AL331" s="1057"/>
      <c r="AM331" s="1057"/>
      <c r="AN331" s="1057"/>
      <c r="AO331" s="1057"/>
      <c r="AP331" s="1057"/>
      <c r="AQ331" s="1057"/>
      <c r="AR331" s="1057"/>
      <c r="AS331" s="1057"/>
      <c r="AT331" s="1057"/>
      <c r="AU331" s="1057"/>
      <c r="AV331" s="1057"/>
      <c r="AW331" s="1057"/>
      <c r="AX331" s="1057"/>
      <c r="AY331" s="1057"/>
      <c r="AZ331" s="1057"/>
      <c r="BA331" s="1049"/>
      <c r="BB331" s="1051"/>
      <c r="BC331" s="1051"/>
      <c r="BD331" s="1051"/>
      <c r="BE331" s="1051"/>
      <c r="BF331" s="1367"/>
    </row>
    <row r="332" spans="1:58" ht="30.65" customHeight="1" x14ac:dyDescent="0.35">
      <c r="A332" s="1367"/>
      <c r="B33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2" s="778">
        <v>37.29</v>
      </c>
      <c r="D332" s="23" t="s">
        <v>1799</v>
      </c>
      <c r="E332" s="825" t="s">
        <v>1010</v>
      </c>
      <c r="F332" s="1495" t="str">
        <f>VLOOKUP(TBL4_OptApp57[[#This Row],[Option type
Defined List]],'Option Typs_Grps'!B$2:C$47, 2, FALSE)</f>
        <v>Resource Options</v>
      </c>
      <c r="G332" s="834" t="s">
        <v>68</v>
      </c>
      <c r="H332" s="23" t="s">
        <v>737</v>
      </c>
      <c r="I332" s="844" t="s">
        <v>738</v>
      </c>
      <c r="J332" s="1057"/>
      <c r="K332" s="1057"/>
      <c r="L332" s="1057"/>
      <c r="M332" s="1057"/>
      <c r="N332" s="1057"/>
      <c r="O332" s="1058"/>
      <c r="P332" s="1059"/>
      <c r="Q332" s="1059"/>
      <c r="R332" s="23" t="s">
        <v>946</v>
      </c>
      <c r="S332" s="1332" t="s">
        <v>71</v>
      </c>
      <c r="T332" s="1332" t="s">
        <v>71</v>
      </c>
      <c r="U332" s="848">
        <v>1.5</v>
      </c>
      <c r="V332" s="1068"/>
      <c r="W332" s="1069"/>
      <c r="X332" s="1070"/>
      <c r="Y332" s="1079"/>
      <c r="Z332" s="1071"/>
      <c r="AA332" s="1070"/>
      <c r="AB332" s="1070"/>
      <c r="AC332" s="1070"/>
      <c r="AD332" s="1070"/>
      <c r="AE332" s="1070"/>
      <c r="AF332" s="1070"/>
      <c r="AG332" s="1070"/>
      <c r="AH332" s="1070"/>
      <c r="AI332" s="1057"/>
      <c r="AJ332" s="1057"/>
      <c r="AK332" s="1057"/>
      <c r="AL332" s="1057"/>
      <c r="AM332" s="1057"/>
      <c r="AN332" s="1057"/>
      <c r="AO332" s="1057"/>
      <c r="AP332" s="1057"/>
      <c r="AQ332" s="1057"/>
      <c r="AR332" s="1057"/>
      <c r="AS332" s="1057"/>
      <c r="AT332" s="1057"/>
      <c r="AU332" s="1057"/>
      <c r="AV332" s="1057"/>
      <c r="AW332" s="1057"/>
      <c r="AX332" s="1057"/>
      <c r="AY332" s="1057"/>
      <c r="AZ332" s="1057"/>
      <c r="BA332" s="1049"/>
      <c r="BB332" s="1059"/>
      <c r="BC332" s="1059"/>
      <c r="BD332" s="1059"/>
      <c r="BE332" s="1059"/>
      <c r="BF332" s="1367"/>
    </row>
    <row r="333" spans="1:58" ht="30.65" customHeight="1" x14ac:dyDescent="0.35">
      <c r="A333" s="1367"/>
      <c r="B33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3" s="778">
        <v>38.01</v>
      </c>
      <c r="D333" s="23" t="s">
        <v>1800</v>
      </c>
      <c r="E333" s="825" t="s">
        <v>938</v>
      </c>
      <c r="F333" s="1495" t="str">
        <f>VLOOKUP(TBL4_OptApp57[[#This Row],[Option type
Defined List]],'Option Typs_Grps'!B$2:C$47, 2, FALSE)</f>
        <v>Resource Options</v>
      </c>
      <c r="G333" s="834" t="s">
        <v>68</v>
      </c>
      <c r="H333" s="23" t="s">
        <v>882</v>
      </c>
      <c r="I333" s="844" t="s">
        <v>738</v>
      </c>
      <c r="J333" s="1041"/>
      <c r="K333" s="1041" t="s">
        <v>71</v>
      </c>
      <c r="L333" s="1256" t="s">
        <v>738</v>
      </c>
      <c r="M333" s="1256" t="s">
        <v>738</v>
      </c>
      <c r="N333" s="1256" t="s">
        <v>738</v>
      </c>
      <c r="O333" s="1256" t="s">
        <v>738</v>
      </c>
      <c r="P333" s="1257" t="s">
        <v>772</v>
      </c>
      <c r="Q333" s="1257" t="s">
        <v>738</v>
      </c>
      <c r="R333" s="23" t="s">
        <v>71</v>
      </c>
      <c r="S333" s="1332" t="s">
        <v>71</v>
      </c>
      <c r="T333" s="1332" t="s">
        <v>71</v>
      </c>
      <c r="U333" s="848">
        <v>5.7</v>
      </c>
      <c r="V333" s="864">
        <v>12</v>
      </c>
      <c r="W333" s="1043" t="s">
        <v>305</v>
      </c>
      <c r="X333" s="821"/>
      <c r="Y333" s="1044"/>
      <c r="Z333" s="1044"/>
      <c r="AA333" s="1044">
        <v>2.508</v>
      </c>
      <c r="AB333" s="1044">
        <v>5.7</v>
      </c>
      <c r="AC333" s="1041">
        <v>1190.365</v>
      </c>
      <c r="AD333" s="1044">
        <v>1275.3465000000001</v>
      </c>
      <c r="AE333" s="1047">
        <v>561.15246000000002</v>
      </c>
      <c r="AF333" s="1124"/>
      <c r="AG333" s="1044">
        <v>280.65186185683268</v>
      </c>
      <c r="AH333" s="1044"/>
      <c r="AI333" s="1041">
        <v>-3</v>
      </c>
      <c r="AJ333" s="1041">
        <v>-1</v>
      </c>
      <c r="AK333" s="1041" t="s">
        <v>305</v>
      </c>
      <c r="AL333" s="1041">
        <v>-1</v>
      </c>
      <c r="AM333" s="1041" t="s">
        <v>305</v>
      </c>
      <c r="AN333" s="1041">
        <v>-1</v>
      </c>
      <c r="AO333" s="1041" t="s">
        <v>305</v>
      </c>
      <c r="AP333" s="1041">
        <v>-1</v>
      </c>
      <c r="AQ333" s="1041" t="s">
        <v>305</v>
      </c>
      <c r="AR333" s="1041">
        <v>-1</v>
      </c>
      <c r="AS333" s="1041" t="s">
        <v>305</v>
      </c>
      <c r="AT333" s="1041" t="s">
        <v>305</v>
      </c>
      <c r="AU333" s="1041" t="s">
        <v>305</v>
      </c>
      <c r="AV333" s="1041" t="s">
        <v>883</v>
      </c>
      <c r="AW333" s="1041" t="s">
        <v>884</v>
      </c>
      <c r="AX333" s="1041" t="s">
        <v>888</v>
      </c>
      <c r="AY333" s="1041" t="s">
        <v>888</v>
      </c>
      <c r="AZ333" s="1041">
        <v>16</v>
      </c>
      <c r="BA333" s="778">
        <v>11</v>
      </c>
      <c r="BB333" s="1257" t="s">
        <v>738</v>
      </c>
      <c r="BC333" s="1257" t="s">
        <v>772</v>
      </c>
      <c r="BD333" s="1257" t="s">
        <v>738</v>
      </c>
      <c r="BE333" s="1257" t="s">
        <v>772</v>
      </c>
      <c r="BF333" s="1367"/>
    </row>
    <row r="334" spans="1:58" ht="30.65" customHeight="1" x14ac:dyDescent="0.35">
      <c r="A334" s="1367"/>
      <c r="B33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4" s="778">
        <v>38.020000000000003</v>
      </c>
      <c r="D334" s="23" t="s">
        <v>1801</v>
      </c>
      <c r="E334" s="825" t="s">
        <v>938</v>
      </c>
      <c r="F334" s="1495" t="str">
        <f>VLOOKUP(TBL4_OptApp57[[#This Row],[Option type
Defined List]],'Option Typs_Grps'!B$2:C$47, 2, FALSE)</f>
        <v>Resource Options</v>
      </c>
      <c r="G334" s="834" t="s">
        <v>68</v>
      </c>
      <c r="H334" s="23" t="s">
        <v>737</v>
      </c>
      <c r="I334" s="844" t="s">
        <v>738</v>
      </c>
      <c r="J334" s="1057"/>
      <c r="K334" s="1057"/>
      <c r="L334" s="1057"/>
      <c r="M334" s="1057"/>
      <c r="N334" s="1057"/>
      <c r="O334" s="1058"/>
      <c r="P334" s="1059"/>
      <c r="Q334" s="1059"/>
      <c r="R334" s="23" t="s">
        <v>784</v>
      </c>
      <c r="S334" s="1332" t="s">
        <v>71</v>
      </c>
      <c r="T334" s="1332" t="s">
        <v>71</v>
      </c>
      <c r="U334" s="848">
        <v>35.130000000000003</v>
      </c>
      <c r="V334" s="1068"/>
      <c r="W334" s="1069"/>
      <c r="X334" s="1070"/>
      <c r="Y334" s="1079"/>
      <c r="Z334" s="1071"/>
      <c r="AA334" s="1070"/>
      <c r="AB334" s="1070"/>
      <c r="AC334" s="1070"/>
      <c r="AD334" s="1070"/>
      <c r="AE334" s="1070"/>
      <c r="AF334" s="1121"/>
      <c r="AG334" s="1070"/>
      <c r="AH334" s="1070"/>
      <c r="AI334" s="1057"/>
      <c r="AJ334" s="1057"/>
      <c r="AK334" s="1057"/>
      <c r="AL334" s="1057"/>
      <c r="AM334" s="1057"/>
      <c r="AN334" s="1057"/>
      <c r="AO334" s="1057"/>
      <c r="AP334" s="1057"/>
      <c r="AQ334" s="1057"/>
      <c r="AR334" s="1057"/>
      <c r="AS334" s="1057"/>
      <c r="AT334" s="1057"/>
      <c r="AU334" s="1057"/>
      <c r="AV334" s="1057"/>
      <c r="AW334" s="1057"/>
      <c r="AX334" s="1057"/>
      <c r="AY334" s="1057"/>
      <c r="AZ334" s="1057"/>
      <c r="BA334" s="1049"/>
      <c r="BB334" s="1059"/>
      <c r="BC334" s="1059"/>
      <c r="BD334" s="1059"/>
      <c r="BE334" s="1059"/>
      <c r="BF334" s="1367"/>
    </row>
    <row r="335" spans="1:58" customFormat="1" ht="30.65" customHeight="1" x14ac:dyDescent="0.35">
      <c r="B33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5" s="778">
        <v>38.03</v>
      </c>
      <c r="D335" s="23" t="s">
        <v>1802</v>
      </c>
      <c r="E335" s="825" t="s">
        <v>938</v>
      </c>
      <c r="F335" s="1495" t="str">
        <f>VLOOKUP(TBL4_OptApp57[[#This Row],[Option type
Defined List]],'Option Typs_Grps'!B$2:C$47, 2, FALSE)</f>
        <v>Resource Options</v>
      </c>
      <c r="G335" s="834" t="s">
        <v>68</v>
      </c>
      <c r="H335" s="23" t="s">
        <v>737</v>
      </c>
      <c r="I335" s="844" t="s">
        <v>738</v>
      </c>
      <c r="J335" s="1052"/>
      <c r="K335" s="1052"/>
      <c r="L335" s="1052"/>
      <c r="M335" s="1052"/>
      <c r="N335" s="1052"/>
      <c r="O335" s="1052"/>
      <c r="P335" s="1053"/>
      <c r="Q335" s="1053"/>
      <c r="R335" s="23" t="s">
        <v>752</v>
      </c>
      <c r="S335" s="1332" t="s">
        <v>71</v>
      </c>
      <c r="T335" s="1332" t="s">
        <v>71</v>
      </c>
      <c r="U335" s="848">
        <v>55.3</v>
      </c>
      <c r="V335" s="1068"/>
      <c r="W335" s="1080"/>
      <c r="X335" s="1070"/>
      <c r="Y335" s="1079"/>
      <c r="Z335" s="1081"/>
      <c r="AA335" s="1082"/>
      <c r="AB335" s="1070"/>
      <c r="AC335" s="1070"/>
      <c r="AD335" s="1070"/>
      <c r="AE335" s="1070"/>
      <c r="AF335" s="1082"/>
      <c r="AG335" s="1070"/>
      <c r="AH335" s="1070"/>
      <c r="AI335" s="1057"/>
      <c r="AJ335" s="1057"/>
      <c r="AK335" s="1497"/>
      <c r="AL335" s="1057"/>
      <c r="AM335" s="1497"/>
      <c r="AN335" s="1057"/>
      <c r="AO335" s="1497"/>
      <c r="AP335" s="1497"/>
      <c r="AQ335" s="1497"/>
      <c r="AR335" s="1497"/>
      <c r="AS335" s="1497"/>
      <c r="AT335" s="1497"/>
      <c r="AU335" s="1497"/>
      <c r="AV335" s="1057"/>
      <c r="AW335" s="1057"/>
      <c r="AX335" s="1057"/>
      <c r="AY335" s="1057"/>
      <c r="AZ335" s="1057"/>
      <c r="BA335" s="1049"/>
      <c r="BB335" s="1053"/>
      <c r="BC335" s="1053"/>
      <c r="BD335" s="1053"/>
      <c r="BE335" s="1053"/>
    </row>
    <row r="336" spans="1:58" ht="30.65" customHeight="1" x14ac:dyDescent="0.35">
      <c r="A336" s="1367"/>
      <c r="B33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6" s="778">
        <v>38.04</v>
      </c>
      <c r="D336" s="23" t="s">
        <v>1802</v>
      </c>
      <c r="E336" s="825" t="s">
        <v>938</v>
      </c>
      <c r="F336" s="1495" t="str">
        <f>VLOOKUP(TBL4_OptApp57[[#This Row],[Option type
Defined List]],'Option Typs_Grps'!B$2:C$47, 2, FALSE)</f>
        <v>Resource Options</v>
      </c>
      <c r="G336" s="834" t="s">
        <v>68</v>
      </c>
      <c r="H336" s="23" t="s">
        <v>882</v>
      </c>
      <c r="I336" s="844" t="s">
        <v>738</v>
      </c>
      <c r="J336" s="1041"/>
      <c r="K336" s="1041" t="s">
        <v>71</v>
      </c>
      <c r="L336" s="1256" t="s">
        <v>738</v>
      </c>
      <c r="M336" s="1256" t="s">
        <v>738</v>
      </c>
      <c r="N336" s="1256" t="s">
        <v>738</v>
      </c>
      <c r="O336" s="1256" t="s">
        <v>738</v>
      </c>
      <c r="P336" s="1257" t="s">
        <v>738</v>
      </c>
      <c r="Q336" s="1257" t="s">
        <v>738</v>
      </c>
      <c r="R336" s="23" t="s">
        <v>71</v>
      </c>
      <c r="S336" s="1332" t="s">
        <v>71</v>
      </c>
      <c r="T336" s="1332" t="s">
        <v>71</v>
      </c>
      <c r="U336" s="848">
        <v>0</v>
      </c>
      <c r="V336" s="864">
        <v>12</v>
      </c>
      <c r="W336" s="1043" t="s">
        <v>305</v>
      </c>
      <c r="X336" s="821"/>
      <c r="Y336" s="1044"/>
      <c r="Z336" s="1044"/>
      <c r="AA336" s="1044">
        <v>0</v>
      </c>
      <c r="AB336" s="1044">
        <v>0</v>
      </c>
      <c r="AC336" s="1041">
        <v>63.390999999999998</v>
      </c>
      <c r="AD336" s="1044">
        <v>0</v>
      </c>
      <c r="AE336" s="1047">
        <v>0</v>
      </c>
      <c r="AF336" s="1124"/>
      <c r="AG336" s="1044">
        <v>0</v>
      </c>
      <c r="AH336" s="1044"/>
      <c r="AI336" s="1041">
        <v>-6.6</v>
      </c>
      <c r="AJ336" s="1041">
        <v>-1</v>
      </c>
      <c r="AK336" s="1041" t="s">
        <v>305</v>
      </c>
      <c r="AL336" s="1041">
        <v>-1</v>
      </c>
      <c r="AM336" s="1041" t="s">
        <v>305</v>
      </c>
      <c r="AN336" s="1041">
        <v>-1</v>
      </c>
      <c r="AO336" s="1041" t="s">
        <v>305</v>
      </c>
      <c r="AP336" s="1041">
        <v>-1</v>
      </c>
      <c r="AQ336" s="1041" t="s">
        <v>305</v>
      </c>
      <c r="AR336" s="1041">
        <v>-3</v>
      </c>
      <c r="AS336" s="1041" t="s">
        <v>305</v>
      </c>
      <c r="AT336" s="1041" t="s">
        <v>305</v>
      </c>
      <c r="AU336" s="1041" t="s">
        <v>305</v>
      </c>
      <c r="AV336" s="1041" t="s">
        <v>895</v>
      </c>
      <c r="AW336" s="1041" t="s">
        <v>884</v>
      </c>
      <c r="AX336" s="1041" t="s">
        <v>886</v>
      </c>
      <c r="AY336" s="1041" t="s">
        <v>886</v>
      </c>
      <c r="AZ336" s="1041">
        <v>10</v>
      </c>
      <c r="BA336" s="778">
        <v>12</v>
      </c>
      <c r="BB336" s="1257" t="s">
        <v>738</v>
      </c>
      <c r="BC336" s="1257" t="s">
        <v>738</v>
      </c>
      <c r="BD336" s="1257" t="s">
        <v>738</v>
      </c>
      <c r="BE336" s="1257" t="s">
        <v>738</v>
      </c>
      <c r="BF336" s="1367"/>
    </row>
    <row r="337" spans="1:58" ht="30.65" customHeight="1" x14ac:dyDescent="0.35">
      <c r="A337" s="1367"/>
      <c r="B33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7" s="778">
        <v>38.049999999999997</v>
      </c>
      <c r="D337" s="23" t="s">
        <v>1803</v>
      </c>
      <c r="E337" s="825" t="s">
        <v>938</v>
      </c>
      <c r="F337" s="1495" t="str">
        <f>VLOOKUP(TBL4_OptApp57[[#This Row],[Option type
Defined List]],'Option Typs_Grps'!B$2:C$47, 2, FALSE)</f>
        <v>Resource Options</v>
      </c>
      <c r="G337" s="834" t="s">
        <v>68</v>
      </c>
      <c r="H337" s="23" t="s">
        <v>737</v>
      </c>
      <c r="I337" s="844" t="s">
        <v>738</v>
      </c>
      <c r="J337" s="1057"/>
      <c r="K337" s="1057"/>
      <c r="L337" s="1057"/>
      <c r="M337" s="1057"/>
      <c r="N337" s="1057"/>
      <c r="O337" s="1058"/>
      <c r="P337" s="1059"/>
      <c r="Q337" s="1059"/>
      <c r="R337" s="23" t="s">
        <v>752</v>
      </c>
      <c r="S337" s="1332" t="s">
        <v>71</v>
      </c>
      <c r="T337" s="1332" t="s">
        <v>71</v>
      </c>
      <c r="U337" s="848">
        <v>40.659999999999997</v>
      </c>
      <c r="V337" s="1068"/>
      <c r="W337" s="1069"/>
      <c r="X337" s="1070"/>
      <c r="Y337" s="1079"/>
      <c r="Z337" s="1071"/>
      <c r="AA337" s="1070"/>
      <c r="AB337" s="1070"/>
      <c r="AC337" s="1070"/>
      <c r="AD337" s="1070"/>
      <c r="AE337" s="1070"/>
      <c r="AF337" s="1121"/>
      <c r="AG337" s="1070"/>
      <c r="AH337" s="1070"/>
      <c r="AI337" s="1057"/>
      <c r="AJ337" s="1057"/>
      <c r="AK337" s="1057"/>
      <c r="AL337" s="1057"/>
      <c r="AM337" s="1057"/>
      <c r="AN337" s="1057"/>
      <c r="AO337" s="1057"/>
      <c r="AP337" s="1057"/>
      <c r="AQ337" s="1057"/>
      <c r="AR337" s="1057"/>
      <c r="AS337" s="1057"/>
      <c r="AT337" s="1057"/>
      <c r="AU337" s="1057"/>
      <c r="AV337" s="1057"/>
      <c r="AW337" s="1057"/>
      <c r="AX337" s="1057"/>
      <c r="AY337" s="1057"/>
      <c r="AZ337" s="1057"/>
      <c r="BA337" s="1049"/>
      <c r="BB337" s="1059"/>
      <c r="BC337" s="1059"/>
      <c r="BD337" s="1059"/>
      <c r="BE337" s="1059"/>
      <c r="BF337" s="1367"/>
    </row>
    <row r="338" spans="1:58" customFormat="1" ht="30.65" customHeight="1" x14ac:dyDescent="0.35">
      <c r="B33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38" s="778">
        <v>38.06</v>
      </c>
      <c r="D338" s="23" t="s">
        <v>1804</v>
      </c>
      <c r="E338" s="825" t="s">
        <v>938</v>
      </c>
      <c r="F338" s="1495" t="str">
        <f>VLOOKUP(TBL4_OptApp57[[#This Row],[Option type
Defined List]],'Option Typs_Grps'!B$2:C$47, 2, FALSE)</f>
        <v>Resource Options</v>
      </c>
      <c r="G338" s="834" t="s">
        <v>68</v>
      </c>
      <c r="H338" s="23" t="s">
        <v>882</v>
      </c>
      <c r="I338" s="844" t="s">
        <v>738</v>
      </c>
      <c r="J338" s="1038"/>
      <c r="K338" s="1038" t="s">
        <v>71</v>
      </c>
      <c r="L338" s="1256" t="s">
        <v>738</v>
      </c>
      <c r="M338" s="1256" t="s">
        <v>738</v>
      </c>
      <c r="N338" s="1256" t="s">
        <v>738</v>
      </c>
      <c r="O338" s="1256" t="s">
        <v>738</v>
      </c>
      <c r="P338" s="1039" t="s">
        <v>738</v>
      </c>
      <c r="Q338" s="1039" t="s">
        <v>738</v>
      </c>
      <c r="R338" s="23" t="s">
        <v>71</v>
      </c>
      <c r="S338" s="1332" t="s">
        <v>71</v>
      </c>
      <c r="T338" s="1332" t="s">
        <v>71</v>
      </c>
      <c r="U338" s="848">
        <v>6</v>
      </c>
      <c r="V338" s="864">
        <v>12</v>
      </c>
      <c r="W338" s="1043" t="s">
        <v>305</v>
      </c>
      <c r="X338" s="821"/>
      <c r="Y338" s="1044"/>
      <c r="Z338" s="1044"/>
      <c r="AA338" s="1044">
        <v>2.64</v>
      </c>
      <c r="AB338" s="1044">
        <v>6</v>
      </c>
      <c r="AC338" s="1041">
        <v>138.24199999999999</v>
      </c>
      <c r="AD338" s="1044">
        <v>0</v>
      </c>
      <c r="AE338" s="1047">
        <v>0</v>
      </c>
      <c r="AF338" s="1124"/>
      <c r="AG338" s="1044">
        <v>103.80748621837351</v>
      </c>
      <c r="AH338" s="1044"/>
      <c r="AI338" s="1041">
        <v>-6.6</v>
      </c>
      <c r="AJ338" s="1041">
        <v>-1</v>
      </c>
      <c r="AK338" s="1041" t="s">
        <v>305</v>
      </c>
      <c r="AL338" s="1041">
        <v>-1</v>
      </c>
      <c r="AM338" s="1041" t="s">
        <v>305</v>
      </c>
      <c r="AN338" s="1041">
        <v>-1</v>
      </c>
      <c r="AO338" s="1041" t="s">
        <v>305</v>
      </c>
      <c r="AP338" s="1041">
        <v>-1</v>
      </c>
      <c r="AQ338" s="1041" t="s">
        <v>305</v>
      </c>
      <c r="AR338" s="1041">
        <v>-3</v>
      </c>
      <c r="AS338" s="1041" t="s">
        <v>305</v>
      </c>
      <c r="AT338" s="1041" t="s">
        <v>305</v>
      </c>
      <c r="AU338" s="1041" t="s">
        <v>305</v>
      </c>
      <c r="AV338" s="1041" t="s">
        <v>895</v>
      </c>
      <c r="AW338" s="1041" t="s">
        <v>884</v>
      </c>
      <c r="AX338" s="1041" t="s">
        <v>886</v>
      </c>
      <c r="AY338" s="1041" t="s">
        <v>886</v>
      </c>
      <c r="AZ338" s="1041">
        <v>18</v>
      </c>
      <c r="BA338" s="778">
        <v>12</v>
      </c>
      <c r="BB338" s="1039" t="s">
        <v>738</v>
      </c>
      <c r="BC338" s="1039" t="s">
        <v>738</v>
      </c>
      <c r="BD338" s="1039" t="s">
        <v>738</v>
      </c>
      <c r="BE338" s="1039" t="s">
        <v>738</v>
      </c>
    </row>
    <row r="339" spans="1:58" ht="30.65" customHeight="1" x14ac:dyDescent="0.35">
      <c r="A339" s="1367"/>
      <c r="B33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39" s="778">
        <v>38.07</v>
      </c>
      <c r="D339" s="23" t="s">
        <v>1805</v>
      </c>
      <c r="E339" s="825" t="s">
        <v>938</v>
      </c>
      <c r="F339" s="1495" t="str">
        <f>VLOOKUP(TBL4_OptApp57[[#This Row],[Option type
Defined List]],'Option Typs_Grps'!B$2:C$47, 2, FALSE)</f>
        <v>Resource Options</v>
      </c>
      <c r="G339" s="834" t="s">
        <v>68</v>
      </c>
      <c r="H339" s="23" t="s">
        <v>737</v>
      </c>
      <c r="I339" s="844" t="s">
        <v>738</v>
      </c>
      <c r="J339" s="1057"/>
      <c r="K339" s="1057"/>
      <c r="L339" s="1057"/>
      <c r="M339" s="1057"/>
      <c r="N339" s="1057"/>
      <c r="O339" s="1058"/>
      <c r="P339" s="1059"/>
      <c r="Q339" s="1059"/>
      <c r="R339" s="23" t="s">
        <v>752</v>
      </c>
      <c r="S339" s="1332" t="s">
        <v>71</v>
      </c>
      <c r="T339" s="1332" t="s">
        <v>71</v>
      </c>
      <c r="U339" s="848">
        <v>3.6</v>
      </c>
      <c r="V339" s="1068"/>
      <c r="W339" s="1069"/>
      <c r="X339" s="1070"/>
      <c r="Y339" s="1079"/>
      <c r="Z339" s="1071"/>
      <c r="AA339" s="1070"/>
      <c r="AB339" s="1070"/>
      <c r="AC339" s="1070"/>
      <c r="AD339" s="1070"/>
      <c r="AE339" s="1070"/>
      <c r="AF339" s="1121"/>
      <c r="AG339" s="1070"/>
      <c r="AH339" s="1070"/>
      <c r="AI339" s="1057"/>
      <c r="AJ339" s="1057"/>
      <c r="AK339" s="1057"/>
      <c r="AL339" s="1057"/>
      <c r="AM339" s="1057"/>
      <c r="AN339" s="1057"/>
      <c r="AO339" s="1057"/>
      <c r="AP339" s="1057"/>
      <c r="AQ339" s="1057"/>
      <c r="AR339" s="1057"/>
      <c r="AS339" s="1057"/>
      <c r="AT339" s="1057"/>
      <c r="AU339" s="1057"/>
      <c r="AV339" s="1057"/>
      <c r="AW339" s="1057"/>
      <c r="AX339" s="1057"/>
      <c r="AY339" s="1057"/>
      <c r="AZ339" s="1057"/>
      <c r="BA339" s="1049"/>
      <c r="BB339" s="1059"/>
      <c r="BC339" s="1059"/>
      <c r="BD339" s="1059"/>
      <c r="BE339" s="1059"/>
      <c r="BF339" s="1367"/>
    </row>
    <row r="340" spans="1:58" ht="30.65" customHeight="1" x14ac:dyDescent="0.35">
      <c r="A340" s="1367"/>
      <c r="B34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0" s="778">
        <v>38.08</v>
      </c>
      <c r="D340" s="23" t="s">
        <v>1806</v>
      </c>
      <c r="E340" s="825" t="s">
        <v>938</v>
      </c>
      <c r="F340" s="1495" t="str">
        <f>VLOOKUP(TBL4_OptApp57[[#This Row],[Option type
Defined List]],'Option Typs_Grps'!B$2:C$47, 2, FALSE)</f>
        <v>Resource Options</v>
      </c>
      <c r="G340" s="834" t="s">
        <v>68</v>
      </c>
      <c r="H340" s="23" t="s">
        <v>737</v>
      </c>
      <c r="I340" s="844" t="s">
        <v>738</v>
      </c>
      <c r="J340" s="1057"/>
      <c r="K340" s="1057"/>
      <c r="L340" s="1057"/>
      <c r="M340" s="1057"/>
      <c r="N340" s="1057"/>
      <c r="O340" s="1058"/>
      <c r="P340" s="1059"/>
      <c r="Q340" s="1059"/>
      <c r="R340" s="23" t="s">
        <v>752</v>
      </c>
      <c r="S340" s="1332" t="s">
        <v>71</v>
      </c>
      <c r="T340" s="1332" t="s">
        <v>71</v>
      </c>
      <c r="U340" s="848">
        <v>1</v>
      </c>
      <c r="V340" s="1068"/>
      <c r="W340" s="1069"/>
      <c r="X340" s="1070"/>
      <c r="Y340" s="1079"/>
      <c r="Z340" s="1071"/>
      <c r="AA340" s="1070"/>
      <c r="AB340" s="1070"/>
      <c r="AC340" s="1070"/>
      <c r="AD340" s="1070"/>
      <c r="AE340" s="1070"/>
      <c r="AF340" s="1070"/>
      <c r="AG340" s="1070"/>
      <c r="AH340" s="1070"/>
      <c r="AI340" s="1057"/>
      <c r="AJ340" s="1057"/>
      <c r="AK340" s="1057"/>
      <c r="AL340" s="1057"/>
      <c r="AM340" s="1057"/>
      <c r="AN340" s="1057"/>
      <c r="AO340" s="1057"/>
      <c r="AP340" s="1057"/>
      <c r="AQ340" s="1057"/>
      <c r="AR340" s="1057"/>
      <c r="AS340" s="1057"/>
      <c r="AT340" s="1057"/>
      <c r="AU340" s="1057"/>
      <c r="AV340" s="1057"/>
      <c r="AW340" s="1057"/>
      <c r="AX340" s="1057"/>
      <c r="AY340" s="1057"/>
      <c r="AZ340" s="1057"/>
      <c r="BA340" s="1049"/>
      <c r="BB340" s="1059"/>
      <c r="BC340" s="1059"/>
      <c r="BD340" s="1059"/>
      <c r="BE340" s="1059"/>
      <c r="BF340" s="1367"/>
    </row>
    <row r="341" spans="1:58" ht="30.65" customHeight="1" x14ac:dyDescent="0.35">
      <c r="A341" s="1367"/>
      <c r="B34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1" s="778">
        <v>38.090000000000003</v>
      </c>
      <c r="D341" s="23" t="s">
        <v>1807</v>
      </c>
      <c r="E341" s="825" t="s">
        <v>938</v>
      </c>
      <c r="F341" s="1495" t="str">
        <f>VLOOKUP(TBL4_OptApp57[[#This Row],[Option type
Defined List]],'Option Typs_Grps'!B$2:C$47, 2, FALSE)</f>
        <v>Resource Options</v>
      </c>
      <c r="G341" s="834" t="s">
        <v>68</v>
      </c>
      <c r="H341" s="23" t="s">
        <v>737</v>
      </c>
      <c r="I341" s="844" t="s">
        <v>738</v>
      </c>
      <c r="J341" s="1057"/>
      <c r="K341" s="1057"/>
      <c r="L341" s="1057"/>
      <c r="M341" s="1057"/>
      <c r="N341" s="1057"/>
      <c r="O341" s="1058"/>
      <c r="P341" s="1059"/>
      <c r="Q341" s="1059"/>
      <c r="R341" s="23" t="s">
        <v>891</v>
      </c>
      <c r="S341" s="1332" t="s">
        <v>71</v>
      </c>
      <c r="T341" s="1332" t="s">
        <v>71</v>
      </c>
      <c r="U341" s="848">
        <v>25.3</v>
      </c>
      <c r="V341" s="1068"/>
      <c r="W341" s="1069"/>
      <c r="X341" s="1070"/>
      <c r="Y341" s="1079"/>
      <c r="Z341" s="1071"/>
      <c r="AA341" s="1070"/>
      <c r="AB341" s="1070"/>
      <c r="AC341" s="1070"/>
      <c r="AD341" s="1070"/>
      <c r="AE341" s="1070"/>
      <c r="AF341" s="1070"/>
      <c r="AG341" s="1070"/>
      <c r="AH341" s="1070"/>
      <c r="AI341" s="1057"/>
      <c r="AJ341" s="1057"/>
      <c r="AK341" s="1057"/>
      <c r="AL341" s="1057"/>
      <c r="AM341" s="1057"/>
      <c r="AN341" s="1057"/>
      <c r="AO341" s="1057"/>
      <c r="AP341" s="1057"/>
      <c r="AQ341" s="1057"/>
      <c r="AR341" s="1057"/>
      <c r="AS341" s="1057"/>
      <c r="AT341" s="1057"/>
      <c r="AU341" s="1057"/>
      <c r="AV341" s="1057"/>
      <c r="AW341" s="1057"/>
      <c r="AX341" s="1057"/>
      <c r="AY341" s="1057"/>
      <c r="AZ341" s="1057"/>
      <c r="BA341" s="1049"/>
      <c r="BB341" s="1059"/>
      <c r="BC341" s="1059"/>
      <c r="BD341" s="1059"/>
      <c r="BE341" s="1059"/>
      <c r="BF341" s="1367"/>
    </row>
    <row r="342" spans="1:58" ht="30.65" customHeight="1" x14ac:dyDescent="0.35">
      <c r="A342" s="1367"/>
      <c r="B34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2" s="778">
        <v>38.1</v>
      </c>
      <c r="D342" s="23" t="s">
        <v>1808</v>
      </c>
      <c r="E342" s="825" t="s">
        <v>938</v>
      </c>
      <c r="F342" s="1495" t="str">
        <f>VLOOKUP(TBL4_OptApp57[[#This Row],[Option type
Defined List]],'Option Typs_Grps'!B$2:C$47, 2, FALSE)</f>
        <v>Resource Options</v>
      </c>
      <c r="G342" s="834" t="s">
        <v>68</v>
      </c>
      <c r="H342" s="23" t="s">
        <v>737</v>
      </c>
      <c r="I342" s="844" t="s">
        <v>738</v>
      </c>
      <c r="J342" s="1057"/>
      <c r="K342" s="1057"/>
      <c r="L342" s="1057"/>
      <c r="M342" s="1057"/>
      <c r="N342" s="1057"/>
      <c r="O342" s="1058"/>
      <c r="P342" s="1059"/>
      <c r="Q342" s="1059"/>
      <c r="R342" s="23" t="s">
        <v>752</v>
      </c>
      <c r="S342" s="1332" t="s">
        <v>71</v>
      </c>
      <c r="T342" s="1332" t="s">
        <v>71</v>
      </c>
      <c r="U342" s="848">
        <v>9.9600000000000009</v>
      </c>
      <c r="V342" s="1068"/>
      <c r="W342" s="1069"/>
      <c r="X342" s="1070"/>
      <c r="Y342" s="1079"/>
      <c r="Z342" s="1071"/>
      <c r="AA342" s="1070"/>
      <c r="AB342" s="1070"/>
      <c r="AC342" s="1070"/>
      <c r="AD342" s="1070"/>
      <c r="AE342" s="1070"/>
      <c r="AF342" s="1070"/>
      <c r="AG342" s="1070"/>
      <c r="AH342" s="1070"/>
      <c r="AI342" s="1057"/>
      <c r="AJ342" s="1057"/>
      <c r="AK342" s="1057"/>
      <c r="AL342" s="1057"/>
      <c r="AM342" s="1057"/>
      <c r="AN342" s="1057"/>
      <c r="AO342" s="1057"/>
      <c r="AP342" s="1057"/>
      <c r="AQ342" s="1057"/>
      <c r="AR342" s="1057"/>
      <c r="AS342" s="1057"/>
      <c r="AT342" s="1057"/>
      <c r="AU342" s="1057"/>
      <c r="AV342" s="1057"/>
      <c r="AW342" s="1057"/>
      <c r="AX342" s="1057"/>
      <c r="AY342" s="1057"/>
      <c r="AZ342" s="1057"/>
      <c r="BA342" s="1049"/>
      <c r="BB342" s="1059"/>
      <c r="BC342" s="1059"/>
      <c r="BD342" s="1059"/>
      <c r="BE342" s="1059"/>
      <c r="BF342" s="1367"/>
    </row>
    <row r="343" spans="1:58" ht="30.65" customHeight="1" x14ac:dyDescent="0.35">
      <c r="A343" s="1367"/>
      <c r="B34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43" s="778">
        <v>38.11</v>
      </c>
      <c r="D343" s="23" t="s">
        <v>1809</v>
      </c>
      <c r="E343" s="825" t="s">
        <v>938</v>
      </c>
      <c r="F343" s="1495" t="str">
        <f>VLOOKUP(TBL4_OptApp57[[#This Row],[Option type
Defined List]],'Option Typs_Grps'!B$2:C$47, 2, FALSE)</f>
        <v>Resource Options</v>
      </c>
      <c r="G343" s="834" t="s">
        <v>68</v>
      </c>
      <c r="H343" s="23" t="s">
        <v>882</v>
      </c>
      <c r="I343" s="844" t="s">
        <v>738</v>
      </c>
      <c r="J343" s="1041"/>
      <c r="K343" s="1041" t="s">
        <v>71</v>
      </c>
      <c r="L343" s="1256" t="s">
        <v>738</v>
      </c>
      <c r="M343" s="1256" t="s">
        <v>772</v>
      </c>
      <c r="N343" s="1256" t="s">
        <v>738</v>
      </c>
      <c r="O343" s="1256" t="s">
        <v>738</v>
      </c>
      <c r="P343" s="1257" t="s">
        <v>772</v>
      </c>
      <c r="Q343" s="1257" t="s">
        <v>772</v>
      </c>
      <c r="R343" s="23" t="s">
        <v>71</v>
      </c>
      <c r="S343" s="1332" t="s">
        <v>71</v>
      </c>
      <c r="T343" s="1332" t="s">
        <v>71</v>
      </c>
      <c r="U343" s="848">
        <v>6</v>
      </c>
      <c r="V343" s="864">
        <v>12</v>
      </c>
      <c r="W343" s="1043" t="s">
        <v>305</v>
      </c>
      <c r="X343" s="821"/>
      <c r="Y343" s="1044"/>
      <c r="Z343" s="1044"/>
      <c r="AA343" s="1044">
        <v>2.64</v>
      </c>
      <c r="AB343" s="1044">
        <v>6</v>
      </c>
      <c r="AC343" s="1041">
        <v>275.15699999999998</v>
      </c>
      <c r="AD343" s="1044">
        <v>0</v>
      </c>
      <c r="AE343" s="1047">
        <v>0</v>
      </c>
      <c r="AF343" s="1124"/>
      <c r="AG343" s="1044">
        <v>103.80748621837351</v>
      </c>
      <c r="AH343" s="1044"/>
      <c r="AI343" s="1041">
        <v>-17.599999999999998</v>
      </c>
      <c r="AJ343" s="1041">
        <v>-2</v>
      </c>
      <c r="AK343" s="1041" t="s">
        <v>305</v>
      </c>
      <c r="AL343" s="1041">
        <v>-3</v>
      </c>
      <c r="AM343" s="1041" t="s">
        <v>305</v>
      </c>
      <c r="AN343" s="1041">
        <v>-3</v>
      </c>
      <c r="AO343" s="1041" t="s">
        <v>305</v>
      </c>
      <c r="AP343" s="1041">
        <v>-1</v>
      </c>
      <c r="AQ343" s="1041" t="s">
        <v>305</v>
      </c>
      <c r="AR343" s="1041">
        <v>-3</v>
      </c>
      <c r="AS343" s="1041" t="s">
        <v>305</v>
      </c>
      <c r="AT343" s="1041" t="s">
        <v>305</v>
      </c>
      <c r="AU343" s="1041" t="s">
        <v>305</v>
      </c>
      <c r="AV343" s="1041" t="s">
        <v>895</v>
      </c>
      <c r="AW343" s="1041" t="s">
        <v>884</v>
      </c>
      <c r="AX343" s="1041" t="s">
        <v>886</v>
      </c>
      <c r="AY343" s="1041" t="s">
        <v>886</v>
      </c>
      <c r="AZ343" s="1041">
        <v>18</v>
      </c>
      <c r="BA343" s="778">
        <v>12</v>
      </c>
      <c r="BB343" s="1257" t="s">
        <v>738</v>
      </c>
      <c r="BC343" s="1257" t="s">
        <v>738</v>
      </c>
      <c r="BD343" s="1257" t="s">
        <v>738</v>
      </c>
      <c r="BE343" s="1257" t="s">
        <v>738</v>
      </c>
      <c r="BF343" s="1367"/>
    </row>
    <row r="344" spans="1:58" customFormat="1" ht="30.65" customHeight="1" x14ac:dyDescent="0.35">
      <c r="B34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44" s="778">
        <v>38.119999999999997</v>
      </c>
      <c r="D344" s="23" t="s">
        <v>1810</v>
      </c>
      <c r="E344" s="825" t="s">
        <v>938</v>
      </c>
      <c r="F344" s="1495" t="str">
        <f>VLOOKUP(TBL4_OptApp57[[#This Row],[Option type
Defined List]],'Option Typs_Grps'!B$2:C$47, 2, FALSE)</f>
        <v>Resource Options</v>
      </c>
      <c r="G344" s="834" t="s">
        <v>68</v>
      </c>
      <c r="H344" s="23" t="s">
        <v>882</v>
      </c>
      <c r="I344" s="844" t="s">
        <v>738</v>
      </c>
      <c r="J344" s="788"/>
      <c r="K344" s="788" t="s">
        <v>71</v>
      </c>
      <c r="L344" s="1256" t="s">
        <v>738</v>
      </c>
      <c r="M344" s="1256" t="s">
        <v>738</v>
      </c>
      <c r="N344" s="1256" t="s">
        <v>738</v>
      </c>
      <c r="O344" s="1256" t="s">
        <v>738</v>
      </c>
      <c r="P344" s="1040" t="s">
        <v>772</v>
      </c>
      <c r="Q344" s="1040" t="s">
        <v>772</v>
      </c>
      <c r="R344" s="788" t="s">
        <v>71</v>
      </c>
      <c r="S344" s="1332" t="s">
        <v>71</v>
      </c>
      <c r="T344" s="1332" t="s">
        <v>71</v>
      </c>
      <c r="U344" s="848">
        <v>6</v>
      </c>
      <c r="V344" s="864">
        <v>9</v>
      </c>
      <c r="W344" s="1043" t="s">
        <v>305</v>
      </c>
      <c r="X344" s="821"/>
      <c r="Y344" s="1044"/>
      <c r="Z344" s="1044"/>
      <c r="AA344" s="1044">
        <v>2.64</v>
      </c>
      <c r="AB344" s="1044">
        <v>6</v>
      </c>
      <c r="AC344" s="1041">
        <v>66.356999999999999</v>
      </c>
      <c r="AD344" s="1044">
        <v>1024.92</v>
      </c>
      <c r="AE344" s="1047">
        <v>450.96480000000003</v>
      </c>
      <c r="AF344" s="1124"/>
      <c r="AG344" s="1044">
        <v>89.249909843939164</v>
      </c>
      <c r="AH344" s="1044"/>
      <c r="AI344" s="1041">
        <v>-6.6</v>
      </c>
      <c r="AJ344" s="1041">
        <v>-1</v>
      </c>
      <c r="AK344" s="1041" t="s">
        <v>305</v>
      </c>
      <c r="AL344" s="1041">
        <v>-1</v>
      </c>
      <c r="AM344" s="1041" t="s">
        <v>305</v>
      </c>
      <c r="AN344" s="1041">
        <v>-1</v>
      </c>
      <c r="AO344" s="1041" t="s">
        <v>305</v>
      </c>
      <c r="AP344" s="1041">
        <v>-1</v>
      </c>
      <c r="AQ344" s="1041" t="s">
        <v>305</v>
      </c>
      <c r="AR344" s="1041">
        <v>-3</v>
      </c>
      <c r="AS344" s="1041" t="s">
        <v>305</v>
      </c>
      <c r="AT344" s="1041" t="s">
        <v>305</v>
      </c>
      <c r="AU344" s="1041" t="s">
        <v>305</v>
      </c>
      <c r="AV344" s="1046" t="s">
        <v>895</v>
      </c>
      <c r="AW344" s="1046" t="s">
        <v>884</v>
      </c>
      <c r="AX344" s="1046" t="s">
        <v>888</v>
      </c>
      <c r="AY344" s="1046" t="s">
        <v>886</v>
      </c>
      <c r="AZ344" s="1046">
        <v>14</v>
      </c>
      <c r="BA344" s="1046">
        <v>12</v>
      </c>
      <c r="BB344" s="1040" t="s">
        <v>738</v>
      </c>
      <c r="BC344" s="1040" t="s">
        <v>738</v>
      </c>
      <c r="BD344" s="1040" t="s">
        <v>738</v>
      </c>
      <c r="BE344" s="1040" t="s">
        <v>738</v>
      </c>
    </row>
    <row r="345" spans="1:58" customFormat="1" ht="30.65" customHeight="1" x14ac:dyDescent="0.35">
      <c r="B34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5" s="778">
        <v>39.01</v>
      </c>
      <c r="D345" s="23" t="s">
        <v>1811</v>
      </c>
      <c r="E345" s="825" t="s">
        <v>938</v>
      </c>
      <c r="F345" s="1495" t="str">
        <f>VLOOKUP(TBL4_OptApp57[[#This Row],[Option type
Defined List]],'Option Typs_Grps'!B$2:C$47, 2, FALSE)</f>
        <v>Resource Options</v>
      </c>
      <c r="G345" s="834" t="s">
        <v>68</v>
      </c>
      <c r="H345" s="23" t="s">
        <v>821</v>
      </c>
      <c r="I345" s="844" t="s">
        <v>738</v>
      </c>
      <c r="J345" s="788"/>
      <c r="K345" s="788" t="s">
        <v>71</v>
      </c>
      <c r="L345" s="1256" t="s">
        <v>772</v>
      </c>
      <c r="M345" s="1256" t="s">
        <v>772</v>
      </c>
      <c r="N345" s="1256" t="s">
        <v>738</v>
      </c>
      <c r="O345" s="1256" t="s">
        <v>772</v>
      </c>
      <c r="P345" s="1040" t="s">
        <v>772</v>
      </c>
      <c r="Q345" s="1040" t="s">
        <v>772</v>
      </c>
      <c r="R345" s="788" t="s">
        <v>71</v>
      </c>
      <c r="S345" s="1332" t="s">
        <v>71</v>
      </c>
      <c r="T345" s="1332" t="s">
        <v>71</v>
      </c>
      <c r="U345" s="848">
        <v>5</v>
      </c>
      <c r="V345" s="864">
        <v>7</v>
      </c>
      <c r="W345" s="1043" t="s">
        <v>150</v>
      </c>
      <c r="X345" s="821"/>
      <c r="Y345" s="1044"/>
      <c r="Z345" s="1044"/>
      <c r="AA345" s="1044">
        <v>2.2000000000000002</v>
      </c>
      <c r="AB345" s="1044">
        <v>5</v>
      </c>
      <c r="AC345" s="1041">
        <v>357.80599999999998</v>
      </c>
      <c r="AD345" s="1044">
        <v>0</v>
      </c>
      <c r="AE345" s="1047">
        <v>0</v>
      </c>
      <c r="AF345" s="1124"/>
      <c r="AG345" s="1044">
        <v>146.51185498209134</v>
      </c>
      <c r="AH345" s="1044"/>
      <c r="AI345" s="1041">
        <v>-6.6</v>
      </c>
      <c r="AJ345" s="1041">
        <v>-1</v>
      </c>
      <c r="AK345" s="1041" t="s">
        <v>305</v>
      </c>
      <c r="AL345" s="1041">
        <v>-1</v>
      </c>
      <c r="AM345" s="1041" t="s">
        <v>305</v>
      </c>
      <c r="AN345" s="1041">
        <v>-1</v>
      </c>
      <c r="AO345" s="1041" t="s">
        <v>305</v>
      </c>
      <c r="AP345" s="1041">
        <v>-1</v>
      </c>
      <c r="AQ345" s="1041" t="s">
        <v>305</v>
      </c>
      <c r="AR345" s="1041">
        <v>-3</v>
      </c>
      <c r="AS345" s="1041" t="s">
        <v>305</v>
      </c>
      <c r="AT345" s="1041" t="s">
        <v>305</v>
      </c>
      <c r="AU345" s="1041" t="s">
        <v>305</v>
      </c>
      <c r="AV345" s="1046" t="s">
        <v>895</v>
      </c>
      <c r="AW345" s="1046" t="s">
        <v>884</v>
      </c>
      <c r="AX345" s="1046" t="s">
        <v>886</v>
      </c>
      <c r="AY345" s="1046" t="s">
        <v>886</v>
      </c>
      <c r="AZ345" s="1046">
        <v>16</v>
      </c>
      <c r="BA345" s="1046">
        <v>12</v>
      </c>
      <c r="BB345" s="1040" t="s">
        <v>772</v>
      </c>
      <c r="BC345" s="1040" t="s">
        <v>772</v>
      </c>
      <c r="BD345" s="1040" t="s">
        <v>772</v>
      </c>
      <c r="BE345" s="1040" t="s">
        <v>772</v>
      </c>
    </row>
    <row r="346" spans="1:58" customFormat="1" ht="30.65" customHeight="1" x14ac:dyDescent="0.35">
      <c r="B34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6" s="778">
        <v>39.020000000000003</v>
      </c>
      <c r="D346" s="23" t="s">
        <v>1812</v>
      </c>
      <c r="E346" s="825" t="s">
        <v>938</v>
      </c>
      <c r="F346" s="1495" t="str">
        <f>VLOOKUP(TBL4_OptApp57[[#This Row],[Option type
Defined List]],'Option Typs_Grps'!B$2:C$47, 2, FALSE)</f>
        <v>Resource Options</v>
      </c>
      <c r="G346" s="834" t="s">
        <v>68</v>
      </c>
      <c r="H346" s="23" t="s">
        <v>821</v>
      </c>
      <c r="I346" s="844" t="s">
        <v>738</v>
      </c>
      <c r="J346" s="788"/>
      <c r="K346" s="788" t="s">
        <v>71</v>
      </c>
      <c r="L346" s="1256" t="s">
        <v>772</v>
      </c>
      <c r="M346" s="1256" t="s">
        <v>772</v>
      </c>
      <c r="N346" s="1256" t="s">
        <v>738</v>
      </c>
      <c r="O346" s="1256" t="s">
        <v>772</v>
      </c>
      <c r="P346" s="1040" t="s">
        <v>772</v>
      </c>
      <c r="Q346" s="1040" t="s">
        <v>772</v>
      </c>
      <c r="R346" s="788" t="s">
        <v>71</v>
      </c>
      <c r="S346" s="1332" t="s">
        <v>71</v>
      </c>
      <c r="T346" s="1332" t="s">
        <v>71</v>
      </c>
      <c r="U346" s="848">
        <v>2.5</v>
      </c>
      <c r="V346" s="864">
        <v>7</v>
      </c>
      <c r="W346" s="1043" t="s">
        <v>127</v>
      </c>
      <c r="X346" s="821"/>
      <c r="Y346" s="1044"/>
      <c r="Z346" s="1044"/>
      <c r="AA346" s="1044">
        <v>1.1000000000000001</v>
      </c>
      <c r="AB346" s="1044">
        <v>2.5</v>
      </c>
      <c r="AC346" s="1041">
        <v>111.027</v>
      </c>
      <c r="AD346" s="1044">
        <v>176.11250000000001</v>
      </c>
      <c r="AE346" s="1047">
        <v>77.489500000000007</v>
      </c>
      <c r="AF346" s="1124"/>
      <c r="AG346" s="1044">
        <v>26.644962757915618</v>
      </c>
      <c r="AH346" s="1044"/>
      <c r="AI346" s="1041">
        <v>-6.6</v>
      </c>
      <c r="AJ346" s="1041">
        <v>-1</v>
      </c>
      <c r="AK346" s="1041" t="s">
        <v>305</v>
      </c>
      <c r="AL346" s="1041">
        <v>-1</v>
      </c>
      <c r="AM346" s="1041" t="s">
        <v>305</v>
      </c>
      <c r="AN346" s="1041">
        <v>-1</v>
      </c>
      <c r="AO346" s="1041" t="s">
        <v>305</v>
      </c>
      <c r="AP346" s="1041">
        <v>-1</v>
      </c>
      <c r="AQ346" s="1041" t="s">
        <v>305</v>
      </c>
      <c r="AR346" s="1041">
        <v>-3</v>
      </c>
      <c r="AS346" s="1041" t="s">
        <v>305</v>
      </c>
      <c r="AT346" s="1041" t="s">
        <v>305</v>
      </c>
      <c r="AU346" s="1041" t="s">
        <v>305</v>
      </c>
      <c r="AV346" s="1046" t="s">
        <v>940</v>
      </c>
      <c r="AW346" s="1046" t="s">
        <v>941</v>
      </c>
      <c r="AX346" s="1046" t="s">
        <v>888</v>
      </c>
      <c r="AY346" s="1046" t="s">
        <v>885</v>
      </c>
      <c r="AZ346" s="1046">
        <v>14</v>
      </c>
      <c r="BA346" s="1046">
        <v>9</v>
      </c>
      <c r="BB346" s="1040" t="s">
        <v>772</v>
      </c>
      <c r="BC346" s="1040" t="s">
        <v>772</v>
      </c>
      <c r="BD346" s="1040" t="s">
        <v>772</v>
      </c>
      <c r="BE346" s="1040" t="s">
        <v>772</v>
      </c>
    </row>
    <row r="347" spans="1:58" customFormat="1" ht="30.65" customHeight="1" x14ac:dyDescent="0.35">
      <c r="B34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7" s="778">
        <v>40.01</v>
      </c>
      <c r="D347" s="23" t="s">
        <v>1011</v>
      </c>
      <c r="E347" s="825" t="s">
        <v>1012</v>
      </c>
      <c r="F347" s="1495" t="str">
        <f>VLOOKUP(TBL4_OptApp57[[#This Row],[Option type
Defined List]],'Option Typs_Grps'!B$2:C$47, 2, FALSE)</f>
        <v>Resource Options</v>
      </c>
      <c r="G347" s="834" t="s">
        <v>68</v>
      </c>
      <c r="H347" s="23" t="s">
        <v>737</v>
      </c>
      <c r="I347" s="844" t="s">
        <v>772</v>
      </c>
      <c r="J347" s="1055"/>
      <c r="K347" s="1055"/>
      <c r="L347" s="1055"/>
      <c r="M347" s="1055"/>
      <c r="N347" s="1055"/>
      <c r="O347" s="1055"/>
      <c r="P347" s="1056"/>
      <c r="Q347" s="1056"/>
      <c r="R347" s="788" t="s">
        <v>752</v>
      </c>
      <c r="S347" s="1332" t="s">
        <v>71</v>
      </c>
      <c r="T347" s="1332" t="s">
        <v>71</v>
      </c>
      <c r="U347" s="848">
        <v>6</v>
      </c>
      <c r="V347" s="1068"/>
      <c r="W347" s="1072"/>
      <c r="X347" s="1075"/>
      <c r="Y347" s="1074"/>
      <c r="Z347" s="1078"/>
      <c r="AA347" s="1074"/>
      <c r="AB347" s="1074"/>
      <c r="AC347" s="1074"/>
      <c r="AD347" s="1074"/>
      <c r="AE347" s="1074"/>
      <c r="AF347" s="1122"/>
      <c r="AG347" s="1074"/>
      <c r="AH347" s="1074"/>
      <c r="AI347" s="1076"/>
      <c r="AJ347" s="1076"/>
      <c r="AK347" s="1076"/>
      <c r="AL347" s="1076"/>
      <c r="AM347" s="1076"/>
      <c r="AN347" s="1076"/>
      <c r="AO347" s="1076"/>
      <c r="AP347" s="1076"/>
      <c r="AQ347" s="1076"/>
      <c r="AR347" s="1076"/>
      <c r="AS347" s="1076"/>
      <c r="AT347" s="1076"/>
      <c r="AU347" s="1076"/>
      <c r="AV347" s="1076"/>
      <c r="AW347" s="1076"/>
      <c r="AX347" s="1076"/>
      <c r="AY347" s="1076"/>
      <c r="AZ347" s="1076"/>
      <c r="BA347" s="1076"/>
      <c r="BB347" s="1056"/>
      <c r="BC347" s="1056"/>
      <c r="BD347" s="1056"/>
      <c r="BE347" s="1056"/>
    </row>
    <row r="348" spans="1:58" customFormat="1" ht="30.65" customHeight="1" x14ac:dyDescent="0.35">
      <c r="B34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48" s="778">
        <v>41.01</v>
      </c>
      <c r="D348" s="23" t="s">
        <v>1013</v>
      </c>
      <c r="E348" s="825" t="s">
        <v>1014</v>
      </c>
      <c r="F348" s="1495" t="str">
        <f>VLOOKUP(TBL4_OptApp57[[#This Row],[Option type
Defined List]],'Option Typs_Grps'!B$2:C$47, 2, FALSE)</f>
        <v>Resource Options</v>
      </c>
      <c r="G348" s="834" t="s">
        <v>68</v>
      </c>
      <c r="H348" s="23" t="s">
        <v>821</v>
      </c>
      <c r="I348" s="844" t="s">
        <v>738</v>
      </c>
      <c r="J348" s="788"/>
      <c r="K348" s="788" t="s">
        <v>71</v>
      </c>
      <c r="L348" s="1256" t="s">
        <v>772</v>
      </c>
      <c r="M348" s="1256" t="s">
        <v>772</v>
      </c>
      <c r="N348" s="1256" t="s">
        <v>772</v>
      </c>
      <c r="O348" s="1256" t="s">
        <v>772</v>
      </c>
      <c r="P348" s="1040" t="s">
        <v>772</v>
      </c>
      <c r="Q348" s="1040" t="s">
        <v>772</v>
      </c>
      <c r="R348" s="788" t="s">
        <v>71</v>
      </c>
      <c r="S348" s="1332" t="s">
        <v>71</v>
      </c>
      <c r="T348" s="1332" t="s">
        <v>71</v>
      </c>
      <c r="U348" s="848">
        <v>0</v>
      </c>
      <c r="V348" s="864">
        <v>0</v>
      </c>
      <c r="W348" s="1043" t="s">
        <v>89</v>
      </c>
      <c r="X348" s="821"/>
      <c r="Y348" s="1044"/>
      <c r="Z348" s="1044"/>
      <c r="AA348" s="1044">
        <v>0</v>
      </c>
      <c r="AB348" s="1044">
        <v>0</v>
      </c>
      <c r="AC348" s="1041">
        <v>0</v>
      </c>
      <c r="AD348" s="1044">
        <v>0</v>
      </c>
      <c r="AE348" s="1047">
        <v>0</v>
      </c>
      <c r="AF348" s="1124"/>
      <c r="AG348" s="1044">
        <v>0</v>
      </c>
      <c r="AH348" s="1044"/>
      <c r="AI348" s="1041">
        <v>0</v>
      </c>
      <c r="AJ348" s="1041">
        <v>0</v>
      </c>
      <c r="AK348" s="1041" t="s">
        <v>305</v>
      </c>
      <c r="AL348" s="1041">
        <v>0</v>
      </c>
      <c r="AM348" s="1041" t="s">
        <v>305</v>
      </c>
      <c r="AN348" s="1041">
        <v>0</v>
      </c>
      <c r="AO348" s="1041" t="s">
        <v>305</v>
      </c>
      <c r="AP348" s="1041">
        <v>0</v>
      </c>
      <c r="AQ348" s="1041" t="s">
        <v>305</v>
      </c>
      <c r="AR348" s="1041">
        <v>0</v>
      </c>
      <c r="AS348" s="1041" t="s">
        <v>305</v>
      </c>
      <c r="AT348" s="1041" t="s">
        <v>305</v>
      </c>
      <c r="AU348" s="1041" t="s">
        <v>305</v>
      </c>
      <c r="AV348" s="1046" t="s">
        <v>883</v>
      </c>
      <c r="AW348" s="1046" t="s">
        <v>305</v>
      </c>
      <c r="AX348" s="1046" t="s">
        <v>305</v>
      </c>
      <c r="AY348" s="1046" t="s">
        <v>305</v>
      </c>
      <c r="AZ348" s="1046">
        <v>24</v>
      </c>
      <c r="BA348" s="1046">
        <v>12</v>
      </c>
      <c r="BB348" s="1040" t="s">
        <v>772</v>
      </c>
      <c r="BC348" s="1040" t="s">
        <v>772</v>
      </c>
      <c r="BD348" s="1040" t="s">
        <v>772</v>
      </c>
      <c r="BE348" s="1040" t="s">
        <v>772</v>
      </c>
    </row>
    <row r="349" spans="1:58" customFormat="1" ht="30.65" customHeight="1" x14ac:dyDescent="0.35">
      <c r="B34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49" s="778">
        <v>41.02</v>
      </c>
      <c r="D349" s="23" t="s">
        <v>1015</v>
      </c>
      <c r="E349" s="825" t="s">
        <v>1014</v>
      </c>
      <c r="F349" s="1495" t="str">
        <f>VLOOKUP(TBL4_OptApp57[[#This Row],[Option type
Defined List]],'Option Typs_Grps'!B$2:C$47, 2, FALSE)</f>
        <v>Resource Options</v>
      </c>
      <c r="G349" s="834" t="s">
        <v>68</v>
      </c>
      <c r="H349" s="23" t="s">
        <v>737</v>
      </c>
      <c r="I349" s="844" t="s">
        <v>738</v>
      </c>
      <c r="J349" s="1055"/>
      <c r="K349" s="1055"/>
      <c r="L349" s="1055"/>
      <c r="M349" s="1055"/>
      <c r="N349" s="1055"/>
      <c r="O349" s="1055"/>
      <c r="P349" s="1056"/>
      <c r="Q349" s="1056"/>
      <c r="R349" s="788" t="s">
        <v>891</v>
      </c>
      <c r="S349" s="1332" t="s">
        <v>71</v>
      </c>
      <c r="T349" s="1332" t="s">
        <v>71</v>
      </c>
      <c r="U349" s="848">
        <v>5</v>
      </c>
      <c r="V349" s="1068"/>
      <c r="W349" s="1072"/>
      <c r="X349" s="1075"/>
      <c r="Y349" s="1074"/>
      <c r="Z349" s="1078"/>
      <c r="AA349" s="1074"/>
      <c r="AB349" s="1074"/>
      <c r="AC349" s="1074"/>
      <c r="AD349" s="1074"/>
      <c r="AE349" s="1074"/>
      <c r="AF349" s="1122"/>
      <c r="AG349" s="1074"/>
      <c r="AH349" s="1074"/>
      <c r="AI349" s="1076"/>
      <c r="AJ349" s="1076"/>
      <c r="AK349" s="1076"/>
      <c r="AL349" s="1076"/>
      <c r="AM349" s="1076"/>
      <c r="AN349" s="1076"/>
      <c r="AO349" s="1076"/>
      <c r="AP349" s="1076"/>
      <c r="AQ349" s="1076"/>
      <c r="AR349" s="1076"/>
      <c r="AS349" s="1076"/>
      <c r="AT349" s="1076"/>
      <c r="AU349" s="1076"/>
      <c r="AV349" s="1076"/>
      <c r="AW349" s="1076"/>
      <c r="AX349" s="1076"/>
      <c r="AY349" s="1076"/>
      <c r="AZ349" s="1076"/>
      <c r="BA349" s="1076"/>
      <c r="BB349" s="1056"/>
      <c r="BC349" s="1056"/>
      <c r="BD349" s="1056"/>
      <c r="BE349" s="1056"/>
    </row>
    <row r="350" spans="1:58" ht="30.65" customHeight="1" x14ac:dyDescent="0.35">
      <c r="A350" s="1367"/>
      <c r="B35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0" s="778">
        <v>41.03</v>
      </c>
      <c r="D350" s="23" t="s">
        <v>1016</v>
      </c>
      <c r="E350" s="825" t="s">
        <v>1014</v>
      </c>
      <c r="F350" s="1495" t="str">
        <f>VLOOKUP(TBL4_OptApp57[[#This Row],[Option type
Defined List]],'Option Typs_Grps'!B$2:C$47, 2, FALSE)</f>
        <v>Resource Options</v>
      </c>
      <c r="G350" s="834" t="s">
        <v>68</v>
      </c>
      <c r="H350" s="23" t="s">
        <v>737</v>
      </c>
      <c r="I350" s="844" t="s">
        <v>738</v>
      </c>
      <c r="J350" s="1057"/>
      <c r="K350" s="1057"/>
      <c r="L350" s="1057"/>
      <c r="M350" s="1057"/>
      <c r="N350" s="1057"/>
      <c r="O350" s="1058"/>
      <c r="P350" s="1059"/>
      <c r="Q350" s="1059"/>
      <c r="R350" s="23" t="s">
        <v>891</v>
      </c>
      <c r="S350" s="1332" t="s">
        <v>71</v>
      </c>
      <c r="T350" s="1332" t="s">
        <v>71</v>
      </c>
      <c r="U350" s="848">
        <v>0</v>
      </c>
      <c r="V350" s="1068"/>
      <c r="W350" s="1069"/>
      <c r="X350" s="1070"/>
      <c r="Y350" s="1079"/>
      <c r="Z350" s="1071"/>
      <c r="AA350" s="1070"/>
      <c r="AB350" s="1070"/>
      <c r="AC350" s="1070"/>
      <c r="AD350" s="1070"/>
      <c r="AE350" s="1070"/>
      <c r="AF350" s="1070"/>
      <c r="AG350" s="1070"/>
      <c r="AH350" s="1070"/>
      <c r="AI350" s="1057"/>
      <c r="AJ350" s="1057"/>
      <c r="AK350" s="1057"/>
      <c r="AL350" s="1057"/>
      <c r="AM350" s="1057"/>
      <c r="AN350" s="1057"/>
      <c r="AO350" s="1057"/>
      <c r="AP350" s="1057"/>
      <c r="AQ350" s="1057"/>
      <c r="AR350" s="1057"/>
      <c r="AS350" s="1057"/>
      <c r="AT350" s="1057"/>
      <c r="AU350" s="1057"/>
      <c r="AV350" s="1057"/>
      <c r="AW350" s="1057"/>
      <c r="AX350" s="1057"/>
      <c r="AY350" s="1057"/>
      <c r="AZ350" s="1057"/>
      <c r="BA350" s="1049"/>
      <c r="BB350" s="1059"/>
      <c r="BC350" s="1059"/>
      <c r="BD350" s="1059"/>
      <c r="BE350" s="1059"/>
      <c r="BF350" s="1367"/>
    </row>
    <row r="351" spans="1:58" customFormat="1" ht="30.65" customHeight="1" x14ac:dyDescent="0.35">
      <c r="B35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1" s="778">
        <v>41.04</v>
      </c>
      <c r="D351" s="23" t="s">
        <v>1017</v>
      </c>
      <c r="E351" s="825" t="s">
        <v>1014</v>
      </c>
      <c r="F351" s="1495" t="str">
        <f>VLOOKUP(TBL4_OptApp57[[#This Row],[Option type
Defined List]],'Option Typs_Grps'!B$2:C$47, 2, FALSE)</f>
        <v>Resource Options</v>
      </c>
      <c r="G351" s="834" t="s">
        <v>68</v>
      </c>
      <c r="H351" s="23" t="s">
        <v>737</v>
      </c>
      <c r="I351" s="844" t="s">
        <v>738</v>
      </c>
      <c r="J351" s="1055"/>
      <c r="K351" s="1055"/>
      <c r="L351" s="1055"/>
      <c r="M351" s="1055"/>
      <c r="N351" s="1055"/>
      <c r="O351" s="1055"/>
      <c r="P351" s="1056"/>
      <c r="Q351" s="1056"/>
      <c r="R351" s="788" t="s">
        <v>891</v>
      </c>
      <c r="S351" s="1332" t="s">
        <v>71</v>
      </c>
      <c r="T351" s="1332" t="s">
        <v>71</v>
      </c>
      <c r="U351" s="848">
        <v>2.5</v>
      </c>
      <c r="V351" s="1068"/>
      <c r="W351" s="1072"/>
      <c r="X351" s="1075"/>
      <c r="Y351" s="1074"/>
      <c r="Z351" s="1078"/>
      <c r="AA351" s="1074"/>
      <c r="AB351" s="1074"/>
      <c r="AC351" s="1074"/>
      <c r="AD351" s="1074"/>
      <c r="AE351" s="1074"/>
      <c r="AF351" s="1075"/>
      <c r="AG351" s="1074"/>
      <c r="AH351" s="1074"/>
      <c r="AI351" s="1076"/>
      <c r="AJ351" s="1076"/>
      <c r="AK351" s="1076"/>
      <c r="AL351" s="1076"/>
      <c r="AM351" s="1076"/>
      <c r="AN351" s="1076"/>
      <c r="AO351" s="1076"/>
      <c r="AP351" s="1076"/>
      <c r="AQ351" s="1076"/>
      <c r="AR351" s="1076"/>
      <c r="AS351" s="1076"/>
      <c r="AT351" s="1076"/>
      <c r="AU351" s="1076"/>
      <c r="AV351" s="1076"/>
      <c r="AW351" s="1076"/>
      <c r="AX351" s="1076"/>
      <c r="AY351" s="1076"/>
      <c r="AZ351" s="1076"/>
      <c r="BA351" s="1076"/>
      <c r="BB351" s="1056"/>
      <c r="BC351" s="1056"/>
      <c r="BD351" s="1056"/>
      <c r="BE351" s="1056"/>
    </row>
    <row r="352" spans="1:58" customFormat="1" ht="30.65" customHeight="1" x14ac:dyDescent="0.35">
      <c r="B35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2" s="778">
        <v>41.05</v>
      </c>
      <c r="D352" s="23" t="s">
        <v>1018</v>
      </c>
      <c r="E352" s="825" t="s">
        <v>1014</v>
      </c>
      <c r="F352" s="1495" t="str">
        <f>VLOOKUP(TBL4_OptApp57[[#This Row],[Option type
Defined List]],'Option Typs_Grps'!B$2:C$47, 2, FALSE)</f>
        <v>Resource Options</v>
      </c>
      <c r="G352" s="834" t="s">
        <v>68</v>
      </c>
      <c r="H352" s="23" t="s">
        <v>737</v>
      </c>
      <c r="I352" s="844" t="s">
        <v>738</v>
      </c>
      <c r="J352" s="1055"/>
      <c r="K352" s="1055"/>
      <c r="L352" s="1055"/>
      <c r="M352" s="1055"/>
      <c r="N352" s="1055"/>
      <c r="O352" s="1055"/>
      <c r="P352" s="1056"/>
      <c r="Q352" s="1056"/>
      <c r="R352" s="788" t="s">
        <v>891</v>
      </c>
      <c r="S352" s="1332" t="s">
        <v>71</v>
      </c>
      <c r="T352" s="1332" t="s">
        <v>71</v>
      </c>
      <c r="U352" s="848">
        <v>0</v>
      </c>
      <c r="V352" s="1068"/>
      <c r="W352" s="1072"/>
      <c r="X352" s="1075"/>
      <c r="Y352" s="1075"/>
      <c r="Z352" s="1075"/>
      <c r="AA352" s="1075"/>
      <c r="AB352" s="1073"/>
      <c r="AC352" s="1074"/>
      <c r="AD352" s="1074"/>
      <c r="AE352" s="1074"/>
      <c r="AF352" s="1075"/>
      <c r="AG352" s="1075"/>
      <c r="AH352" s="1074"/>
      <c r="AI352" s="1073"/>
      <c r="AJ352" s="1076"/>
      <c r="AK352" s="1076"/>
      <c r="AL352" s="1076"/>
      <c r="AM352" s="1076"/>
      <c r="AN352" s="1076"/>
      <c r="AO352" s="1076"/>
      <c r="AP352" s="1076"/>
      <c r="AQ352" s="1076"/>
      <c r="AR352" s="1076"/>
      <c r="AS352" s="1076"/>
      <c r="AT352" s="1076"/>
      <c r="AU352" s="1076"/>
      <c r="AV352" s="1076"/>
      <c r="AW352" s="1076"/>
      <c r="AX352" s="1076"/>
      <c r="AY352" s="1076"/>
      <c r="AZ352" s="1076"/>
      <c r="BA352" s="1076"/>
      <c r="BB352" s="1056"/>
      <c r="BC352" s="1056"/>
      <c r="BD352" s="1056"/>
      <c r="BE352" s="1056"/>
    </row>
    <row r="353" spans="1:58" customFormat="1" ht="30.65" customHeight="1" x14ac:dyDescent="0.35">
      <c r="B35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53" s="778">
        <v>41.06</v>
      </c>
      <c r="D353" s="23" t="s">
        <v>1019</v>
      </c>
      <c r="E353" s="825" t="s">
        <v>1014</v>
      </c>
      <c r="F353" s="1495" t="str">
        <f>VLOOKUP(TBL4_OptApp57[[#This Row],[Option type
Defined List]],'Option Typs_Grps'!B$2:C$47, 2, FALSE)</f>
        <v>Resource Options</v>
      </c>
      <c r="G353" s="834" t="s">
        <v>68</v>
      </c>
      <c r="H353" s="23" t="s">
        <v>821</v>
      </c>
      <c r="I353" s="844" t="s">
        <v>738</v>
      </c>
      <c r="J353" s="788"/>
      <c r="K353" s="788" t="s">
        <v>71</v>
      </c>
      <c r="L353" s="1256" t="s">
        <v>772</v>
      </c>
      <c r="M353" s="1256" t="s">
        <v>772</v>
      </c>
      <c r="N353" s="1256" t="s">
        <v>772</v>
      </c>
      <c r="O353" s="1256" t="s">
        <v>772</v>
      </c>
      <c r="P353" s="1040" t="s">
        <v>772</v>
      </c>
      <c r="Q353" s="1040" t="s">
        <v>772</v>
      </c>
      <c r="R353" s="788" t="s">
        <v>71</v>
      </c>
      <c r="S353" s="1332" t="s">
        <v>71</v>
      </c>
      <c r="T353" s="1332" t="s">
        <v>71</v>
      </c>
      <c r="U353" s="848">
        <v>1.1000000000000001</v>
      </c>
      <c r="V353" s="864">
        <v>0</v>
      </c>
      <c r="W353" s="1043" t="s">
        <v>89</v>
      </c>
      <c r="X353" s="821"/>
      <c r="Y353" s="1044"/>
      <c r="Z353" s="1044"/>
      <c r="AA353" s="1044">
        <v>0.18370000000000003</v>
      </c>
      <c r="AB353" s="1044">
        <v>1.1000000000000001</v>
      </c>
      <c r="AC353" s="1041">
        <v>0</v>
      </c>
      <c r="AD353" s="1044">
        <v>0</v>
      </c>
      <c r="AE353" s="1047">
        <v>0</v>
      </c>
      <c r="AF353" s="1124"/>
      <c r="AG353" s="1044">
        <v>0.89966492302291701</v>
      </c>
      <c r="AH353" s="1044"/>
      <c r="AI353" s="1041">
        <v>0</v>
      </c>
      <c r="AJ353" s="1041">
        <v>0</v>
      </c>
      <c r="AK353" s="1041" t="s">
        <v>305</v>
      </c>
      <c r="AL353" s="1041">
        <v>0</v>
      </c>
      <c r="AM353" s="1041" t="s">
        <v>305</v>
      </c>
      <c r="AN353" s="1041">
        <v>0</v>
      </c>
      <c r="AO353" s="1041" t="s">
        <v>305</v>
      </c>
      <c r="AP353" s="1041">
        <v>0</v>
      </c>
      <c r="AQ353" s="1041" t="s">
        <v>305</v>
      </c>
      <c r="AR353" s="1041">
        <v>0</v>
      </c>
      <c r="AS353" s="1041" t="s">
        <v>305</v>
      </c>
      <c r="AT353" s="1041" t="s">
        <v>305</v>
      </c>
      <c r="AU353" s="1041" t="s">
        <v>305</v>
      </c>
      <c r="AV353" s="1046" t="s">
        <v>883</v>
      </c>
      <c r="AW353" s="1046" t="s">
        <v>305</v>
      </c>
      <c r="AX353" s="1046" t="s">
        <v>305</v>
      </c>
      <c r="AY353" s="1046" t="s">
        <v>305</v>
      </c>
      <c r="AZ353" s="1046">
        <v>24</v>
      </c>
      <c r="BA353" s="1046">
        <v>10</v>
      </c>
      <c r="BB353" s="1040" t="s">
        <v>772</v>
      </c>
      <c r="BC353" s="1040" t="s">
        <v>772</v>
      </c>
      <c r="BD353" s="1040" t="s">
        <v>772</v>
      </c>
      <c r="BE353" s="1040" t="s">
        <v>772</v>
      </c>
    </row>
    <row r="354" spans="1:58" customFormat="1" ht="30.65" customHeight="1" x14ac:dyDescent="0.35">
      <c r="B35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4" s="778">
        <v>42.01</v>
      </c>
      <c r="D354" s="23" t="s">
        <v>1020</v>
      </c>
      <c r="E354" s="825" t="s">
        <v>945</v>
      </c>
      <c r="F354" s="1495" t="str">
        <f>VLOOKUP(TBL4_OptApp57[[#This Row],[Option type
Defined List]],'Option Typs_Grps'!B$2:C$47, 2, FALSE)</f>
        <v>Resource Options</v>
      </c>
      <c r="G354" s="834" t="s">
        <v>68</v>
      </c>
      <c r="H354" s="23" t="s">
        <v>737</v>
      </c>
      <c r="I354" s="844" t="s">
        <v>738</v>
      </c>
      <c r="J354" s="1055"/>
      <c r="K354" s="1055"/>
      <c r="L354" s="1055"/>
      <c r="M354" s="1055"/>
      <c r="N354" s="1055"/>
      <c r="O354" s="1055"/>
      <c r="P354" s="1056"/>
      <c r="Q354" s="1056"/>
      <c r="R354" s="788" t="s">
        <v>752</v>
      </c>
      <c r="S354" s="1332" t="s">
        <v>71</v>
      </c>
      <c r="T354" s="1332" t="s">
        <v>71</v>
      </c>
      <c r="U354" s="848">
        <v>25.3</v>
      </c>
      <c r="V354" s="1068"/>
      <c r="W354" s="1073"/>
      <c r="X354" s="1073"/>
      <c r="Y354" s="1073"/>
      <c r="Z354" s="1078"/>
      <c r="AA354" s="1075"/>
      <c r="AB354" s="1073"/>
      <c r="AC354" s="1074"/>
      <c r="AD354" s="1075"/>
      <c r="AE354" s="1075"/>
      <c r="AF354" s="1123"/>
      <c r="AG354" s="1075"/>
      <c r="AH354" s="1075"/>
      <c r="AI354" s="1073"/>
      <c r="AJ354" s="1076"/>
      <c r="AK354" s="1076"/>
      <c r="AL354" s="1076"/>
      <c r="AM354" s="1076"/>
      <c r="AN354" s="1076"/>
      <c r="AO354" s="1076"/>
      <c r="AP354" s="1076"/>
      <c r="AQ354" s="1076"/>
      <c r="AR354" s="1076"/>
      <c r="AS354" s="1076"/>
      <c r="AT354" s="1076"/>
      <c r="AU354" s="1076"/>
      <c r="AV354" s="1076"/>
      <c r="AW354" s="1076"/>
      <c r="AX354" s="1076"/>
      <c r="AY354" s="1076"/>
      <c r="AZ354" s="1076"/>
      <c r="BA354" s="1076"/>
      <c r="BB354" s="1056"/>
      <c r="BC354" s="1056"/>
      <c r="BD354" s="1056"/>
      <c r="BE354" s="1056"/>
    </row>
    <row r="355" spans="1:58" customFormat="1" ht="30.65" customHeight="1" x14ac:dyDescent="0.35">
      <c r="B35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5" s="778">
        <v>42.02</v>
      </c>
      <c r="D355" s="23" t="s">
        <v>1021</v>
      </c>
      <c r="E355" s="825" t="s">
        <v>945</v>
      </c>
      <c r="F355" s="1495" t="str">
        <f>VLOOKUP(TBL4_OptApp57[[#This Row],[Option type
Defined List]],'Option Typs_Grps'!B$2:C$47, 2, FALSE)</f>
        <v>Resource Options</v>
      </c>
      <c r="G355" s="834" t="s">
        <v>68</v>
      </c>
      <c r="H355" s="23" t="s">
        <v>737</v>
      </c>
      <c r="I355" s="844" t="s">
        <v>738</v>
      </c>
      <c r="J355" s="1055"/>
      <c r="K355" s="1055"/>
      <c r="L355" s="1055"/>
      <c r="M355" s="1055"/>
      <c r="N355" s="1055"/>
      <c r="O355" s="1055"/>
      <c r="P355" s="1056"/>
      <c r="Q355" s="1056"/>
      <c r="R355" s="788" t="s">
        <v>752</v>
      </c>
      <c r="S355" s="1332" t="s">
        <v>71</v>
      </c>
      <c r="T355" s="1332" t="s">
        <v>71</v>
      </c>
      <c r="U355" s="848">
        <v>25.3</v>
      </c>
      <c r="V355" s="1068"/>
      <c r="W355" s="1073"/>
      <c r="X355" s="1073"/>
      <c r="Y355" s="1073"/>
      <c r="Z355" s="1078"/>
      <c r="AA355" s="1075"/>
      <c r="AB355" s="1073"/>
      <c r="AC355" s="1074"/>
      <c r="AD355" s="1075"/>
      <c r="AE355" s="1075"/>
      <c r="AF355" s="1074"/>
      <c r="AG355" s="1075"/>
      <c r="AH355" s="1075"/>
      <c r="AI355" s="1073"/>
      <c r="AJ355" s="1076"/>
      <c r="AK355" s="1076"/>
      <c r="AL355" s="1076"/>
      <c r="AM355" s="1076"/>
      <c r="AN355" s="1076"/>
      <c r="AO355" s="1076"/>
      <c r="AP355" s="1076"/>
      <c r="AQ355" s="1076"/>
      <c r="AR355" s="1076"/>
      <c r="AS355" s="1076"/>
      <c r="AT355" s="1076"/>
      <c r="AU355" s="1076"/>
      <c r="AV355" s="1076"/>
      <c r="AW355" s="1076"/>
      <c r="AX355" s="1076"/>
      <c r="AY355" s="1076"/>
      <c r="AZ355" s="1076"/>
      <c r="BA355" s="1076"/>
      <c r="BB355" s="1056"/>
      <c r="BC355" s="1056"/>
      <c r="BD355" s="1056"/>
      <c r="BE355" s="1056"/>
    </row>
    <row r="356" spans="1:58" customFormat="1" ht="30.65" customHeight="1" x14ac:dyDescent="0.35">
      <c r="B35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6" s="778">
        <v>52.02</v>
      </c>
      <c r="D356" s="23" t="s">
        <v>1813</v>
      </c>
      <c r="E356" s="825" t="s">
        <v>1010</v>
      </c>
      <c r="F356" s="1495" t="str">
        <f>VLOOKUP(TBL4_OptApp57[[#This Row],[Option type
Defined List]],'Option Typs_Grps'!B$2:C$47, 2, FALSE)</f>
        <v>Resource Options</v>
      </c>
      <c r="G356" s="834" t="s">
        <v>68</v>
      </c>
      <c r="H356" s="23" t="s">
        <v>882</v>
      </c>
      <c r="I356" s="844" t="s">
        <v>738</v>
      </c>
      <c r="J356" s="788"/>
      <c r="K356" s="788" t="s">
        <v>71</v>
      </c>
      <c r="L356" s="1256" t="s">
        <v>738</v>
      </c>
      <c r="M356" s="1256" t="s">
        <v>772</v>
      </c>
      <c r="N356" s="1256" t="s">
        <v>772</v>
      </c>
      <c r="O356" s="1256" t="s">
        <v>738</v>
      </c>
      <c r="P356" s="1040" t="s">
        <v>772</v>
      </c>
      <c r="Q356" s="1040" t="s">
        <v>772</v>
      </c>
      <c r="R356" s="788" t="s">
        <v>71</v>
      </c>
      <c r="S356" s="1332" t="s">
        <v>71</v>
      </c>
      <c r="T356" s="1332" t="s">
        <v>71</v>
      </c>
      <c r="U356" s="848">
        <v>12.5</v>
      </c>
      <c r="V356" s="864">
        <v>10</v>
      </c>
      <c r="W356" s="1043" t="s">
        <v>305</v>
      </c>
      <c r="X356" s="821"/>
      <c r="Y356" s="1044"/>
      <c r="Z356" s="1044"/>
      <c r="AA356" s="1044">
        <v>5.5</v>
      </c>
      <c r="AB356" s="1044">
        <v>12.5</v>
      </c>
      <c r="AC356" s="1041">
        <v>9401.6679999999997</v>
      </c>
      <c r="AD356" s="1044">
        <v>1542.125</v>
      </c>
      <c r="AE356" s="1047">
        <v>678.53499999999997</v>
      </c>
      <c r="AF356" s="1124"/>
      <c r="AG356" s="1044">
        <v>107.23518983494124</v>
      </c>
      <c r="AH356" s="1044"/>
      <c r="AI356" s="1041">
        <v>-4.2</v>
      </c>
      <c r="AJ356" s="1041">
        <v>-1</v>
      </c>
      <c r="AK356" s="1041" t="s">
        <v>305</v>
      </c>
      <c r="AL356" s="1041">
        <v>-1</v>
      </c>
      <c r="AM356" s="1041" t="s">
        <v>305</v>
      </c>
      <c r="AN356" s="1041">
        <v>-1</v>
      </c>
      <c r="AO356" s="1041" t="s">
        <v>305</v>
      </c>
      <c r="AP356" s="1041">
        <v>-2</v>
      </c>
      <c r="AQ356" s="1041" t="s">
        <v>305</v>
      </c>
      <c r="AR356" s="1041">
        <v>-1</v>
      </c>
      <c r="AS356" s="1041" t="s">
        <v>305</v>
      </c>
      <c r="AT356" s="1041" t="s">
        <v>305</v>
      </c>
      <c r="AU356" s="1041" t="s">
        <v>305</v>
      </c>
      <c r="AV356" s="1041" t="s">
        <v>940</v>
      </c>
      <c r="AW356" s="1041" t="s">
        <v>905</v>
      </c>
      <c r="AX356" s="1046" t="s">
        <v>888</v>
      </c>
      <c r="AY356" s="1046" t="s">
        <v>885</v>
      </c>
      <c r="AZ356" s="1046">
        <v>5</v>
      </c>
      <c r="BA356" s="1046">
        <v>10</v>
      </c>
      <c r="BB356" s="1040" t="s">
        <v>772</v>
      </c>
      <c r="BC356" s="1040" t="s">
        <v>772</v>
      </c>
      <c r="BD356" s="1040" t="s">
        <v>738</v>
      </c>
      <c r="BE356" s="1040" t="s">
        <v>738</v>
      </c>
    </row>
    <row r="357" spans="1:58" ht="30.65" customHeight="1" x14ac:dyDescent="0.35">
      <c r="A357" s="1367"/>
      <c r="B35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7" s="778">
        <v>52.03</v>
      </c>
      <c r="D357" s="23" t="s">
        <v>1022</v>
      </c>
      <c r="E357" s="825" t="s">
        <v>1010</v>
      </c>
      <c r="F357" s="1495" t="str">
        <f>VLOOKUP(TBL4_OptApp57[[#This Row],[Option type
Defined List]],'Option Typs_Grps'!B$2:C$47, 2, FALSE)</f>
        <v>Resource Options</v>
      </c>
      <c r="G357" s="834" t="s">
        <v>68</v>
      </c>
      <c r="H357" s="23" t="s">
        <v>882</v>
      </c>
      <c r="I357" s="844" t="s">
        <v>738</v>
      </c>
      <c r="J357" s="1041"/>
      <c r="K357" s="1041" t="s">
        <v>71</v>
      </c>
      <c r="L357" s="1256" t="s">
        <v>738</v>
      </c>
      <c r="M357" s="1256" t="s">
        <v>738</v>
      </c>
      <c r="N357" s="1256" t="s">
        <v>738</v>
      </c>
      <c r="O357" s="1256" t="s">
        <v>738</v>
      </c>
      <c r="P357" s="1257" t="s">
        <v>738</v>
      </c>
      <c r="Q357" s="1257" t="s">
        <v>738</v>
      </c>
      <c r="R357" s="23" t="s">
        <v>71</v>
      </c>
      <c r="S357" s="1332" t="s">
        <v>71</v>
      </c>
      <c r="T357" s="1332" t="s">
        <v>71</v>
      </c>
      <c r="U357" s="848">
        <v>25</v>
      </c>
      <c r="V357" s="864">
        <v>10</v>
      </c>
      <c r="W357" s="1043" t="s">
        <v>305</v>
      </c>
      <c r="X357" s="821"/>
      <c r="Y357" s="1044"/>
      <c r="Z357" s="1044"/>
      <c r="AA357" s="1044">
        <v>36</v>
      </c>
      <c r="AB357" s="1044">
        <v>25</v>
      </c>
      <c r="AC357" s="1041">
        <v>9401.6679999999997</v>
      </c>
      <c r="AD357" s="1044">
        <v>3084.25</v>
      </c>
      <c r="AE357" s="1047">
        <v>4441.32</v>
      </c>
      <c r="AF357" s="1124"/>
      <c r="AG357" s="1044">
        <v>130.93094341323498</v>
      </c>
      <c r="AH357" s="1044"/>
      <c r="AI357" s="1041">
        <v>-4.2</v>
      </c>
      <c r="AJ357" s="1041">
        <v>-1</v>
      </c>
      <c r="AK357" s="1041" t="s">
        <v>305</v>
      </c>
      <c r="AL357" s="1041">
        <v>-1</v>
      </c>
      <c r="AM357" s="1041" t="s">
        <v>305</v>
      </c>
      <c r="AN357" s="1041">
        <v>-1</v>
      </c>
      <c r="AO357" s="1041" t="s">
        <v>305</v>
      </c>
      <c r="AP357" s="1041">
        <v>-2</v>
      </c>
      <c r="AQ357" s="1041" t="s">
        <v>305</v>
      </c>
      <c r="AR357" s="1041">
        <v>-1</v>
      </c>
      <c r="AS357" s="1041" t="s">
        <v>305</v>
      </c>
      <c r="AT357" s="1041" t="s">
        <v>305</v>
      </c>
      <c r="AU357" s="1041" t="s">
        <v>305</v>
      </c>
      <c r="AV357" s="1041" t="s">
        <v>940</v>
      </c>
      <c r="AW357" s="1041" t="s">
        <v>905</v>
      </c>
      <c r="AX357" s="1041" t="s">
        <v>888</v>
      </c>
      <c r="AY357" s="1041" t="s">
        <v>885</v>
      </c>
      <c r="AZ357" s="1041">
        <v>5</v>
      </c>
      <c r="BA357" s="778">
        <v>10</v>
      </c>
      <c r="BB357" s="1257" t="s">
        <v>738</v>
      </c>
      <c r="BC357" s="1257" t="s">
        <v>738</v>
      </c>
      <c r="BD357" s="1257" t="s">
        <v>738</v>
      </c>
      <c r="BE357" s="1257" t="s">
        <v>738</v>
      </c>
      <c r="BF357" s="1367"/>
    </row>
    <row r="358" spans="1:58" ht="30.65" customHeight="1" x14ac:dyDescent="0.35">
      <c r="A358" s="1367"/>
      <c r="B35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51aU</v>
      </c>
      <c r="C358" s="778">
        <v>53.01</v>
      </c>
      <c r="D358" s="23" t="s">
        <v>1814</v>
      </c>
      <c r="E358" s="825" t="s">
        <v>928</v>
      </c>
      <c r="F358" s="1495" t="str">
        <f>VLOOKUP(TBL4_OptApp57[[#This Row],[Option type
Defined List]],'Option Typs_Grps'!B$2:C$47, 2, FALSE)</f>
        <v>Resource Options</v>
      </c>
      <c r="G358" s="834" t="s">
        <v>68</v>
      </c>
      <c r="H358" s="23" t="s">
        <v>737</v>
      </c>
      <c r="I358" s="844" t="s">
        <v>738</v>
      </c>
      <c r="J358" s="1055"/>
      <c r="K358" s="1055"/>
      <c r="L358" s="1055"/>
      <c r="M358" s="1055"/>
      <c r="N358" s="1055"/>
      <c r="O358" s="1055"/>
      <c r="P358" s="1056"/>
      <c r="Q358" s="1056"/>
      <c r="R358" s="23" t="s">
        <v>755</v>
      </c>
      <c r="S358" s="1332" t="s">
        <v>71</v>
      </c>
      <c r="T358" s="1332" t="s">
        <v>71</v>
      </c>
      <c r="U358" s="848">
        <v>18</v>
      </c>
      <c r="V358" s="1068"/>
      <c r="W358" s="1073"/>
      <c r="X358" s="1073"/>
      <c r="Y358" s="1073"/>
      <c r="Z358" s="1078"/>
      <c r="AA358" s="1075"/>
      <c r="AB358" s="1073"/>
      <c r="AC358" s="1074"/>
      <c r="AD358" s="1075"/>
      <c r="AE358" s="1075"/>
      <c r="AF358" s="1123"/>
      <c r="AG358" s="1075"/>
      <c r="AH358" s="1075"/>
      <c r="AI358" s="1073"/>
      <c r="AJ358" s="1076"/>
      <c r="AK358" s="1076"/>
      <c r="AL358" s="1076"/>
      <c r="AM358" s="1076"/>
      <c r="AN358" s="1076"/>
      <c r="AO358" s="1076"/>
      <c r="AP358" s="1076"/>
      <c r="AQ358" s="1076"/>
      <c r="AR358" s="1076"/>
      <c r="AS358" s="1076"/>
      <c r="AT358" s="1076"/>
      <c r="AU358" s="1076"/>
      <c r="AV358" s="1076"/>
      <c r="AW358" s="1076"/>
      <c r="AX358" s="1076"/>
      <c r="AY358" s="1076"/>
      <c r="AZ358" s="1076"/>
      <c r="BA358" s="1076"/>
      <c r="BB358" s="1056"/>
      <c r="BC358" s="1056"/>
      <c r="BD358" s="1056"/>
      <c r="BE358" s="1056"/>
      <c r="BF358" s="1367"/>
    </row>
    <row r="359" spans="1:58" customFormat="1" ht="30.65" customHeight="1" x14ac:dyDescent="0.35">
      <c r="B35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59" s="778">
        <v>54.01</v>
      </c>
      <c r="D359" s="23" t="s">
        <v>1815</v>
      </c>
      <c r="E359" s="825" t="s">
        <v>928</v>
      </c>
      <c r="F359" s="1495" t="str">
        <f>VLOOKUP(TBL4_OptApp57[[#This Row],[Option type
Defined List]],'Option Typs_Grps'!B$2:C$47, 2, FALSE)</f>
        <v>Resource Options</v>
      </c>
      <c r="G359" s="834" t="s">
        <v>68</v>
      </c>
      <c r="H359" s="23" t="s">
        <v>882</v>
      </c>
      <c r="I359" s="844" t="s">
        <v>738</v>
      </c>
      <c r="J359" s="788"/>
      <c r="K359" s="788" t="s">
        <v>71</v>
      </c>
      <c r="L359" s="1256" t="s">
        <v>738</v>
      </c>
      <c r="M359" s="1256" t="s">
        <v>738</v>
      </c>
      <c r="N359" s="1256" t="s">
        <v>738</v>
      </c>
      <c r="O359" s="1256" t="s">
        <v>738</v>
      </c>
      <c r="P359" s="1042" t="s">
        <v>738</v>
      </c>
      <c r="Q359" s="1042" t="s">
        <v>738</v>
      </c>
      <c r="R359" s="788" t="s">
        <v>71</v>
      </c>
      <c r="S359" s="1332" t="s">
        <v>71</v>
      </c>
      <c r="T359" s="1332" t="s">
        <v>71</v>
      </c>
      <c r="U359" s="848">
        <v>35</v>
      </c>
      <c r="V359" s="864">
        <v>17</v>
      </c>
      <c r="W359" s="1043" t="s">
        <v>305</v>
      </c>
      <c r="X359" s="821"/>
      <c r="Y359" s="1044"/>
      <c r="Z359" s="1044"/>
      <c r="AA359" s="1044">
        <v>15.4</v>
      </c>
      <c r="AB359" s="1044">
        <v>35</v>
      </c>
      <c r="AC359" s="1041">
        <v>16818.245999999999</v>
      </c>
      <c r="AD359" s="1044">
        <v>2405.9563234000002</v>
      </c>
      <c r="AE359" s="1047">
        <v>1058.620782296</v>
      </c>
      <c r="AF359" s="1124"/>
      <c r="AG359" s="1044">
        <v>343.61345523556002</v>
      </c>
      <c r="AH359" s="1044"/>
      <c r="AI359" s="1041">
        <v>-15</v>
      </c>
      <c r="AJ359" s="1041">
        <v>-3</v>
      </c>
      <c r="AK359" s="1041" t="s">
        <v>305</v>
      </c>
      <c r="AL359" s="1041">
        <v>-1</v>
      </c>
      <c r="AM359" s="1041" t="s">
        <v>305</v>
      </c>
      <c r="AN359" s="1041">
        <v>-1</v>
      </c>
      <c r="AO359" s="1041" t="s">
        <v>305</v>
      </c>
      <c r="AP359" s="1041">
        <v>-3</v>
      </c>
      <c r="AQ359" s="1041" t="s">
        <v>305</v>
      </c>
      <c r="AR359" s="1041">
        <v>-3</v>
      </c>
      <c r="AS359" s="1041" t="s">
        <v>305</v>
      </c>
      <c r="AT359" s="1041" t="s">
        <v>305</v>
      </c>
      <c r="AU359" s="1041" t="s">
        <v>305</v>
      </c>
      <c r="AV359" s="1041" t="s">
        <v>904</v>
      </c>
      <c r="AW359" s="1041" t="s">
        <v>905</v>
      </c>
      <c r="AX359" s="1041" t="s">
        <v>904</v>
      </c>
      <c r="AY359" s="1041" t="s">
        <v>904</v>
      </c>
      <c r="AZ359" s="1041">
        <v>3</v>
      </c>
      <c r="BA359" s="778">
        <v>6</v>
      </c>
      <c r="BB359" s="1042" t="s">
        <v>738</v>
      </c>
      <c r="BC359" s="1042" t="s">
        <v>738</v>
      </c>
      <c r="BD359" s="1042" t="s">
        <v>738</v>
      </c>
      <c r="BE359" s="1042" t="s">
        <v>738</v>
      </c>
    </row>
    <row r="360" spans="1:58" ht="30.65" customHeight="1" x14ac:dyDescent="0.35">
      <c r="A360" s="1367"/>
      <c r="B36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0" s="778">
        <v>54.03</v>
      </c>
      <c r="D360" s="23" t="s">
        <v>1816</v>
      </c>
      <c r="E360" s="825" t="s">
        <v>928</v>
      </c>
      <c r="F360" s="1495" t="str">
        <f>VLOOKUP(TBL4_OptApp57[[#This Row],[Option type
Defined List]],'Option Typs_Grps'!B$2:C$47, 2, FALSE)</f>
        <v>Resource Options</v>
      </c>
      <c r="G360" s="834" t="s">
        <v>68</v>
      </c>
      <c r="H360" s="23" t="s">
        <v>882</v>
      </c>
      <c r="I360" s="844" t="s">
        <v>738</v>
      </c>
      <c r="J360" s="788"/>
      <c r="K360" s="788" t="s">
        <v>71</v>
      </c>
      <c r="L360" s="1256" t="s">
        <v>738</v>
      </c>
      <c r="M360" s="1256" t="s">
        <v>738</v>
      </c>
      <c r="N360" s="1256" t="s">
        <v>738</v>
      </c>
      <c r="O360" s="1256" t="s">
        <v>738</v>
      </c>
      <c r="P360" s="1042" t="s">
        <v>738</v>
      </c>
      <c r="Q360" s="1042" t="s">
        <v>738</v>
      </c>
      <c r="R360" s="23" t="s">
        <v>71</v>
      </c>
      <c r="S360" s="1332" t="s">
        <v>71</v>
      </c>
      <c r="T360" s="1332" t="s">
        <v>71</v>
      </c>
      <c r="U360" s="848">
        <v>35</v>
      </c>
      <c r="V360" s="864">
        <v>17</v>
      </c>
      <c r="W360" s="1043" t="s">
        <v>305</v>
      </c>
      <c r="X360" s="821"/>
      <c r="Y360" s="1044"/>
      <c r="Z360" s="1044"/>
      <c r="AA360" s="1044">
        <v>15.4</v>
      </c>
      <c r="AB360" s="1044">
        <v>35</v>
      </c>
      <c r="AC360" s="1041">
        <v>26471.370999999999</v>
      </c>
      <c r="AD360" s="1044">
        <v>4854.5</v>
      </c>
      <c r="AE360" s="1047">
        <v>2135.98</v>
      </c>
      <c r="AF360" s="1124"/>
      <c r="AG360" s="1044">
        <v>348.9022357957474</v>
      </c>
      <c r="AH360" s="1044"/>
      <c r="AI360" s="1041">
        <v>-15</v>
      </c>
      <c r="AJ360" s="1041">
        <v>-3</v>
      </c>
      <c r="AK360" s="1041" t="s">
        <v>305</v>
      </c>
      <c r="AL360" s="1041">
        <v>-1</v>
      </c>
      <c r="AM360" s="1041" t="s">
        <v>305</v>
      </c>
      <c r="AN360" s="1041">
        <v>-1</v>
      </c>
      <c r="AO360" s="1041" t="s">
        <v>305</v>
      </c>
      <c r="AP360" s="1041">
        <v>-3</v>
      </c>
      <c r="AQ360" s="1041" t="s">
        <v>305</v>
      </c>
      <c r="AR360" s="1041">
        <v>-3</v>
      </c>
      <c r="AS360" s="1041" t="s">
        <v>305</v>
      </c>
      <c r="AT360" s="1041" t="s">
        <v>305</v>
      </c>
      <c r="AU360" s="1041" t="s">
        <v>305</v>
      </c>
      <c r="AV360" s="1041" t="s">
        <v>904</v>
      </c>
      <c r="AW360" s="1041" t="s">
        <v>905</v>
      </c>
      <c r="AX360" s="1041" t="s">
        <v>904</v>
      </c>
      <c r="AY360" s="1041" t="s">
        <v>904</v>
      </c>
      <c r="AZ360" s="1041">
        <v>7</v>
      </c>
      <c r="BA360" s="778">
        <v>5</v>
      </c>
      <c r="BB360" s="1042" t="s">
        <v>738</v>
      </c>
      <c r="BC360" s="1042" t="s">
        <v>738</v>
      </c>
      <c r="BD360" s="1042" t="s">
        <v>738</v>
      </c>
      <c r="BE360" s="1042" t="s">
        <v>738</v>
      </c>
      <c r="BF360" s="1367"/>
    </row>
    <row r="361" spans="1:58" ht="30.65" customHeight="1" x14ac:dyDescent="0.35">
      <c r="A361" s="1367"/>
      <c r="B36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1" s="778">
        <v>54.04</v>
      </c>
      <c r="D361" s="23" t="s">
        <v>1817</v>
      </c>
      <c r="E361" s="825" t="s">
        <v>928</v>
      </c>
      <c r="F361" s="1495" t="str">
        <f>VLOOKUP(TBL4_OptApp57[[#This Row],[Option type
Defined List]],'Option Typs_Grps'!B$2:C$47, 2, FALSE)</f>
        <v>Resource Options</v>
      </c>
      <c r="G361" s="834" t="s">
        <v>68</v>
      </c>
      <c r="H361" s="23" t="s">
        <v>882</v>
      </c>
      <c r="I361" s="844" t="s">
        <v>738</v>
      </c>
      <c r="J361" s="788"/>
      <c r="K361" s="788" t="s">
        <v>71</v>
      </c>
      <c r="L361" s="1256" t="s">
        <v>738</v>
      </c>
      <c r="M361" s="1256" t="s">
        <v>738</v>
      </c>
      <c r="N361" s="1256" t="s">
        <v>738</v>
      </c>
      <c r="O361" s="1256" t="s">
        <v>738</v>
      </c>
      <c r="P361" s="1042" t="s">
        <v>738</v>
      </c>
      <c r="Q361" s="1042" t="s">
        <v>738</v>
      </c>
      <c r="R361" s="778" t="s">
        <v>71</v>
      </c>
      <c r="S361" s="1332" t="s">
        <v>71</v>
      </c>
      <c r="T361" s="1332" t="s">
        <v>71</v>
      </c>
      <c r="U361" s="848">
        <v>70</v>
      </c>
      <c r="V361" s="864">
        <v>17</v>
      </c>
      <c r="W361" s="1043" t="s">
        <v>305</v>
      </c>
      <c r="X361" s="821"/>
      <c r="Y361" s="1044"/>
      <c r="Z361" s="1044"/>
      <c r="AA361" s="1044">
        <v>30.8</v>
      </c>
      <c r="AB361" s="1044">
        <v>70</v>
      </c>
      <c r="AC361" s="1041">
        <v>43407.930999999997</v>
      </c>
      <c r="AD361" s="1044">
        <v>10501.05</v>
      </c>
      <c r="AE361" s="1047">
        <v>4620.4620000000004</v>
      </c>
      <c r="AF361" s="1124"/>
      <c r="AG361" s="1044">
        <v>311.14614672002267</v>
      </c>
      <c r="AH361" s="1044"/>
      <c r="AI361" s="1041">
        <v>-15</v>
      </c>
      <c r="AJ361" s="1041">
        <v>-3</v>
      </c>
      <c r="AK361" s="1041" t="s">
        <v>305</v>
      </c>
      <c r="AL361" s="1041">
        <v>-1</v>
      </c>
      <c r="AM361" s="1041" t="s">
        <v>305</v>
      </c>
      <c r="AN361" s="1041">
        <v>-1</v>
      </c>
      <c r="AO361" s="1041" t="s">
        <v>305</v>
      </c>
      <c r="AP361" s="1041">
        <v>-3</v>
      </c>
      <c r="AQ361" s="1041" t="s">
        <v>305</v>
      </c>
      <c r="AR361" s="1041">
        <v>-3</v>
      </c>
      <c r="AS361" s="1041" t="s">
        <v>305</v>
      </c>
      <c r="AT361" s="1041" t="s">
        <v>305</v>
      </c>
      <c r="AU361" s="1041" t="s">
        <v>305</v>
      </c>
      <c r="AV361" s="1041" t="s">
        <v>904</v>
      </c>
      <c r="AW361" s="1041" t="s">
        <v>905</v>
      </c>
      <c r="AX361" s="1041" t="s">
        <v>904</v>
      </c>
      <c r="AY361" s="1041" t="s">
        <v>904</v>
      </c>
      <c r="AZ361" s="1041">
        <v>5.1115999999999993</v>
      </c>
      <c r="BA361" s="778">
        <v>5.5560999999999998</v>
      </c>
      <c r="BB361" s="1042" t="s">
        <v>738</v>
      </c>
      <c r="BC361" s="1042" t="s">
        <v>738</v>
      </c>
      <c r="BD361" s="1042" t="s">
        <v>738</v>
      </c>
      <c r="BE361" s="1042" t="s">
        <v>738</v>
      </c>
      <c r="BF361" s="1367"/>
    </row>
    <row r="362" spans="1:58" customFormat="1" ht="30.65" customHeight="1" x14ac:dyDescent="0.35">
      <c r="B36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2" s="778">
        <v>54.05</v>
      </c>
      <c r="D362" s="23" t="s">
        <v>1818</v>
      </c>
      <c r="E362" s="825" t="s">
        <v>928</v>
      </c>
      <c r="F362" s="1495" t="str">
        <f>VLOOKUP(TBL4_OptApp57[[#This Row],[Option type
Defined List]],'Option Typs_Grps'!B$2:C$47, 2, FALSE)</f>
        <v>Resource Options</v>
      </c>
      <c r="G362" s="834" t="s">
        <v>68</v>
      </c>
      <c r="H362" s="23" t="s">
        <v>882</v>
      </c>
      <c r="I362" s="844" t="s">
        <v>738</v>
      </c>
      <c r="J362" s="788"/>
      <c r="K362" s="788" t="s">
        <v>71</v>
      </c>
      <c r="L362" s="1256" t="s">
        <v>738</v>
      </c>
      <c r="M362" s="1256" t="s">
        <v>738</v>
      </c>
      <c r="N362" s="1256" t="s">
        <v>738</v>
      </c>
      <c r="O362" s="1256" t="s">
        <v>738</v>
      </c>
      <c r="P362" s="1042" t="s">
        <v>738</v>
      </c>
      <c r="Q362" s="1042" t="s">
        <v>738</v>
      </c>
      <c r="R362" s="788" t="s">
        <v>71</v>
      </c>
      <c r="S362" s="1332" t="s">
        <v>71</v>
      </c>
      <c r="T362" s="1332" t="s">
        <v>71</v>
      </c>
      <c r="U362" s="848">
        <v>17.5</v>
      </c>
      <c r="V362" s="864">
        <v>17</v>
      </c>
      <c r="W362" s="1043" t="s">
        <v>305</v>
      </c>
      <c r="X362" s="821"/>
      <c r="Y362" s="1044"/>
      <c r="Z362" s="1044"/>
      <c r="AA362" s="1044">
        <v>7.7</v>
      </c>
      <c r="AB362" s="1044">
        <v>17.5</v>
      </c>
      <c r="AC362" s="1041">
        <v>16130.27</v>
      </c>
      <c r="AD362" s="1044">
        <v>869.33873275375004</v>
      </c>
      <c r="AE362" s="1047">
        <v>382.50904241165</v>
      </c>
      <c r="AF362" s="1124"/>
      <c r="AG362" s="1044">
        <v>312.47200880098001</v>
      </c>
      <c r="AH362" s="1044"/>
      <c r="AI362" s="1041">
        <v>-15</v>
      </c>
      <c r="AJ362" s="1041">
        <v>-3</v>
      </c>
      <c r="AK362" s="1041" t="s">
        <v>305</v>
      </c>
      <c r="AL362" s="1041">
        <v>-1</v>
      </c>
      <c r="AM362" s="1041" t="s">
        <v>305</v>
      </c>
      <c r="AN362" s="1041">
        <v>-1</v>
      </c>
      <c r="AO362" s="1041" t="s">
        <v>305</v>
      </c>
      <c r="AP362" s="1041">
        <v>-3</v>
      </c>
      <c r="AQ362" s="1041" t="s">
        <v>305</v>
      </c>
      <c r="AR362" s="1041">
        <v>-3</v>
      </c>
      <c r="AS362" s="1041" t="s">
        <v>305</v>
      </c>
      <c r="AT362" s="1041" t="s">
        <v>305</v>
      </c>
      <c r="AU362" s="1041" t="s">
        <v>305</v>
      </c>
      <c r="AV362" s="1041" t="s">
        <v>904</v>
      </c>
      <c r="AW362" s="1041" t="s">
        <v>929</v>
      </c>
      <c r="AX362" s="1041" t="s">
        <v>904</v>
      </c>
      <c r="AY362" s="1041" t="s">
        <v>904</v>
      </c>
      <c r="AZ362" s="1041">
        <v>9</v>
      </c>
      <c r="BA362" s="778">
        <v>2</v>
      </c>
      <c r="BB362" s="1042" t="s">
        <v>738</v>
      </c>
      <c r="BC362" s="1042" t="s">
        <v>738</v>
      </c>
      <c r="BD362" s="1042" t="s">
        <v>738</v>
      </c>
      <c r="BE362" s="1042" t="s">
        <v>738</v>
      </c>
    </row>
    <row r="363" spans="1:58" customFormat="1" ht="30.65" customHeight="1" x14ac:dyDescent="0.35">
      <c r="B36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3" s="778">
        <v>54.06</v>
      </c>
      <c r="D363" s="23" t="s">
        <v>1819</v>
      </c>
      <c r="E363" s="825" t="s">
        <v>928</v>
      </c>
      <c r="F363" s="1495" t="str">
        <f>VLOOKUP(TBL4_OptApp57[[#This Row],[Option type
Defined List]],'Option Typs_Grps'!B$2:C$47, 2, FALSE)</f>
        <v>Resource Options</v>
      </c>
      <c r="G363" s="834" t="s">
        <v>68</v>
      </c>
      <c r="H363" s="23" t="s">
        <v>882</v>
      </c>
      <c r="I363" s="844" t="s">
        <v>738</v>
      </c>
      <c r="J363" s="788"/>
      <c r="K363" s="788" t="s">
        <v>71</v>
      </c>
      <c r="L363" s="1256" t="s">
        <v>738</v>
      </c>
      <c r="M363" s="1256" t="s">
        <v>738</v>
      </c>
      <c r="N363" s="1256" t="s">
        <v>738</v>
      </c>
      <c r="O363" s="1256" t="s">
        <v>738</v>
      </c>
      <c r="P363" s="1042" t="s">
        <v>738</v>
      </c>
      <c r="Q363" s="1042" t="s">
        <v>772</v>
      </c>
      <c r="R363" s="788" t="s">
        <v>71</v>
      </c>
      <c r="S363" s="1332" t="s">
        <v>71</v>
      </c>
      <c r="T363" s="1332" t="s">
        <v>71</v>
      </c>
      <c r="U363" s="848">
        <v>17.5</v>
      </c>
      <c r="V363" s="864">
        <v>17</v>
      </c>
      <c r="W363" s="1043" t="s">
        <v>305</v>
      </c>
      <c r="X363" s="821"/>
      <c r="Y363" s="1044"/>
      <c r="Z363" s="1044"/>
      <c r="AA363" s="1044">
        <v>7.7</v>
      </c>
      <c r="AB363" s="1044">
        <v>17.5</v>
      </c>
      <c r="AC363" s="1041">
        <v>14017.343000000001</v>
      </c>
      <c r="AD363" s="1044">
        <v>869.33873275375004</v>
      </c>
      <c r="AE363" s="1047">
        <v>382.50904241165</v>
      </c>
      <c r="AF363" s="1124"/>
      <c r="AG363" s="1044">
        <v>335.08050381987459</v>
      </c>
      <c r="AH363" s="1044"/>
      <c r="AI363" s="1041">
        <v>-15</v>
      </c>
      <c r="AJ363" s="1041">
        <v>-3</v>
      </c>
      <c r="AK363" s="1041" t="s">
        <v>305</v>
      </c>
      <c r="AL363" s="1041">
        <v>-1</v>
      </c>
      <c r="AM363" s="1041" t="s">
        <v>305</v>
      </c>
      <c r="AN363" s="1041">
        <v>-1</v>
      </c>
      <c r="AO363" s="1041" t="s">
        <v>305</v>
      </c>
      <c r="AP363" s="1041">
        <v>-3</v>
      </c>
      <c r="AQ363" s="1041" t="s">
        <v>305</v>
      </c>
      <c r="AR363" s="1041">
        <v>-3</v>
      </c>
      <c r="AS363" s="1041" t="s">
        <v>305</v>
      </c>
      <c r="AT363" s="1041" t="s">
        <v>305</v>
      </c>
      <c r="AU363" s="1041" t="s">
        <v>305</v>
      </c>
      <c r="AV363" s="1041" t="s">
        <v>904</v>
      </c>
      <c r="AW363" s="1041" t="s">
        <v>905</v>
      </c>
      <c r="AX363" s="1041" t="s">
        <v>904</v>
      </c>
      <c r="AY363" s="1041" t="s">
        <v>904</v>
      </c>
      <c r="AZ363" s="1041">
        <v>2</v>
      </c>
      <c r="BA363" s="778">
        <v>2</v>
      </c>
      <c r="BB363" s="1042" t="s">
        <v>738</v>
      </c>
      <c r="BC363" s="1042" t="s">
        <v>738</v>
      </c>
      <c r="BD363" s="1042" t="s">
        <v>738</v>
      </c>
      <c r="BE363" s="1042" t="s">
        <v>738</v>
      </c>
    </row>
    <row r="364" spans="1:58" customFormat="1" ht="30.65" customHeight="1" x14ac:dyDescent="0.35">
      <c r="B36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4" s="778">
        <v>54.07</v>
      </c>
      <c r="D364" s="23" t="s">
        <v>1820</v>
      </c>
      <c r="E364" s="825" t="s">
        <v>928</v>
      </c>
      <c r="F364" s="1495" t="str">
        <f>VLOOKUP(TBL4_OptApp57[[#This Row],[Option type
Defined List]],'Option Typs_Grps'!B$2:C$47, 2, FALSE)</f>
        <v>Resource Options</v>
      </c>
      <c r="G364" s="834" t="s">
        <v>68</v>
      </c>
      <c r="H364" s="23" t="s">
        <v>882</v>
      </c>
      <c r="I364" s="844" t="s">
        <v>738</v>
      </c>
      <c r="J364" s="788"/>
      <c r="K364" s="788" t="s">
        <v>71</v>
      </c>
      <c r="L364" s="1256" t="s">
        <v>738</v>
      </c>
      <c r="M364" s="1256" t="s">
        <v>738</v>
      </c>
      <c r="N364" s="1256" t="s">
        <v>738</v>
      </c>
      <c r="O364" s="1256" t="s">
        <v>738</v>
      </c>
      <c r="P364" s="1042" t="s">
        <v>738</v>
      </c>
      <c r="Q364" s="1042" t="s">
        <v>738</v>
      </c>
      <c r="R364" s="788" t="s">
        <v>71</v>
      </c>
      <c r="S364" s="1332" t="s">
        <v>71</v>
      </c>
      <c r="T364" s="1332" t="s">
        <v>71</v>
      </c>
      <c r="U364" s="848">
        <v>17.5</v>
      </c>
      <c r="V364" s="864">
        <v>17</v>
      </c>
      <c r="W364" s="1043" t="s">
        <v>305</v>
      </c>
      <c r="X364" s="821"/>
      <c r="Y364" s="1044"/>
      <c r="Z364" s="1044"/>
      <c r="AA364" s="1044">
        <v>7.7</v>
      </c>
      <c r="AB364" s="1044">
        <v>17.5</v>
      </c>
      <c r="AC364" s="1041">
        <v>15064.794</v>
      </c>
      <c r="AD364" s="1044">
        <v>2429.8049827537498</v>
      </c>
      <c r="AE364" s="1047">
        <v>1069.1141924116498</v>
      </c>
      <c r="AF364" s="1124"/>
      <c r="AG364" s="1044">
        <v>328.96906579288236</v>
      </c>
      <c r="AH364" s="1044"/>
      <c r="AI364" s="1041">
        <v>-15</v>
      </c>
      <c r="AJ364" s="1041">
        <v>-3</v>
      </c>
      <c r="AK364" s="1041" t="s">
        <v>305</v>
      </c>
      <c r="AL364" s="1041">
        <v>-1</v>
      </c>
      <c r="AM364" s="1041" t="s">
        <v>305</v>
      </c>
      <c r="AN364" s="1041">
        <v>-1</v>
      </c>
      <c r="AO364" s="1041" t="s">
        <v>305</v>
      </c>
      <c r="AP364" s="1041">
        <v>-3</v>
      </c>
      <c r="AQ364" s="1041" t="s">
        <v>305</v>
      </c>
      <c r="AR364" s="1041">
        <v>-3</v>
      </c>
      <c r="AS364" s="1041" t="s">
        <v>305</v>
      </c>
      <c r="AT364" s="1041" t="s">
        <v>305</v>
      </c>
      <c r="AU364" s="1041" t="s">
        <v>305</v>
      </c>
      <c r="AV364" s="1041" t="s">
        <v>904</v>
      </c>
      <c r="AW364" s="1041" t="s">
        <v>905</v>
      </c>
      <c r="AX364" s="1041" t="s">
        <v>904</v>
      </c>
      <c r="AY364" s="1041" t="s">
        <v>904</v>
      </c>
      <c r="AZ364" s="1041">
        <v>7</v>
      </c>
      <c r="BA364" s="778">
        <v>5</v>
      </c>
      <c r="BB364" s="1042" t="s">
        <v>738</v>
      </c>
      <c r="BC364" s="1042" t="s">
        <v>738</v>
      </c>
      <c r="BD364" s="1042" t="s">
        <v>738</v>
      </c>
      <c r="BE364" s="1042" t="s">
        <v>738</v>
      </c>
    </row>
    <row r="365" spans="1:58" customFormat="1" ht="30.65" customHeight="1" x14ac:dyDescent="0.35">
      <c r="B36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65" s="778">
        <v>54.08</v>
      </c>
      <c r="D365" s="23" t="s">
        <v>1821</v>
      </c>
      <c r="E365" s="825" t="s">
        <v>928</v>
      </c>
      <c r="F365" s="1495" t="str">
        <f>VLOOKUP(TBL4_OptApp57[[#This Row],[Option type
Defined List]],'Option Typs_Grps'!B$2:C$47, 2, FALSE)</f>
        <v>Resource Options</v>
      </c>
      <c r="G365" s="834" t="s">
        <v>68</v>
      </c>
      <c r="H365" s="23" t="s">
        <v>882</v>
      </c>
      <c r="I365" s="844" t="s">
        <v>738</v>
      </c>
      <c r="J365" s="788"/>
      <c r="K365" s="788" t="s">
        <v>71</v>
      </c>
      <c r="L365" s="1256" t="s">
        <v>738</v>
      </c>
      <c r="M365" s="1256" t="s">
        <v>738</v>
      </c>
      <c r="N365" s="1256" t="s">
        <v>738</v>
      </c>
      <c r="O365" s="1256" t="s">
        <v>738</v>
      </c>
      <c r="P365" s="1042" t="s">
        <v>738</v>
      </c>
      <c r="Q365" s="1042" t="s">
        <v>738</v>
      </c>
      <c r="R365" s="788" t="s">
        <v>71</v>
      </c>
      <c r="S365" s="1332" t="s">
        <v>71</v>
      </c>
      <c r="T365" s="1332" t="s">
        <v>71</v>
      </c>
      <c r="U365" s="848">
        <v>35</v>
      </c>
      <c r="V365" s="864">
        <v>17</v>
      </c>
      <c r="W365" s="1043" t="s">
        <v>305</v>
      </c>
      <c r="X365" s="821"/>
      <c r="Y365" s="1044"/>
      <c r="Z365" s="1044"/>
      <c r="AA365" s="1044">
        <v>15.4</v>
      </c>
      <c r="AB365" s="1044">
        <v>35</v>
      </c>
      <c r="AC365" s="1041">
        <v>29082.136999999999</v>
      </c>
      <c r="AD365" s="1044">
        <v>5173.875</v>
      </c>
      <c r="AE365" s="1047">
        <v>2276.5050000000001</v>
      </c>
      <c r="AF365" s="1124"/>
      <c r="AG365" s="1044">
        <v>396.05982454703252</v>
      </c>
      <c r="AH365" s="1044"/>
      <c r="AI365" s="1041">
        <v>-15</v>
      </c>
      <c r="AJ365" s="1041">
        <v>-3</v>
      </c>
      <c r="AK365" s="1041" t="s">
        <v>305</v>
      </c>
      <c r="AL365" s="1041">
        <v>-1</v>
      </c>
      <c r="AM365" s="1041" t="s">
        <v>305</v>
      </c>
      <c r="AN365" s="1041">
        <v>-1</v>
      </c>
      <c r="AO365" s="1041" t="s">
        <v>305</v>
      </c>
      <c r="AP365" s="1041">
        <v>-3</v>
      </c>
      <c r="AQ365" s="1041" t="s">
        <v>305</v>
      </c>
      <c r="AR365" s="1041">
        <v>-3</v>
      </c>
      <c r="AS365" s="1041" t="s">
        <v>305</v>
      </c>
      <c r="AT365" s="1041" t="s">
        <v>305</v>
      </c>
      <c r="AU365" s="1041" t="s">
        <v>305</v>
      </c>
      <c r="AV365" s="1041" t="s">
        <v>904</v>
      </c>
      <c r="AW365" s="1041" t="s">
        <v>905</v>
      </c>
      <c r="AX365" s="1041" t="s">
        <v>885</v>
      </c>
      <c r="AY365" s="1041" t="s">
        <v>885</v>
      </c>
      <c r="AZ365" s="1041">
        <v>3</v>
      </c>
      <c r="BA365" s="778">
        <v>8</v>
      </c>
      <c r="BB365" s="1042" t="s">
        <v>738</v>
      </c>
      <c r="BC365" s="1042" t="s">
        <v>738</v>
      </c>
      <c r="BD365" s="1042" t="s">
        <v>738</v>
      </c>
      <c r="BE365" s="1042" t="s">
        <v>738</v>
      </c>
    </row>
    <row r="366" spans="1:58" customFormat="1" ht="30.65" customHeight="1" x14ac:dyDescent="0.35">
      <c r="B36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6" s="778">
        <v>55.01</v>
      </c>
      <c r="D366" s="23" t="s">
        <v>1023</v>
      </c>
      <c r="E366" s="825" t="s">
        <v>881</v>
      </c>
      <c r="F366" s="1495" t="str">
        <f>VLOOKUP(TBL4_OptApp57[[#This Row],[Option type
Defined List]],'Option Typs_Grps'!B$2:C$47, 2, FALSE)</f>
        <v>Distribution Options</v>
      </c>
      <c r="G366" s="834" t="s">
        <v>68</v>
      </c>
      <c r="H366" s="23" t="s">
        <v>882</v>
      </c>
      <c r="I366" s="844" t="s">
        <v>738</v>
      </c>
      <c r="J366" s="788"/>
      <c r="K366" s="788">
        <v>18.010000000000002</v>
      </c>
      <c r="L366" s="1256" t="s">
        <v>738</v>
      </c>
      <c r="M366" s="1256" t="s">
        <v>738</v>
      </c>
      <c r="N366" s="1256" t="s">
        <v>738</v>
      </c>
      <c r="O366" s="1256" t="s">
        <v>738</v>
      </c>
      <c r="P366" s="1042" t="s">
        <v>738</v>
      </c>
      <c r="Q366" s="1042" t="s">
        <v>738</v>
      </c>
      <c r="R366" s="788" t="s">
        <v>71</v>
      </c>
      <c r="S366" s="788" t="s">
        <v>68</v>
      </c>
      <c r="T366" s="788" t="s">
        <v>68</v>
      </c>
      <c r="U366" s="848">
        <v>10</v>
      </c>
      <c r="V366" s="864">
        <v>9</v>
      </c>
      <c r="W366" s="1043" t="s">
        <v>305</v>
      </c>
      <c r="X366" s="821"/>
      <c r="Y366" s="1044"/>
      <c r="Z366" s="1044"/>
      <c r="AA366" s="1044">
        <v>4.4000000000000004</v>
      </c>
      <c r="AB366" s="1044">
        <v>10</v>
      </c>
      <c r="AC366" s="1041">
        <v>13772.487999999999</v>
      </c>
      <c r="AD366" s="1044">
        <v>4069.75</v>
      </c>
      <c r="AE366" s="1047">
        <v>1790.69</v>
      </c>
      <c r="AF366" s="1124"/>
      <c r="AG366" s="1044">
        <v>39.500267789468133</v>
      </c>
      <c r="AH366" s="1044"/>
      <c r="AI366" s="1041">
        <v>-9.0000000000000018</v>
      </c>
      <c r="AJ366" s="1041">
        <v>-3</v>
      </c>
      <c r="AK366" s="1041" t="s">
        <v>305</v>
      </c>
      <c r="AL366" s="1041">
        <v>-1</v>
      </c>
      <c r="AM366" s="1041" t="s">
        <v>305</v>
      </c>
      <c r="AN366" s="1041">
        <v>-1</v>
      </c>
      <c r="AO366" s="1041" t="s">
        <v>305</v>
      </c>
      <c r="AP366" s="1041">
        <v>-3</v>
      </c>
      <c r="AQ366" s="1041" t="s">
        <v>305</v>
      </c>
      <c r="AR366" s="1041">
        <v>-1</v>
      </c>
      <c r="AS366" s="1041" t="s">
        <v>305</v>
      </c>
      <c r="AT366" s="1041" t="s">
        <v>305</v>
      </c>
      <c r="AU366" s="1041" t="s">
        <v>305</v>
      </c>
      <c r="AV366" s="1041" t="s">
        <v>883</v>
      </c>
      <c r="AW366" s="1041" t="s">
        <v>884</v>
      </c>
      <c r="AX366" s="1041" t="s">
        <v>1024</v>
      </c>
      <c r="AY366" s="1041" t="s">
        <v>1025</v>
      </c>
      <c r="AZ366" s="1041">
        <v>2</v>
      </c>
      <c r="BA366" s="778">
        <v>12</v>
      </c>
      <c r="BB366" s="1042" t="s">
        <v>738</v>
      </c>
      <c r="BC366" s="1042" t="s">
        <v>738</v>
      </c>
      <c r="BD366" s="1042" t="s">
        <v>738</v>
      </c>
      <c r="BE366" s="1042" t="s">
        <v>738</v>
      </c>
    </row>
    <row r="367" spans="1:58" customFormat="1" ht="30.65" customHeight="1" x14ac:dyDescent="0.35">
      <c r="B36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7" s="778">
        <v>55.03</v>
      </c>
      <c r="D367" s="23" t="s">
        <v>1026</v>
      </c>
      <c r="E367" s="825" t="s">
        <v>881</v>
      </c>
      <c r="F367" s="1495" t="str">
        <f>VLOOKUP(TBL4_OptApp57[[#This Row],[Option type
Defined List]],'Option Typs_Grps'!B$2:C$47, 2, FALSE)</f>
        <v>Distribution Options</v>
      </c>
      <c r="G367" s="834" t="s">
        <v>68</v>
      </c>
      <c r="H367" s="23" t="s">
        <v>882</v>
      </c>
      <c r="I367" s="844" t="s">
        <v>738</v>
      </c>
      <c r="J367" s="788"/>
      <c r="K367" s="788" t="s">
        <v>930</v>
      </c>
      <c r="L367" s="1256" t="s">
        <v>738</v>
      </c>
      <c r="M367" s="1256" t="s">
        <v>738</v>
      </c>
      <c r="N367" s="1256" t="s">
        <v>738</v>
      </c>
      <c r="O367" s="1256" t="s">
        <v>738</v>
      </c>
      <c r="P367" s="1042" t="s">
        <v>738</v>
      </c>
      <c r="Q367" s="1042" t="s">
        <v>738</v>
      </c>
      <c r="R367" s="788" t="s">
        <v>71</v>
      </c>
      <c r="S367" s="788" t="s">
        <v>68</v>
      </c>
      <c r="T367" s="788" t="s">
        <v>68</v>
      </c>
      <c r="U367" s="848">
        <v>8</v>
      </c>
      <c r="V367" s="864">
        <v>9</v>
      </c>
      <c r="W367" s="1043" t="s">
        <v>305</v>
      </c>
      <c r="X367" s="821"/>
      <c r="Y367" s="1044"/>
      <c r="Z367" s="1044"/>
      <c r="AA367" s="1044">
        <v>3.52</v>
      </c>
      <c r="AB367" s="1044">
        <v>8</v>
      </c>
      <c r="AC367" s="1041">
        <v>11920.069</v>
      </c>
      <c r="AD367" s="1044">
        <v>2090.7199999999998</v>
      </c>
      <c r="AE367" s="1047">
        <v>919.91679999999997</v>
      </c>
      <c r="AF367" s="1124"/>
      <c r="AG367" s="1044">
        <v>44.936092677396644</v>
      </c>
      <c r="AH367" s="1044"/>
      <c r="AI367" s="1041">
        <v>-9.7999999999999989</v>
      </c>
      <c r="AJ367" s="1041">
        <v>-3</v>
      </c>
      <c r="AK367" s="1041" t="s">
        <v>305</v>
      </c>
      <c r="AL367" s="1041">
        <v>-2</v>
      </c>
      <c r="AM367" s="1041" t="s">
        <v>305</v>
      </c>
      <c r="AN367" s="1041">
        <v>-2</v>
      </c>
      <c r="AO367" s="1041" t="s">
        <v>305</v>
      </c>
      <c r="AP367" s="1041">
        <v>-2</v>
      </c>
      <c r="AQ367" s="1041" t="s">
        <v>305</v>
      </c>
      <c r="AR367" s="1041">
        <v>-1</v>
      </c>
      <c r="AS367" s="1041" t="s">
        <v>305</v>
      </c>
      <c r="AT367" s="1041" t="s">
        <v>305</v>
      </c>
      <c r="AU367" s="1041" t="s">
        <v>305</v>
      </c>
      <c r="AV367" s="1041" t="s">
        <v>883</v>
      </c>
      <c r="AW367" s="1041" t="s">
        <v>884</v>
      </c>
      <c r="AX367" s="1041" t="s">
        <v>904</v>
      </c>
      <c r="AY367" s="1041" t="s">
        <v>885</v>
      </c>
      <c r="AZ367" s="1041">
        <v>4</v>
      </c>
      <c r="BA367" s="778">
        <v>6</v>
      </c>
      <c r="BB367" s="1042" t="s">
        <v>738</v>
      </c>
      <c r="BC367" s="1042" t="s">
        <v>738</v>
      </c>
      <c r="BD367" s="1042" t="s">
        <v>738</v>
      </c>
      <c r="BE367" s="1042" t="s">
        <v>738</v>
      </c>
    </row>
    <row r="368" spans="1:58" customFormat="1" ht="30.65" customHeight="1" x14ac:dyDescent="0.35">
      <c r="B36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68" s="778">
        <v>55.05</v>
      </c>
      <c r="D368" s="23" t="s">
        <v>1822</v>
      </c>
      <c r="E368" s="825" t="s">
        <v>881</v>
      </c>
      <c r="F368" s="1495" t="str">
        <f>VLOOKUP(TBL4_OptApp57[[#This Row],[Option type
Defined List]],'Option Typs_Grps'!B$2:C$47, 2, FALSE)</f>
        <v>Distribution Options</v>
      </c>
      <c r="G368" s="834" t="s">
        <v>68</v>
      </c>
      <c r="H368" s="23" t="s">
        <v>882</v>
      </c>
      <c r="I368" s="844" t="s">
        <v>738</v>
      </c>
      <c r="J368" s="788"/>
      <c r="K368" s="788" t="s">
        <v>932</v>
      </c>
      <c r="L368" s="1256" t="s">
        <v>738</v>
      </c>
      <c r="M368" s="1256" t="s">
        <v>738</v>
      </c>
      <c r="N368" s="1256" t="s">
        <v>772</v>
      </c>
      <c r="O368" s="1256" t="s">
        <v>738</v>
      </c>
      <c r="P368" s="1042" t="s">
        <v>738</v>
      </c>
      <c r="Q368" s="1042" t="s">
        <v>772</v>
      </c>
      <c r="R368" s="788" t="s">
        <v>71</v>
      </c>
      <c r="S368" s="788" t="s">
        <v>68</v>
      </c>
      <c r="T368" s="788" t="s">
        <v>68</v>
      </c>
      <c r="U368" s="848">
        <v>5.5</v>
      </c>
      <c r="V368" s="864">
        <v>9</v>
      </c>
      <c r="W368" s="1043" t="s">
        <v>305</v>
      </c>
      <c r="X368" s="821"/>
      <c r="Y368" s="1044"/>
      <c r="Z368" s="1044"/>
      <c r="AA368" s="1044">
        <v>2.42</v>
      </c>
      <c r="AB368" s="1044">
        <v>5.5</v>
      </c>
      <c r="AC368" s="1041">
        <v>10525.848</v>
      </c>
      <c r="AD368" s="1044">
        <v>2409</v>
      </c>
      <c r="AE368" s="1047">
        <v>1059.96</v>
      </c>
      <c r="AF368" s="1124"/>
      <c r="AG368" s="1044">
        <v>49.050879650857112</v>
      </c>
      <c r="AH368" s="1044"/>
      <c r="AI368" s="1041">
        <v>-10.8</v>
      </c>
      <c r="AJ368" s="1041">
        <v>-3</v>
      </c>
      <c r="AK368" s="1041" t="s">
        <v>305</v>
      </c>
      <c r="AL368" s="1041">
        <v>-2</v>
      </c>
      <c r="AM368" s="1041" t="s">
        <v>305</v>
      </c>
      <c r="AN368" s="1041">
        <v>-1</v>
      </c>
      <c r="AO368" s="1041" t="s">
        <v>305</v>
      </c>
      <c r="AP368" s="1041">
        <v>-3</v>
      </c>
      <c r="AQ368" s="1041" t="s">
        <v>305</v>
      </c>
      <c r="AR368" s="1041">
        <v>-1</v>
      </c>
      <c r="AS368" s="1041" t="s">
        <v>305</v>
      </c>
      <c r="AT368" s="1041" t="s">
        <v>305</v>
      </c>
      <c r="AU368" s="1041" t="s">
        <v>305</v>
      </c>
      <c r="AV368" s="1041" t="s">
        <v>883</v>
      </c>
      <c r="AW368" s="1041" t="s">
        <v>884</v>
      </c>
      <c r="AX368" s="1041" t="s">
        <v>904</v>
      </c>
      <c r="AY368" s="1041" t="s">
        <v>885</v>
      </c>
      <c r="AZ368" s="1041">
        <v>2</v>
      </c>
      <c r="BA368" s="778">
        <v>6</v>
      </c>
      <c r="BB368" s="1042" t="s">
        <v>738</v>
      </c>
      <c r="BC368" s="1042" t="s">
        <v>738</v>
      </c>
      <c r="BD368" s="1042" t="s">
        <v>738</v>
      </c>
      <c r="BE368" s="1042" t="s">
        <v>738</v>
      </c>
    </row>
    <row r="369" spans="1:78" customFormat="1" ht="30.65" customHeight="1" x14ac:dyDescent="0.35">
      <c r="B36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69" s="778">
        <v>55.07</v>
      </c>
      <c r="D369" s="23" t="s">
        <v>1027</v>
      </c>
      <c r="E369" s="825" t="s">
        <v>881</v>
      </c>
      <c r="F369" s="1495" t="str">
        <f>VLOOKUP(TBL4_OptApp57[[#This Row],[Option type
Defined List]],'Option Typs_Grps'!B$2:C$47, 2, FALSE)</f>
        <v>Distribution Options</v>
      </c>
      <c r="G369" s="834" t="s">
        <v>68</v>
      </c>
      <c r="H369" s="23" t="s">
        <v>737</v>
      </c>
      <c r="I369" s="844" t="s">
        <v>738</v>
      </c>
      <c r="J369" s="1057"/>
      <c r="K369" s="1057"/>
      <c r="L369" s="1057"/>
      <c r="M369" s="1057"/>
      <c r="N369" s="1057"/>
      <c r="O369" s="1058"/>
      <c r="P369" s="1059"/>
      <c r="Q369" s="1059"/>
      <c r="R369" s="788" t="s">
        <v>894</v>
      </c>
      <c r="S369" s="788" t="s">
        <v>68</v>
      </c>
      <c r="T369" s="788" t="s">
        <v>68</v>
      </c>
      <c r="U369" s="848">
        <v>57</v>
      </c>
      <c r="V369" s="1068"/>
      <c r="W369" s="1069"/>
      <c r="X369" s="1070"/>
      <c r="Y369" s="1079"/>
      <c r="Z369" s="1071"/>
      <c r="AA369" s="1070"/>
      <c r="AB369" s="1070"/>
      <c r="AC369" s="1074"/>
      <c r="AD369" s="1075"/>
      <c r="AE369" s="1075"/>
      <c r="AF369" s="1123"/>
      <c r="AG369" s="1070"/>
      <c r="AH369" s="1070"/>
      <c r="AI369" s="1057"/>
      <c r="AJ369" s="1057"/>
      <c r="AK369" s="1057"/>
      <c r="AL369" s="1057"/>
      <c r="AM369" s="1057"/>
      <c r="AN369" s="1057"/>
      <c r="AO369" s="1057"/>
      <c r="AP369" s="1057"/>
      <c r="AQ369" s="1057"/>
      <c r="AR369" s="1057"/>
      <c r="AS369" s="1057"/>
      <c r="AT369" s="1057"/>
      <c r="AU369" s="1057"/>
      <c r="AV369" s="1076"/>
      <c r="AW369" s="1076"/>
      <c r="AX369" s="1076"/>
      <c r="AY369" s="1076"/>
      <c r="AZ369" s="1076"/>
      <c r="BA369" s="1076"/>
      <c r="BB369" s="1059"/>
      <c r="BC369" s="1059"/>
      <c r="BD369" s="1059"/>
      <c r="BE369" s="1059"/>
    </row>
    <row r="370" spans="1:78" customFormat="1" ht="30.65" customHeight="1" x14ac:dyDescent="0.35">
      <c r="B37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0" s="778">
        <v>55.09</v>
      </c>
      <c r="D370" s="23" t="s">
        <v>1823</v>
      </c>
      <c r="E370" s="825" t="s">
        <v>881</v>
      </c>
      <c r="F370" s="1495" t="str">
        <f>VLOOKUP(TBL4_OptApp57[[#This Row],[Option type
Defined List]],'Option Typs_Grps'!B$2:C$47, 2, FALSE)</f>
        <v>Distribution Options</v>
      </c>
      <c r="G370" s="834" t="s">
        <v>68</v>
      </c>
      <c r="H370" s="23" t="s">
        <v>882</v>
      </c>
      <c r="I370" s="844" t="s">
        <v>738</v>
      </c>
      <c r="J370" s="788"/>
      <c r="K370" s="788"/>
      <c r="L370" s="1256" t="s">
        <v>738</v>
      </c>
      <c r="M370" s="1256" t="s">
        <v>738</v>
      </c>
      <c r="N370" s="1256" t="s">
        <v>738</v>
      </c>
      <c r="O370" s="1256" t="s">
        <v>738</v>
      </c>
      <c r="P370" s="1042" t="s">
        <v>738</v>
      </c>
      <c r="Q370" s="1042" t="s">
        <v>738</v>
      </c>
      <c r="R370" s="788" t="s">
        <v>71</v>
      </c>
      <c r="S370" s="788" t="s">
        <v>68</v>
      </c>
      <c r="T370" s="788" t="s">
        <v>68</v>
      </c>
      <c r="U370" s="848">
        <v>12</v>
      </c>
      <c r="V370" s="864">
        <v>9</v>
      </c>
      <c r="W370" s="1043" t="s">
        <v>305</v>
      </c>
      <c r="X370" s="821"/>
      <c r="Y370" s="1044"/>
      <c r="Z370" s="1044"/>
      <c r="AA370" s="1044">
        <v>5.28</v>
      </c>
      <c r="AB370" s="1044">
        <v>12</v>
      </c>
      <c r="AC370" s="1041">
        <v>6192.57</v>
      </c>
      <c r="AD370" s="1044">
        <v>1261.44</v>
      </c>
      <c r="AE370" s="1047">
        <v>555.03359999999998</v>
      </c>
      <c r="AF370" s="1124"/>
      <c r="AG370" s="1044">
        <v>12.148110444731726</v>
      </c>
      <c r="AH370" s="1044"/>
      <c r="AI370" s="1041">
        <v>-8.3999999999999986</v>
      </c>
      <c r="AJ370" s="1041">
        <v>-3</v>
      </c>
      <c r="AK370" s="1041" t="s">
        <v>305</v>
      </c>
      <c r="AL370" s="1041">
        <v>-2</v>
      </c>
      <c r="AM370" s="1041" t="s">
        <v>305</v>
      </c>
      <c r="AN370" s="1041">
        <v>-1</v>
      </c>
      <c r="AO370" s="1041" t="s">
        <v>305</v>
      </c>
      <c r="AP370" s="1041">
        <v>-2</v>
      </c>
      <c r="AQ370" s="1041" t="s">
        <v>305</v>
      </c>
      <c r="AR370" s="1041">
        <v>-1</v>
      </c>
      <c r="AS370" s="1041" t="s">
        <v>305</v>
      </c>
      <c r="AT370" s="1041" t="s">
        <v>305</v>
      </c>
      <c r="AU370" s="1041" t="s">
        <v>305</v>
      </c>
      <c r="AV370" s="1041" t="s">
        <v>883</v>
      </c>
      <c r="AW370" s="1041" t="s">
        <v>884</v>
      </c>
      <c r="AX370" s="1041" t="s">
        <v>888</v>
      </c>
      <c r="AY370" s="1041" t="s">
        <v>885</v>
      </c>
      <c r="AZ370" s="1041">
        <v>8</v>
      </c>
      <c r="BA370" s="778">
        <v>6</v>
      </c>
      <c r="BB370" s="1042" t="s">
        <v>738</v>
      </c>
      <c r="BC370" s="1042" t="s">
        <v>738</v>
      </c>
      <c r="BD370" s="1042" t="s">
        <v>738</v>
      </c>
      <c r="BE370" s="1042" t="s">
        <v>738</v>
      </c>
    </row>
    <row r="371" spans="1:78" s="801" customFormat="1" ht="30.65" customHeight="1" x14ac:dyDescent="0.35">
      <c r="A371" s="1367"/>
      <c r="B37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1" s="778">
        <v>55.1</v>
      </c>
      <c r="D371" s="23" t="s">
        <v>1824</v>
      </c>
      <c r="E371" s="825" t="s">
        <v>881</v>
      </c>
      <c r="F371" s="1495" t="str">
        <f>VLOOKUP(TBL4_OptApp57[[#This Row],[Option type
Defined List]],'Option Typs_Grps'!B$2:C$47, 2, FALSE)</f>
        <v>Distribution Options</v>
      </c>
      <c r="G371" s="834" t="s">
        <v>68</v>
      </c>
      <c r="H371" s="23" t="s">
        <v>882</v>
      </c>
      <c r="I371" s="844" t="s">
        <v>738</v>
      </c>
      <c r="J371" s="788"/>
      <c r="K371" s="788"/>
      <c r="L371" s="1256" t="s">
        <v>738</v>
      </c>
      <c r="M371" s="1256" t="s">
        <v>738</v>
      </c>
      <c r="N371" s="1256" t="s">
        <v>738</v>
      </c>
      <c r="O371" s="1256" t="s">
        <v>738</v>
      </c>
      <c r="P371" s="1042" t="s">
        <v>738</v>
      </c>
      <c r="Q371" s="1042" t="s">
        <v>738</v>
      </c>
      <c r="R371" s="788" t="s">
        <v>71</v>
      </c>
      <c r="S371" s="837" t="s">
        <v>68</v>
      </c>
      <c r="T371" s="837" t="s">
        <v>68</v>
      </c>
      <c r="U371" s="848">
        <v>8</v>
      </c>
      <c r="V371" s="864">
        <v>9</v>
      </c>
      <c r="W371" s="1043" t="s">
        <v>305</v>
      </c>
      <c r="X371" s="821"/>
      <c r="Y371" s="1044"/>
      <c r="Z371" s="1044"/>
      <c r="AA371" s="1044">
        <v>0</v>
      </c>
      <c r="AB371" s="1044">
        <v>0</v>
      </c>
      <c r="AC371" s="1041">
        <v>4446.0230000000001</v>
      </c>
      <c r="AD371" s="1044">
        <v>487.27499999999998</v>
      </c>
      <c r="AE371" s="1047">
        <v>214.40099999999998</v>
      </c>
      <c r="AF371" s="1124"/>
      <c r="AG371" s="1044">
        <v>0</v>
      </c>
      <c r="AH371" s="1044"/>
      <c r="AI371" s="1041">
        <v>-4.1999999999999993</v>
      </c>
      <c r="AJ371" s="1041">
        <v>-1</v>
      </c>
      <c r="AK371" s="1041" t="s">
        <v>305</v>
      </c>
      <c r="AL371" s="1041">
        <v>-1</v>
      </c>
      <c r="AM371" s="1041" t="s">
        <v>305</v>
      </c>
      <c r="AN371" s="1041">
        <v>-1</v>
      </c>
      <c r="AO371" s="1041" t="s">
        <v>305</v>
      </c>
      <c r="AP371" s="1041">
        <v>-2</v>
      </c>
      <c r="AQ371" s="1041" t="s">
        <v>305</v>
      </c>
      <c r="AR371" s="1041">
        <v>-1</v>
      </c>
      <c r="AS371" s="1041" t="s">
        <v>305</v>
      </c>
      <c r="AT371" s="1041" t="s">
        <v>305</v>
      </c>
      <c r="AU371" s="1041" t="s">
        <v>305</v>
      </c>
      <c r="AV371" s="1041" t="s">
        <v>883</v>
      </c>
      <c r="AW371" s="1041" t="s">
        <v>884</v>
      </c>
      <c r="AX371" s="1041" t="s">
        <v>888</v>
      </c>
      <c r="AY371" s="1041" t="s">
        <v>886</v>
      </c>
      <c r="AZ371" s="1041">
        <v>13</v>
      </c>
      <c r="BA371" s="778">
        <v>11</v>
      </c>
      <c r="BB371" s="1042" t="s">
        <v>738</v>
      </c>
      <c r="BC371" s="1042" t="s">
        <v>738</v>
      </c>
      <c r="BD371" s="1042" t="s">
        <v>738</v>
      </c>
      <c r="BE371" s="1042" t="s">
        <v>738</v>
      </c>
    </row>
    <row r="372" spans="1:78" s="801" customFormat="1" ht="30.65" customHeight="1" x14ac:dyDescent="0.35">
      <c r="A372" s="1367"/>
      <c r="B37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2" s="778">
        <v>55.11</v>
      </c>
      <c r="D372" s="23" t="s">
        <v>1825</v>
      </c>
      <c r="E372" s="825" t="s">
        <v>881</v>
      </c>
      <c r="F372" s="1495" t="str">
        <f>VLOOKUP(TBL4_OptApp57[[#This Row],[Option type
Defined List]],'Option Typs_Grps'!B$2:C$47, 2, FALSE)</f>
        <v>Distribution Options</v>
      </c>
      <c r="G372" s="834" t="s">
        <v>68</v>
      </c>
      <c r="H372" s="23" t="s">
        <v>882</v>
      </c>
      <c r="I372" s="844" t="s">
        <v>738</v>
      </c>
      <c r="J372" s="788"/>
      <c r="K372" s="788"/>
      <c r="L372" s="1256" t="s">
        <v>738</v>
      </c>
      <c r="M372" s="1256" t="s">
        <v>738</v>
      </c>
      <c r="N372" s="1256" t="s">
        <v>738</v>
      </c>
      <c r="O372" s="1256" t="s">
        <v>738</v>
      </c>
      <c r="P372" s="1042" t="s">
        <v>738</v>
      </c>
      <c r="Q372" s="1042" t="s">
        <v>738</v>
      </c>
      <c r="R372" s="788" t="s">
        <v>71</v>
      </c>
      <c r="S372" s="837" t="s">
        <v>68</v>
      </c>
      <c r="T372" s="837" t="s">
        <v>68</v>
      </c>
      <c r="U372" s="848">
        <v>5</v>
      </c>
      <c r="V372" s="864">
        <v>9</v>
      </c>
      <c r="W372" s="1043" t="s">
        <v>305</v>
      </c>
      <c r="X372" s="821"/>
      <c r="Y372" s="1044"/>
      <c r="Z372" s="1044"/>
      <c r="AA372" s="1044">
        <v>0</v>
      </c>
      <c r="AB372" s="1044">
        <v>0</v>
      </c>
      <c r="AC372" s="1041">
        <v>2239.6280000000002</v>
      </c>
      <c r="AD372" s="1044">
        <v>275.57499999999999</v>
      </c>
      <c r="AE372" s="1047">
        <v>121.253</v>
      </c>
      <c r="AF372" s="1124"/>
      <c r="AG372" s="1044">
        <v>0</v>
      </c>
      <c r="AH372" s="1044"/>
      <c r="AI372" s="1041">
        <v>-4.1999999999999993</v>
      </c>
      <c r="AJ372" s="1041">
        <v>-1</v>
      </c>
      <c r="AK372" s="1041" t="s">
        <v>305</v>
      </c>
      <c r="AL372" s="1041">
        <v>-1</v>
      </c>
      <c r="AM372" s="1041" t="s">
        <v>305</v>
      </c>
      <c r="AN372" s="1041">
        <v>-1</v>
      </c>
      <c r="AO372" s="1041" t="s">
        <v>305</v>
      </c>
      <c r="AP372" s="1041">
        <v>-2</v>
      </c>
      <c r="AQ372" s="1041" t="s">
        <v>305</v>
      </c>
      <c r="AR372" s="1041">
        <v>-1</v>
      </c>
      <c r="AS372" s="1041" t="s">
        <v>305</v>
      </c>
      <c r="AT372" s="1041" t="s">
        <v>305</v>
      </c>
      <c r="AU372" s="1041" t="s">
        <v>305</v>
      </c>
      <c r="AV372" s="1041" t="s">
        <v>883</v>
      </c>
      <c r="AW372" s="1041" t="s">
        <v>884</v>
      </c>
      <c r="AX372" s="1041" t="s">
        <v>888</v>
      </c>
      <c r="AY372" s="1041" t="s">
        <v>886</v>
      </c>
      <c r="AZ372" s="1041">
        <v>12</v>
      </c>
      <c r="BA372" s="778">
        <v>11</v>
      </c>
      <c r="BB372" s="1042" t="s">
        <v>738</v>
      </c>
      <c r="BC372" s="1042" t="s">
        <v>738</v>
      </c>
      <c r="BD372" s="1042" t="s">
        <v>738</v>
      </c>
      <c r="BE372" s="1042" t="s">
        <v>738</v>
      </c>
    </row>
    <row r="373" spans="1:78" s="801" customFormat="1" ht="30.65" customHeight="1" x14ac:dyDescent="0.35">
      <c r="A373" s="1367"/>
      <c r="B37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3" s="778">
        <v>55.12</v>
      </c>
      <c r="D373" s="23" t="s">
        <v>1028</v>
      </c>
      <c r="E373" s="825" t="s">
        <v>881</v>
      </c>
      <c r="F373" s="1495" t="str">
        <f>VLOOKUP(TBL4_OptApp57[[#This Row],[Option type
Defined List]],'Option Typs_Grps'!B$2:C$47, 2, FALSE)</f>
        <v>Distribution Options</v>
      </c>
      <c r="G373" s="834" t="s">
        <v>68</v>
      </c>
      <c r="H373" s="23" t="s">
        <v>882</v>
      </c>
      <c r="I373" s="844" t="s">
        <v>738</v>
      </c>
      <c r="J373" s="788"/>
      <c r="K373" s="788"/>
      <c r="L373" s="1256" t="s">
        <v>738</v>
      </c>
      <c r="M373" s="1256" t="s">
        <v>738</v>
      </c>
      <c r="N373" s="1256" t="s">
        <v>738</v>
      </c>
      <c r="O373" s="1256" t="s">
        <v>738</v>
      </c>
      <c r="P373" s="1042" t="s">
        <v>738</v>
      </c>
      <c r="Q373" s="1042" t="s">
        <v>738</v>
      </c>
      <c r="R373" s="788" t="s">
        <v>71</v>
      </c>
      <c r="S373" s="837" t="s">
        <v>68</v>
      </c>
      <c r="T373" s="837" t="s">
        <v>68</v>
      </c>
      <c r="U373" s="848">
        <v>7</v>
      </c>
      <c r="V373" s="864">
        <v>9</v>
      </c>
      <c r="W373" s="1043" t="s">
        <v>305</v>
      </c>
      <c r="X373" s="821"/>
      <c r="Y373" s="1044"/>
      <c r="Z373" s="1044"/>
      <c r="AA373" s="1044">
        <v>3.08</v>
      </c>
      <c r="AB373" s="1044">
        <v>7</v>
      </c>
      <c r="AC373" s="1041">
        <v>10295.325999999999</v>
      </c>
      <c r="AD373" s="1044">
        <v>2074.66</v>
      </c>
      <c r="AE373" s="1047">
        <v>912.85039999999992</v>
      </c>
      <c r="AF373" s="1124"/>
      <c r="AG373" s="1044">
        <v>35.935241828999274</v>
      </c>
      <c r="AH373" s="1044"/>
      <c r="AI373" s="1041">
        <v>-10.8</v>
      </c>
      <c r="AJ373" s="1041">
        <v>-3</v>
      </c>
      <c r="AK373" s="1041" t="s">
        <v>305</v>
      </c>
      <c r="AL373" s="1041">
        <v>-2</v>
      </c>
      <c r="AM373" s="1041" t="s">
        <v>305</v>
      </c>
      <c r="AN373" s="1041">
        <v>-1</v>
      </c>
      <c r="AO373" s="1041" t="s">
        <v>305</v>
      </c>
      <c r="AP373" s="1041">
        <v>-3</v>
      </c>
      <c r="AQ373" s="1041" t="s">
        <v>305</v>
      </c>
      <c r="AR373" s="1041">
        <v>-1</v>
      </c>
      <c r="AS373" s="1041" t="s">
        <v>305</v>
      </c>
      <c r="AT373" s="1041" t="s">
        <v>305</v>
      </c>
      <c r="AU373" s="1041" t="s">
        <v>305</v>
      </c>
      <c r="AV373" s="1041" t="s">
        <v>883</v>
      </c>
      <c r="AW373" s="1041" t="s">
        <v>884</v>
      </c>
      <c r="AX373" s="1041" t="s">
        <v>885</v>
      </c>
      <c r="AY373" s="1041" t="s">
        <v>885</v>
      </c>
      <c r="AZ373" s="1041">
        <v>3</v>
      </c>
      <c r="BA373" s="778">
        <v>8</v>
      </c>
      <c r="BB373" s="1042" t="s">
        <v>738</v>
      </c>
      <c r="BC373" s="1042" t="s">
        <v>738</v>
      </c>
      <c r="BD373" s="1042" t="s">
        <v>738</v>
      </c>
      <c r="BE373" s="1042" t="s">
        <v>738</v>
      </c>
    </row>
    <row r="374" spans="1:78" ht="30.65" customHeight="1" x14ac:dyDescent="0.35">
      <c r="A374" s="1367"/>
      <c r="B37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74" s="778">
        <v>56.01</v>
      </c>
      <c r="D374" s="23" t="s">
        <v>1826</v>
      </c>
      <c r="E374" s="825" t="s">
        <v>938</v>
      </c>
      <c r="F374" s="1495" t="str">
        <f>VLOOKUP(TBL4_OptApp57[[#This Row],[Option type
Defined List]],'Option Typs_Grps'!B$2:C$47, 2, FALSE)</f>
        <v>Resource Options</v>
      </c>
      <c r="G374" s="834" t="s">
        <v>68</v>
      </c>
      <c r="H374" s="23" t="s">
        <v>882</v>
      </c>
      <c r="I374" s="844" t="s">
        <v>738</v>
      </c>
      <c r="J374" s="788"/>
      <c r="K374" s="788" t="s">
        <v>71</v>
      </c>
      <c r="L374" s="1256" t="s">
        <v>738</v>
      </c>
      <c r="M374" s="1256" t="s">
        <v>738</v>
      </c>
      <c r="N374" s="1256" t="s">
        <v>738</v>
      </c>
      <c r="O374" s="1256" t="s">
        <v>738</v>
      </c>
      <c r="P374" s="1042" t="s">
        <v>738</v>
      </c>
      <c r="Q374" s="1042" t="s">
        <v>738</v>
      </c>
      <c r="R374" s="788" t="s">
        <v>71</v>
      </c>
      <c r="S374" s="1332" t="s">
        <v>71</v>
      </c>
      <c r="T374" s="1332" t="s">
        <v>71</v>
      </c>
      <c r="U374" s="848">
        <v>7</v>
      </c>
      <c r="V374" s="864">
        <v>10</v>
      </c>
      <c r="W374" s="1043" t="s">
        <v>305</v>
      </c>
      <c r="X374" s="821"/>
      <c r="Y374" s="1044"/>
      <c r="Z374" s="1044"/>
      <c r="AA374" s="1044">
        <v>3.08</v>
      </c>
      <c r="AB374" s="1044">
        <v>7</v>
      </c>
      <c r="AC374" s="1041">
        <v>2909.3319999999999</v>
      </c>
      <c r="AD374" s="1044">
        <v>3288.2849999999999</v>
      </c>
      <c r="AE374" s="1047">
        <v>1446.8453999999999</v>
      </c>
      <c r="AF374" s="1124"/>
      <c r="AG374" s="1044">
        <v>212.6779112217171</v>
      </c>
      <c r="AH374" s="1044"/>
      <c r="AI374" s="1041">
        <v>-7</v>
      </c>
      <c r="AJ374" s="1041">
        <v>-1</v>
      </c>
      <c r="AK374" s="1041" t="s">
        <v>305</v>
      </c>
      <c r="AL374" s="1041">
        <v>-2</v>
      </c>
      <c r="AM374" s="1041" t="s">
        <v>305</v>
      </c>
      <c r="AN374" s="1041">
        <v>-2</v>
      </c>
      <c r="AO374" s="1041" t="s">
        <v>305</v>
      </c>
      <c r="AP374" s="1041">
        <v>-2</v>
      </c>
      <c r="AQ374" s="1041" t="s">
        <v>305</v>
      </c>
      <c r="AR374" s="1041">
        <v>-1</v>
      </c>
      <c r="AS374" s="1041" t="s">
        <v>305</v>
      </c>
      <c r="AT374" s="1041" t="s">
        <v>305</v>
      </c>
      <c r="AU374" s="1041" t="s">
        <v>305</v>
      </c>
      <c r="AV374" s="1041" t="s">
        <v>940</v>
      </c>
      <c r="AW374" s="1041" t="s">
        <v>941</v>
      </c>
      <c r="AX374" s="1041" t="s">
        <v>888</v>
      </c>
      <c r="AY374" s="1041" t="s">
        <v>885</v>
      </c>
      <c r="AZ374" s="1041">
        <v>10</v>
      </c>
      <c r="BA374" s="778">
        <v>6</v>
      </c>
      <c r="BB374" s="1042" t="s">
        <v>738</v>
      </c>
      <c r="BC374" s="1042" t="s">
        <v>738</v>
      </c>
      <c r="BD374" s="1042" t="s">
        <v>738</v>
      </c>
      <c r="BE374" s="1042" t="s">
        <v>738</v>
      </c>
      <c r="BF374" s="1367"/>
      <c r="BG374" s="1367"/>
      <c r="BH374" s="1367"/>
      <c r="BI374" s="1367"/>
      <c r="BJ374" s="1367"/>
      <c r="BK374" s="1367"/>
      <c r="BL374" s="1367"/>
      <c r="BM374" s="1367"/>
      <c r="BN374" s="1367"/>
      <c r="BO374" s="1367"/>
      <c r="BP374" s="1367"/>
      <c r="BQ374" s="1367"/>
      <c r="BR374" s="1367"/>
      <c r="BS374" s="1367"/>
      <c r="BT374" s="1367"/>
      <c r="BU374" s="1367"/>
      <c r="BV374" s="1367"/>
      <c r="BW374" s="1367"/>
      <c r="BX374" s="1367"/>
      <c r="BY374" s="1367"/>
      <c r="BZ374" s="1367"/>
    </row>
    <row r="375" spans="1:78" s="801" customFormat="1" ht="30.65" customHeight="1" x14ac:dyDescent="0.35">
      <c r="A375" s="1367"/>
      <c r="B37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5" s="778">
        <v>57.01</v>
      </c>
      <c r="D375" s="23" t="s">
        <v>1029</v>
      </c>
      <c r="E375" s="825" t="s">
        <v>842</v>
      </c>
      <c r="F375" s="1495" t="str">
        <f>VLOOKUP(TBL4_OptApp57[[#This Row],[Option type
Defined List]],'Option Typs_Grps'!B$2:C$47, 2, FALSE)</f>
        <v>Distribution Options</v>
      </c>
      <c r="G375" s="834" t="s">
        <v>68</v>
      </c>
      <c r="H375" s="23" t="s">
        <v>882</v>
      </c>
      <c r="I375" s="844" t="s">
        <v>738</v>
      </c>
      <c r="J375" s="788"/>
      <c r="K375" s="788"/>
      <c r="L375" s="1256" t="s">
        <v>738</v>
      </c>
      <c r="M375" s="1256" t="s">
        <v>738</v>
      </c>
      <c r="N375" s="1256" t="s">
        <v>738</v>
      </c>
      <c r="O375" s="1256" t="s">
        <v>738</v>
      </c>
      <c r="P375" s="1042" t="s">
        <v>738</v>
      </c>
      <c r="Q375" s="1042" t="s">
        <v>738</v>
      </c>
      <c r="R375" s="788" t="s">
        <v>71</v>
      </c>
      <c r="S375" s="1332" t="s">
        <v>71</v>
      </c>
      <c r="T375" s="1332" t="s">
        <v>71</v>
      </c>
      <c r="U375" s="848">
        <v>66.83</v>
      </c>
      <c r="V375" s="864">
        <v>0</v>
      </c>
      <c r="W375" s="1043" t="s">
        <v>305</v>
      </c>
      <c r="X375" s="821"/>
      <c r="Y375" s="1044"/>
      <c r="Z375" s="1044"/>
      <c r="AA375" s="1044">
        <v>29.405200000000001</v>
      </c>
      <c r="AB375" s="1044">
        <v>66.83</v>
      </c>
      <c r="AC375" s="1041">
        <v>223570.76107693929</v>
      </c>
      <c r="AD375" s="1044">
        <v>-401.82700172917782</v>
      </c>
      <c r="AE375" s="1047">
        <v>-176.80388076083824</v>
      </c>
      <c r="AF375" s="1124"/>
      <c r="AG375" s="1044">
        <v>18.385848282353759</v>
      </c>
      <c r="AH375" s="1044"/>
      <c r="AI375" s="1041" t="s">
        <v>305</v>
      </c>
      <c r="AJ375" s="1041" t="s">
        <v>305</v>
      </c>
      <c r="AK375" s="1041" t="s">
        <v>305</v>
      </c>
      <c r="AL375" s="1041" t="s">
        <v>305</v>
      </c>
      <c r="AM375" s="1041" t="s">
        <v>305</v>
      </c>
      <c r="AN375" s="1041" t="s">
        <v>305</v>
      </c>
      <c r="AO375" s="1041" t="s">
        <v>305</v>
      </c>
      <c r="AP375" s="1041" t="s">
        <v>305</v>
      </c>
      <c r="AQ375" s="1041" t="s">
        <v>305</v>
      </c>
      <c r="AR375" s="1041" t="s">
        <v>305</v>
      </c>
      <c r="AS375" s="1041" t="s">
        <v>305</v>
      </c>
      <c r="AT375" s="1041" t="s">
        <v>305</v>
      </c>
      <c r="AU375" s="1041" t="s">
        <v>305</v>
      </c>
      <c r="AV375" s="1041" t="s">
        <v>305</v>
      </c>
      <c r="AW375" s="1041" t="s">
        <v>305</v>
      </c>
      <c r="AX375" s="1041" t="s">
        <v>305</v>
      </c>
      <c r="AY375" s="1041" t="s">
        <v>305</v>
      </c>
      <c r="AZ375" s="1041" t="s">
        <v>305</v>
      </c>
      <c r="BA375" s="1041" t="s">
        <v>305</v>
      </c>
      <c r="BB375" s="1042" t="s">
        <v>738</v>
      </c>
      <c r="BC375" s="1042" t="s">
        <v>738</v>
      </c>
      <c r="BD375" s="1042" t="s">
        <v>738</v>
      </c>
      <c r="BE375" s="1042" t="s">
        <v>738</v>
      </c>
    </row>
    <row r="376" spans="1:78" s="801" customFormat="1" ht="30.65" customHeight="1" x14ac:dyDescent="0.35">
      <c r="A376" s="1367"/>
      <c r="B37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6" s="778">
        <v>57.02</v>
      </c>
      <c r="D376" s="23" t="s">
        <v>1030</v>
      </c>
      <c r="E376" s="825" t="s">
        <v>842</v>
      </c>
      <c r="F376" s="1495" t="str">
        <f>VLOOKUP(TBL4_OptApp57[[#This Row],[Option type
Defined List]],'Option Typs_Grps'!B$2:C$47, 2, FALSE)</f>
        <v>Distribution Options</v>
      </c>
      <c r="G376" s="834" t="s">
        <v>68</v>
      </c>
      <c r="H376" s="23" t="s">
        <v>882</v>
      </c>
      <c r="I376" s="844" t="s">
        <v>738</v>
      </c>
      <c r="J376" s="788"/>
      <c r="K376" s="788"/>
      <c r="L376" s="1256" t="s">
        <v>738</v>
      </c>
      <c r="M376" s="1256" t="s">
        <v>738</v>
      </c>
      <c r="N376" s="1256" t="s">
        <v>738</v>
      </c>
      <c r="O376" s="1256" t="s">
        <v>738</v>
      </c>
      <c r="P376" s="1042" t="s">
        <v>738</v>
      </c>
      <c r="Q376" s="1042" t="s">
        <v>738</v>
      </c>
      <c r="R376" s="788" t="s">
        <v>71</v>
      </c>
      <c r="S376" s="1332" t="s">
        <v>71</v>
      </c>
      <c r="T376" s="1332" t="s">
        <v>71</v>
      </c>
      <c r="U376" s="848">
        <v>65.25</v>
      </c>
      <c r="V376" s="864">
        <v>0</v>
      </c>
      <c r="W376" s="1043" t="s">
        <v>305</v>
      </c>
      <c r="X376" s="821"/>
      <c r="Y376" s="1044"/>
      <c r="Z376" s="1044"/>
      <c r="AA376" s="1044">
        <v>28.71</v>
      </c>
      <c r="AB376" s="1044">
        <v>65.25</v>
      </c>
      <c r="AC376" s="1041">
        <v>127774.94483477669</v>
      </c>
      <c r="AD376" s="1044">
        <v>-5599.3449417554166</v>
      </c>
      <c r="AE376" s="1047">
        <v>-2463.7117743723834</v>
      </c>
      <c r="AF376" s="1124"/>
      <c r="AG376" s="1044">
        <v>15.016430721411883</v>
      </c>
      <c r="AH376" s="1044"/>
      <c r="AI376" s="1041" t="s">
        <v>305</v>
      </c>
      <c r="AJ376" s="1041" t="s">
        <v>305</v>
      </c>
      <c r="AK376" s="1041" t="s">
        <v>305</v>
      </c>
      <c r="AL376" s="1041" t="s">
        <v>305</v>
      </c>
      <c r="AM376" s="1041" t="s">
        <v>305</v>
      </c>
      <c r="AN376" s="1041" t="s">
        <v>305</v>
      </c>
      <c r="AO376" s="1041" t="s">
        <v>305</v>
      </c>
      <c r="AP376" s="1041" t="s">
        <v>305</v>
      </c>
      <c r="AQ376" s="1041" t="s">
        <v>305</v>
      </c>
      <c r="AR376" s="1041" t="s">
        <v>305</v>
      </c>
      <c r="AS376" s="1041" t="s">
        <v>305</v>
      </c>
      <c r="AT376" s="1041" t="s">
        <v>305</v>
      </c>
      <c r="AU376" s="1041" t="s">
        <v>305</v>
      </c>
      <c r="AV376" s="1041" t="s">
        <v>305</v>
      </c>
      <c r="AW376" s="1041" t="s">
        <v>305</v>
      </c>
      <c r="AX376" s="1041" t="s">
        <v>305</v>
      </c>
      <c r="AY376" s="1041" t="s">
        <v>305</v>
      </c>
      <c r="AZ376" s="1041" t="s">
        <v>305</v>
      </c>
      <c r="BA376" s="1041" t="s">
        <v>305</v>
      </c>
      <c r="BB376" s="1042" t="s">
        <v>738</v>
      </c>
      <c r="BC376" s="1042" t="s">
        <v>738</v>
      </c>
      <c r="BD376" s="1042" t="s">
        <v>738</v>
      </c>
      <c r="BE376" s="1042" t="s">
        <v>738</v>
      </c>
    </row>
    <row r="377" spans="1:78" s="801" customFormat="1" ht="30.65" customHeight="1" x14ac:dyDescent="0.35">
      <c r="A377" s="1367"/>
      <c r="B37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7" s="778">
        <v>57.03</v>
      </c>
      <c r="D377" s="23" t="s">
        <v>1031</v>
      </c>
      <c r="E377" s="825" t="s">
        <v>842</v>
      </c>
      <c r="F377" s="1495" t="str">
        <f>VLOOKUP(TBL4_OptApp57[[#This Row],[Option type
Defined List]],'Option Typs_Grps'!B$2:C$47, 2, FALSE)</f>
        <v>Distribution Options</v>
      </c>
      <c r="G377" s="834" t="s">
        <v>68</v>
      </c>
      <c r="H377" s="23" t="s">
        <v>882</v>
      </c>
      <c r="I377" s="844" t="s">
        <v>738</v>
      </c>
      <c r="J377" s="788"/>
      <c r="K377" s="788"/>
      <c r="L377" s="1256" t="s">
        <v>738</v>
      </c>
      <c r="M377" s="1256" t="s">
        <v>738</v>
      </c>
      <c r="N377" s="1256" t="s">
        <v>738</v>
      </c>
      <c r="O377" s="1256" t="s">
        <v>738</v>
      </c>
      <c r="P377" s="1042" t="s">
        <v>738</v>
      </c>
      <c r="Q377" s="1042" t="s">
        <v>738</v>
      </c>
      <c r="R377" s="788" t="s">
        <v>71</v>
      </c>
      <c r="S377" s="1332" t="s">
        <v>71</v>
      </c>
      <c r="T377" s="1332" t="s">
        <v>71</v>
      </c>
      <c r="U377" s="848">
        <v>64.45</v>
      </c>
      <c r="V377" s="864">
        <v>0</v>
      </c>
      <c r="W377" s="1043" t="s">
        <v>305</v>
      </c>
      <c r="X377" s="821"/>
      <c r="Y377" s="1044"/>
      <c r="Z377" s="1044"/>
      <c r="AA377" s="1044">
        <v>28.358000000000001</v>
      </c>
      <c r="AB377" s="1044">
        <v>64.45</v>
      </c>
      <c r="AC377" s="1041">
        <v>127664.48656795427</v>
      </c>
      <c r="AD377" s="1044">
        <v>-5501.4945871550453</v>
      </c>
      <c r="AE377" s="1047">
        <v>-2420.6576183482198</v>
      </c>
      <c r="AF377" s="1124"/>
      <c r="AG377" s="1044">
        <v>12.871534631807073</v>
      </c>
      <c r="AH377" s="1044"/>
      <c r="AI377" s="1041" t="s">
        <v>305</v>
      </c>
      <c r="AJ377" s="1041" t="s">
        <v>305</v>
      </c>
      <c r="AK377" s="1041" t="s">
        <v>305</v>
      </c>
      <c r="AL377" s="1041" t="s">
        <v>305</v>
      </c>
      <c r="AM377" s="1041" t="s">
        <v>305</v>
      </c>
      <c r="AN377" s="1041" t="s">
        <v>305</v>
      </c>
      <c r="AO377" s="1041" t="s">
        <v>305</v>
      </c>
      <c r="AP377" s="1041" t="s">
        <v>305</v>
      </c>
      <c r="AQ377" s="1041" t="s">
        <v>305</v>
      </c>
      <c r="AR377" s="1041" t="s">
        <v>305</v>
      </c>
      <c r="AS377" s="1041" t="s">
        <v>305</v>
      </c>
      <c r="AT377" s="1041" t="s">
        <v>305</v>
      </c>
      <c r="AU377" s="1041" t="s">
        <v>305</v>
      </c>
      <c r="AV377" s="1041" t="s">
        <v>305</v>
      </c>
      <c r="AW377" s="1041" t="s">
        <v>305</v>
      </c>
      <c r="AX377" s="1041" t="s">
        <v>305</v>
      </c>
      <c r="AY377" s="1041" t="s">
        <v>305</v>
      </c>
      <c r="AZ377" s="1041" t="s">
        <v>305</v>
      </c>
      <c r="BA377" s="1041" t="s">
        <v>305</v>
      </c>
      <c r="BB377" s="1042" t="s">
        <v>738</v>
      </c>
      <c r="BC377" s="1042" t="s">
        <v>738</v>
      </c>
      <c r="BD377" s="1042" t="s">
        <v>738</v>
      </c>
      <c r="BE377" s="1042" t="s">
        <v>738</v>
      </c>
    </row>
    <row r="378" spans="1:78" s="801" customFormat="1" ht="30.65" customHeight="1" x14ac:dyDescent="0.35">
      <c r="A378" s="1367"/>
      <c r="B37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8" s="778">
        <v>57.04</v>
      </c>
      <c r="D378" s="23" t="s">
        <v>1032</v>
      </c>
      <c r="E378" s="825" t="s">
        <v>842</v>
      </c>
      <c r="F378" s="1495" t="str">
        <f>VLOOKUP(TBL4_OptApp57[[#This Row],[Option type
Defined List]],'Option Typs_Grps'!B$2:C$47, 2, FALSE)</f>
        <v>Distribution Options</v>
      </c>
      <c r="G378" s="834" t="s">
        <v>68</v>
      </c>
      <c r="H378" s="23" t="s">
        <v>882</v>
      </c>
      <c r="I378" s="844" t="s">
        <v>738</v>
      </c>
      <c r="J378" s="788"/>
      <c r="K378" s="788"/>
      <c r="L378" s="1256" t="s">
        <v>738</v>
      </c>
      <c r="M378" s="1256" t="s">
        <v>738</v>
      </c>
      <c r="N378" s="1256" t="s">
        <v>738</v>
      </c>
      <c r="O378" s="1256" t="s">
        <v>738</v>
      </c>
      <c r="P378" s="1042" t="s">
        <v>738</v>
      </c>
      <c r="Q378" s="1042" t="s">
        <v>738</v>
      </c>
      <c r="R378" s="788" t="s">
        <v>71</v>
      </c>
      <c r="S378" s="1332" t="s">
        <v>71</v>
      </c>
      <c r="T378" s="1332" t="s">
        <v>71</v>
      </c>
      <c r="U378" s="848">
        <v>65.81</v>
      </c>
      <c r="V378" s="864">
        <v>0</v>
      </c>
      <c r="W378" s="1043" t="s">
        <v>305</v>
      </c>
      <c r="X378" s="821"/>
      <c r="Y378" s="1044"/>
      <c r="Z378" s="1044"/>
      <c r="AA378" s="1044">
        <v>28.956400000000002</v>
      </c>
      <c r="AB378" s="1044">
        <v>65.81</v>
      </c>
      <c r="AC378" s="1041">
        <v>126179.88050379262</v>
      </c>
      <c r="AD378" s="1044">
        <v>-4043.0158485689358</v>
      </c>
      <c r="AE378" s="1047">
        <v>-1778.9269733703318</v>
      </c>
      <c r="AF378" s="1124"/>
      <c r="AG378" s="1044">
        <v>16.502945723263291</v>
      </c>
      <c r="AH378" s="1044"/>
      <c r="AI378" s="1041" t="s">
        <v>305</v>
      </c>
      <c r="AJ378" s="1041" t="s">
        <v>305</v>
      </c>
      <c r="AK378" s="1041" t="s">
        <v>305</v>
      </c>
      <c r="AL378" s="1041" t="s">
        <v>305</v>
      </c>
      <c r="AM378" s="1041" t="s">
        <v>305</v>
      </c>
      <c r="AN378" s="1041" t="s">
        <v>305</v>
      </c>
      <c r="AO378" s="1041" t="s">
        <v>305</v>
      </c>
      <c r="AP378" s="1041" t="s">
        <v>305</v>
      </c>
      <c r="AQ378" s="1041" t="s">
        <v>305</v>
      </c>
      <c r="AR378" s="1041" t="s">
        <v>305</v>
      </c>
      <c r="AS378" s="1041" t="s">
        <v>305</v>
      </c>
      <c r="AT378" s="1041" t="s">
        <v>305</v>
      </c>
      <c r="AU378" s="1041" t="s">
        <v>305</v>
      </c>
      <c r="AV378" s="1041" t="s">
        <v>305</v>
      </c>
      <c r="AW378" s="1041" t="s">
        <v>305</v>
      </c>
      <c r="AX378" s="1041" t="s">
        <v>305</v>
      </c>
      <c r="AY378" s="1041" t="s">
        <v>305</v>
      </c>
      <c r="AZ378" s="1041" t="s">
        <v>305</v>
      </c>
      <c r="BA378" s="1041" t="s">
        <v>305</v>
      </c>
      <c r="BB378" s="1042" t="s">
        <v>738</v>
      </c>
      <c r="BC378" s="1042" t="s">
        <v>738</v>
      </c>
      <c r="BD378" s="1042" t="s">
        <v>738</v>
      </c>
      <c r="BE378" s="1042" t="s">
        <v>738</v>
      </c>
    </row>
    <row r="379" spans="1:78" s="801" customFormat="1" ht="30.65" customHeight="1" x14ac:dyDescent="0.35">
      <c r="A379" s="1367"/>
      <c r="B37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79" s="778">
        <v>57.05</v>
      </c>
      <c r="D379" s="23" t="s">
        <v>1033</v>
      </c>
      <c r="E379" s="825" t="s">
        <v>842</v>
      </c>
      <c r="F379" s="1495" t="str">
        <f>VLOOKUP(TBL4_OptApp57[[#This Row],[Option type
Defined List]],'Option Typs_Grps'!B$2:C$47, 2, FALSE)</f>
        <v>Distribution Options</v>
      </c>
      <c r="G379" s="834" t="s">
        <v>68</v>
      </c>
      <c r="H379" s="23" t="s">
        <v>882</v>
      </c>
      <c r="I379" s="844" t="s">
        <v>738</v>
      </c>
      <c r="J379" s="788"/>
      <c r="K379" s="788"/>
      <c r="L379" s="1256" t="s">
        <v>738</v>
      </c>
      <c r="M379" s="1256" t="s">
        <v>738</v>
      </c>
      <c r="N379" s="1256" t="s">
        <v>738</v>
      </c>
      <c r="O379" s="1256" t="s">
        <v>738</v>
      </c>
      <c r="P379" s="1042" t="s">
        <v>738</v>
      </c>
      <c r="Q379" s="1042" t="s">
        <v>738</v>
      </c>
      <c r="R379" s="788" t="s">
        <v>71</v>
      </c>
      <c r="S379" s="1332" t="s">
        <v>71</v>
      </c>
      <c r="T379" s="1332" t="s">
        <v>71</v>
      </c>
      <c r="U379" s="848">
        <v>66.83</v>
      </c>
      <c r="V379" s="864">
        <v>0</v>
      </c>
      <c r="W379" s="1043" t="s">
        <v>305</v>
      </c>
      <c r="X379" s="821"/>
      <c r="Y379" s="1044"/>
      <c r="Z379" s="1044"/>
      <c r="AA379" s="1044">
        <v>29.405200000000001</v>
      </c>
      <c r="AB379" s="1044">
        <v>66.83</v>
      </c>
      <c r="AC379" s="1041">
        <v>223550.58206452045</v>
      </c>
      <c r="AD379" s="1044">
        <v>-131.90059374324574</v>
      </c>
      <c r="AE379" s="1047">
        <v>-58.036261247028122</v>
      </c>
      <c r="AF379" s="1124"/>
      <c r="AG379" s="1044">
        <v>20.361013911992885</v>
      </c>
      <c r="AH379" s="1044"/>
      <c r="AI379" s="1041" t="s">
        <v>305</v>
      </c>
      <c r="AJ379" s="1041" t="s">
        <v>305</v>
      </c>
      <c r="AK379" s="1041" t="s">
        <v>305</v>
      </c>
      <c r="AL379" s="1041" t="s">
        <v>305</v>
      </c>
      <c r="AM379" s="1041" t="s">
        <v>305</v>
      </c>
      <c r="AN379" s="1041" t="s">
        <v>305</v>
      </c>
      <c r="AO379" s="1041" t="s">
        <v>305</v>
      </c>
      <c r="AP379" s="1041" t="s">
        <v>305</v>
      </c>
      <c r="AQ379" s="1041" t="s">
        <v>305</v>
      </c>
      <c r="AR379" s="1041" t="s">
        <v>305</v>
      </c>
      <c r="AS379" s="1041" t="s">
        <v>305</v>
      </c>
      <c r="AT379" s="1041" t="s">
        <v>305</v>
      </c>
      <c r="AU379" s="1041" t="s">
        <v>305</v>
      </c>
      <c r="AV379" s="1041" t="s">
        <v>305</v>
      </c>
      <c r="AW379" s="1041" t="s">
        <v>305</v>
      </c>
      <c r="AX379" s="1041" t="s">
        <v>305</v>
      </c>
      <c r="AY379" s="1041" t="s">
        <v>305</v>
      </c>
      <c r="AZ379" s="1041" t="s">
        <v>305</v>
      </c>
      <c r="BA379" s="1041" t="s">
        <v>305</v>
      </c>
      <c r="BB379" s="1042" t="s">
        <v>738</v>
      </c>
      <c r="BC379" s="1042" t="s">
        <v>738</v>
      </c>
      <c r="BD379" s="1042" t="s">
        <v>738</v>
      </c>
      <c r="BE379" s="1042" t="s">
        <v>738</v>
      </c>
    </row>
    <row r="380" spans="1:78" s="801" customFormat="1" ht="30.65" customHeight="1" x14ac:dyDescent="0.35">
      <c r="A380" s="1367"/>
      <c r="B38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0" s="778">
        <v>57.06</v>
      </c>
      <c r="D380" s="23" t="s">
        <v>1034</v>
      </c>
      <c r="E380" s="825" t="s">
        <v>842</v>
      </c>
      <c r="F380" s="1495" t="str">
        <f>VLOOKUP(TBL4_OptApp57[[#This Row],[Option type
Defined List]],'Option Typs_Grps'!B$2:C$47, 2, FALSE)</f>
        <v>Distribution Options</v>
      </c>
      <c r="G380" s="834" t="s">
        <v>68</v>
      </c>
      <c r="H380" s="23" t="s">
        <v>882</v>
      </c>
      <c r="I380" s="844" t="s">
        <v>738</v>
      </c>
      <c r="J380" s="788"/>
      <c r="K380" s="788"/>
      <c r="L380" s="1256" t="s">
        <v>738</v>
      </c>
      <c r="M380" s="1256" t="s">
        <v>772</v>
      </c>
      <c r="N380" s="1256" t="s">
        <v>738</v>
      </c>
      <c r="O380" s="1256" t="s">
        <v>738</v>
      </c>
      <c r="P380" s="1042" t="s">
        <v>738</v>
      </c>
      <c r="Q380" s="1042" t="s">
        <v>738</v>
      </c>
      <c r="R380" s="788" t="s">
        <v>71</v>
      </c>
      <c r="S380" s="1332" t="s">
        <v>71</v>
      </c>
      <c r="T380" s="1332" t="s">
        <v>71</v>
      </c>
      <c r="U380" s="848">
        <v>62.18</v>
      </c>
      <c r="V380" s="864">
        <v>0</v>
      </c>
      <c r="W380" s="1043" t="s">
        <v>305</v>
      </c>
      <c r="X380" s="821"/>
      <c r="Y380" s="1044"/>
      <c r="Z380" s="1044"/>
      <c r="AA380" s="1044">
        <v>27.359200000000001</v>
      </c>
      <c r="AB380" s="1044">
        <v>62.18</v>
      </c>
      <c r="AC380" s="1041">
        <v>94818.942462522347</v>
      </c>
      <c r="AD380" s="1044">
        <v>-4313.0093701547839</v>
      </c>
      <c r="AE380" s="1047">
        <v>-1897.724122868105</v>
      </c>
      <c r="AF380" s="1124"/>
      <c r="AG380" s="1044">
        <v>8.4648318634428339</v>
      </c>
      <c r="AH380" s="1044"/>
      <c r="AI380" s="1041" t="s">
        <v>305</v>
      </c>
      <c r="AJ380" s="1041" t="s">
        <v>305</v>
      </c>
      <c r="AK380" s="1041" t="s">
        <v>305</v>
      </c>
      <c r="AL380" s="1041" t="s">
        <v>305</v>
      </c>
      <c r="AM380" s="1041" t="s">
        <v>305</v>
      </c>
      <c r="AN380" s="1041" t="s">
        <v>305</v>
      </c>
      <c r="AO380" s="1041" t="s">
        <v>305</v>
      </c>
      <c r="AP380" s="1041" t="s">
        <v>305</v>
      </c>
      <c r="AQ380" s="1041" t="s">
        <v>305</v>
      </c>
      <c r="AR380" s="1041" t="s">
        <v>305</v>
      </c>
      <c r="AS380" s="1041" t="s">
        <v>305</v>
      </c>
      <c r="AT380" s="1041" t="s">
        <v>305</v>
      </c>
      <c r="AU380" s="1041" t="s">
        <v>305</v>
      </c>
      <c r="AV380" s="1041" t="s">
        <v>305</v>
      </c>
      <c r="AW380" s="1041" t="s">
        <v>305</v>
      </c>
      <c r="AX380" s="1041" t="s">
        <v>305</v>
      </c>
      <c r="AY380" s="1041" t="s">
        <v>305</v>
      </c>
      <c r="AZ380" s="1041" t="s">
        <v>305</v>
      </c>
      <c r="BA380" s="1041" t="s">
        <v>305</v>
      </c>
      <c r="BB380" s="1042" t="s">
        <v>738</v>
      </c>
      <c r="BC380" s="1042" t="s">
        <v>738</v>
      </c>
      <c r="BD380" s="1042" t="s">
        <v>738</v>
      </c>
      <c r="BE380" s="1042" t="s">
        <v>738</v>
      </c>
    </row>
    <row r="381" spans="1:78" s="801" customFormat="1" ht="30.65" customHeight="1" x14ac:dyDescent="0.35">
      <c r="A381" s="1367"/>
      <c r="B38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51cP</v>
      </c>
      <c r="C381" s="778">
        <v>57.07</v>
      </c>
      <c r="D381" s="23" t="s">
        <v>1035</v>
      </c>
      <c r="E381" s="825" t="s">
        <v>842</v>
      </c>
      <c r="F381" s="1495" t="str">
        <f>VLOOKUP(TBL4_OptApp57[[#This Row],[Option type
Defined List]],'Option Typs_Grps'!B$2:C$47, 2, FALSE)</f>
        <v>Distribution Options</v>
      </c>
      <c r="G381" s="834" t="s">
        <v>68</v>
      </c>
      <c r="H381" s="23" t="s">
        <v>821</v>
      </c>
      <c r="I381" s="844" t="s">
        <v>738</v>
      </c>
      <c r="J381" s="788"/>
      <c r="K381" s="788"/>
      <c r="L381" s="1256" t="s">
        <v>772</v>
      </c>
      <c r="M381" s="1256" t="s">
        <v>738</v>
      </c>
      <c r="N381" s="1256" t="s">
        <v>772</v>
      </c>
      <c r="O381" s="1256" t="s">
        <v>772</v>
      </c>
      <c r="P381" s="1042" t="s">
        <v>772</v>
      </c>
      <c r="Q381" s="1042" t="s">
        <v>772</v>
      </c>
      <c r="R381" s="788" t="s">
        <v>71</v>
      </c>
      <c r="S381" s="1332" t="s">
        <v>71</v>
      </c>
      <c r="T381" s="1332" t="s">
        <v>71</v>
      </c>
      <c r="U381" s="848">
        <v>105.68195401539862</v>
      </c>
      <c r="V381" s="864">
        <v>0</v>
      </c>
      <c r="W381" s="1043" t="s">
        <v>89</v>
      </c>
      <c r="X381" s="821"/>
      <c r="Y381" s="1044"/>
      <c r="Z381" s="1044"/>
      <c r="AA381" s="1044">
        <v>74.989881900930342</v>
      </c>
      <c r="AB381" s="1044">
        <v>105.68195401539862</v>
      </c>
      <c r="AC381" s="1041">
        <v>223051.74413951533</v>
      </c>
      <c r="AD381" s="1044">
        <v>7012.9379794691704</v>
      </c>
      <c r="AE381" s="1047">
        <v>3085.6927109664348</v>
      </c>
      <c r="AF381" s="1124"/>
      <c r="AG381" s="1044">
        <v>18.170032900121623</v>
      </c>
      <c r="AH381" s="1044"/>
      <c r="AI381" s="1041" t="s">
        <v>305</v>
      </c>
      <c r="AJ381" s="1041" t="s">
        <v>305</v>
      </c>
      <c r="AK381" s="1041" t="s">
        <v>305</v>
      </c>
      <c r="AL381" s="1041" t="s">
        <v>305</v>
      </c>
      <c r="AM381" s="1041" t="s">
        <v>305</v>
      </c>
      <c r="AN381" s="1041" t="s">
        <v>305</v>
      </c>
      <c r="AO381" s="1041" t="s">
        <v>305</v>
      </c>
      <c r="AP381" s="1041" t="s">
        <v>305</v>
      </c>
      <c r="AQ381" s="1041" t="s">
        <v>305</v>
      </c>
      <c r="AR381" s="1041" t="s">
        <v>305</v>
      </c>
      <c r="AS381" s="1041" t="s">
        <v>305</v>
      </c>
      <c r="AT381" s="1041" t="s">
        <v>305</v>
      </c>
      <c r="AU381" s="1041" t="s">
        <v>305</v>
      </c>
      <c r="AV381" s="1041" t="s">
        <v>305</v>
      </c>
      <c r="AW381" s="1041" t="s">
        <v>305</v>
      </c>
      <c r="AX381" s="1041" t="s">
        <v>305</v>
      </c>
      <c r="AY381" s="1041" t="s">
        <v>305</v>
      </c>
      <c r="AZ381" s="1041" t="s">
        <v>305</v>
      </c>
      <c r="BA381" s="1041" t="s">
        <v>305</v>
      </c>
      <c r="BB381" s="1042" t="s">
        <v>772</v>
      </c>
      <c r="BC381" s="1042" t="s">
        <v>772</v>
      </c>
      <c r="BD381" s="1042" t="s">
        <v>772</v>
      </c>
      <c r="BE381" s="1042" t="s">
        <v>772</v>
      </c>
    </row>
    <row r="382" spans="1:78" s="801" customFormat="1" ht="30.65" customHeight="1" x14ac:dyDescent="0.35">
      <c r="A382" s="1367"/>
      <c r="B382"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2" s="778">
        <v>58.01</v>
      </c>
      <c r="D382" s="23" t="s">
        <v>1827</v>
      </c>
      <c r="E382" s="825" t="s">
        <v>889</v>
      </c>
      <c r="F382" s="1495" t="str">
        <f>VLOOKUP(TBL4_OptApp57[[#This Row],[Option type
Defined List]],'Option Typs_Grps'!B$2:C$47, 2, FALSE)</f>
        <v>Distribution Options</v>
      </c>
      <c r="G382" s="834" t="s">
        <v>68</v>
      </c>
      <c r="H382" s="23" t="s">
        <v>882</v>
      </c>
      <c r="I382" s="844" t="s">
        <v>772</v>
      </c>
      <c r="J382" s="788"/>
      <c r="K382" s="788"/>
      <c r="L382" s="1256" t="s">
        <v>738</v>
      </c>
      <c r="M382" s="1256" t="s">
        <v>738</v>
      </c>
      <c r="N382" s="1256" t="s">
        <v>738</v>
      </c>
      <c r="O382" s="1256" t="s">
        <v>738</v>
      </c>
      <c r="P382" s="1042" t="s">
        <v>738</v>
      </c>
      <c r="Q382" s="1042" t="s">
        <v>738</v>
      </c>
      <c r="R382" s="788" t="s">
        <v>71</v>
      </c>
      <c r="S382" s="837" t="s">
        <v>70</v>
      </c>
      <c r="T382" s="837" t="s">
        <v>68</v>
      </c>
      <c r="U382" s="848">
        <v>15</v>
      </c>
      <c r="V382" s="864">
        <v>9</v>
      </c>
      <c r="W382" s="1043" t="s">
        <v>305</v>
      </c>
      <c r="X382" s="821"/>
      <c r="Y382" s="1044"/>
      <c r="Z382" s="1044"/>
      <c r="AA382" s="1044">
        <v>6.6</v>
      </c>
      <c r="AB382" s="1044">
        <v>15</v>
      </c>
      <c r="AC382" s="1041">
        <v>20667.170999999998</v>
      </c>
      <c r="AD382" s="1044">
        <v>667.95</v>
      </c>
      <c r="AE382" s="1047">
        <v>293.89800000000002</v>
      </c>
      <c r="AF382" s="1124"/>
      <c r="AG382" s="1044">
        <v>20.696723687192893</v>
      </c>
      <c r="AH382" s="1044"/>
      <c r="AI382" s="1041">
        <v>-9.0000000000000018</v>
      </c>
      <c r="AJ382" s="1041">
        <v>-3</v>
      </c>
      <c r="AK382" s="1041" t="s">
        <v>305</v>
      </c>
      <c r="AL382" s="1041">
        <v>-1</v>
      </c>
      <c r="AM382" s="1041" t="s">
        <v>305</v>
      </c>
      <c r="AN382" s="1041">
        <v>-1</v>
      </c>
      <c r="AO382" s="1041" t="s">
        <v>305</v>
      </c>
      <c r="AP382" s="1041">
        <v>-3</v>
      </c>
      <c r="AQ382" s="1041" t="s">
        <v>305</v>
      </c>
      <c r="AR382" s="1041">
        <v>-1</v>
      </c>
      <c r="AS382" s="1041" t="s">
        <v>305</v>
      </c>
      <c r="AT382" s="1041" t="s">
        <v>305</v>
      </c>
      <c r="AU382" s="1041" t="s">
        <v>305</v>
      </c>
      <c r="AV382" s="1041" t="s">
        <v>883</v>
      </c>
      <c r="AW382" s="1041" t="s">
        <v>895</v>
      </c>
      <c r="AX382" s="1041" t="s">
        <v>888</v>
      </c>
      <c r="AY382" s="1041" t="s">
        <v>886</v>
      </c>
      <c r="AZ382" s="1041">
        <v>2</v>
      </c>
      <c r="BA382" s="778">
        <v>12</v>
      </c>
      <c r="BB382" s="1042" t="s">
        <v>738</v>
      </c>
      <c r="BC382" s="1042" t="s">
        <v>738</v>
      </c>
      <c r="BD382" s="1042" t="s">
        <v>738</v>
      </c>
      <c r="BE382" s="1042" t="s">
        <v>738</v>
      </c>
      <c r="BF382" s="862"/>
    </row>
    <row r="383" spans="1:78" s="801" customFormat="1" ht="30.65" customHeight="1" x14ac:dyDescent="0.35">
      <c r="A383" s="1367"/>
      <c r="B383"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83" s="778">
        <v>58.02</v>
      </c>
      <c r="D383" s="23" t="s">
        <v>1828</v>
      </c>
      <c r="E383" s="825" t="s">
        <v>889</v>
      </c>
      <c r="F383" s="1495" t="str">
        <f>VLOOKUP(TBL4_OptApp57[[#This Row],[Option type
Defined List]],'Option Typs_Grps'!B$2:C$47, 2, FALSE)</f>
        <v>Distribution Options</v>
      </c>
      <c r="G383" s="834" t="s">
        <v>68</v>
      </c>
      <c r="H383" s="23" t="s">
        <v>737</v>
      </c>
      <c r="I383" s="844" t="s">
        <v>772</v>
      </c>
      <c r="J383" s="1055"/>
      <c r="K383" s="1055"/>
      <c r="L383" s="1055"/>
      <c r="M383" s="1055"/>
      <c r="N383" s="1055"/>
      <c r="O383" s="1055"/>
      <c r="P383" s="1056"/>
      <c r="Q383" s="1056"/>
      <c r="R383" s="788" t="s">
        <v>755</v>
      </c>
      <c r="S383" s="837" t="s">
        <v>70</v>
      </c>
      <c r="T383" s="837" t="s">
        <v>68</v>
      </c>
      <c r="U383" s="848">
        <v>30</v>
      </c>
      <c r="V383" s="1068"/>
      <c r="W383" s="1073"/>
      <c r="X383" s="1073"/>
      <c r="Y383" s="1073"/>
      <c r="Z383" s="1078"/>
      <c r="AA383" s="1075"/>
      <c r="AB383" s="1073"/>
      <c r="AC383" s="1074"/>
      <c r="AD383" s="1075"/>
      <c r="AE383" s="1075"/>
      <c r="AF383" s="1074"/>
      <c r="AG383" s="1075"/>
      <c r="AH383" s="1075"/>
      <c r="AI383" s="1073"/>
      <c r="AJ383" s="1076"/>
      <c r="AK383" s="1076"/>
      <c r="AL383" s="1076"/>
      <c r="AM383" s="1076"/>
      <c r="AN383" s="1076"/>
      <c r="AO383" s="1076"/>
      <c r="AP383" s="1076"/>
      <c r="AQ383" s="1076"/>
      <c r="AR383" s="1076"/>
      <c r="AS383" s="1076"/>
      <c r="AT383" s="1076"/>
      <c r="AU383" s="1076"/>
      <c r="AV383" s="1076"/>
      <c r="AW383" s="1076"/>
      <c r="AX383" s="1076"/>
      <c r="AY383" s="1076"/>
      <c r="AZ383" s="1076"/>
      <c r="BA383" s="1076"/>
      <c r="BB383" s="1056"/>
      <c r="BC383" s="1056"/>
      <c r="BD383" s="1056"/>
      <c r="BE383" s="1056"/>
      <c r="BF383" s="862"/>
    </row>
    <row r="384" spans="1:78" s="801" customFormat="1" ht="30.65" customHeight="1" x14ac:dyDescent="0.35">
      <c r="A384" s="1367"/>
      <c r="B384"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51aP</v>
      </c>
      <c r="C384" s="778">
        <v>59.01</v>
      </c>
      <c r="D384" s="23" t="s">
        <v>1829</v>
      </c>
      <c r="E384" s="825" t="s">
        <v>938</v>
      </c>
      <c r="F384" s="1495" t="str">
        <f>VLOOKUP(TBL4_OptApp57[[#This Row],[Option type
Defined List]],'Option Typs_Grps'!B$2:C$47, 2, FALSE)</f>
        <v>Resource Options</v>
      </c>
      <c r="G384" s="834" t="s">
        <v>68</v>
      </c>
      <c r="H384" s="23" t="s">
        <v>821</v>
      </c>
      <c r="I384" s="844" t="s">
        <v>738</v>
      </c>
      <c r="J384" s="788"/>
      <c r="K384" s="788"/>
      <c r="L384" s="1256" t="s">
        <v>772</v>
      </c>
      <c r="M384" s="1256" t="s">
        <v>772</v>
      </c>
      <c r="N384" s="1256" t="s">
        <v>772</v>
      </c>
      <c r="O384" s="1256" t="s">
        <v>772</v>
      </c>
      <c r="P384" s="1042" t="s">
        <v>772</v>
      </c>
      <c r="Q384" s="1042" t="s">
        <v>772</v>
      </c>
      <c r="R384" s="788" t="s">
        <v>71</v>
      </c>
      <c r="S384" s="1332" t="s">
        <v>71</v>
      </c>
      <c r="T384" s="1332" t="s">
        <v>71</v>
      </c>
      <c r="U384" s="848">
        <v>5</v>
      </c>
      <c r="V384" s="864">
        <v>5</v>
      </c>
      <c r="W384" s="1043" t="s">
        <v>123</v>
      </c>
      <c r="X384" s="821"/>
      <c r="Y384" s="1044"/>
      <c r="Z384" s="1044"/>
      <c r="AA384" s="1044">
        <v>2.2000000000000002</v>
      </c>
      <c r="AB384" s="1044">
        <v>5</v>
      </c>
      <c r="AC384" s="1041">
        <v>52.811999999999998</v>
      </c>
      <c r="AD384" s="1044">
        <v>36.974499999999999</v>
      </c>
      <c r="AE384" s="1047">
        <v>16.26878</v>
      </c>
      <c r="AF384" s="1124"/>
      <c r="AG384" s="1044">
        <v>14.01944170589379</v>
      </c>
      <c r="AH384" s="1044"/>
      <c r="AI384" s="1041">
        <v>-10.999999999999998</v>
      </c>
      <c r="AJ384" s="1041">
        <v>-2</v>
      </c>
      <c r="AK384" s="1041" t="s">
        <v>305</v>
      </c>
      <c r="AL384" s="1041">
        <v>-2</v>
      </c>
      <c r="AM384" s="1041" t="s">
        <v>305</v>
      </c>
      <c r="AN384" s="1041">
        <v>-1</v>
      </c>
      <c r="AO384" s="1041" t="s">
        <v>305</v>
      </c>
      <c r="AP384" s="1041">
        <v>-1</v>
      </c>
      <c r="AQ384" s="1041" t="s">
        <v>305</v>
      </c>
      <c r="AR384" s="1041">
        <v>-3</v>
      </c>
      <c r="AS384" s="1041" t="s">
        <v>305</v>
      </c>
      <c r="AT384" s="1041" t="s">
        <v>305</v>
      </c>
      <c r="AU384" s="1041" t="s">
        <v>305</v>
      </c>
      <c r="AV384" s="1041" t="s">
        <v>895</v>
      </c>
      <c r="AW384" s="1041" t="s">
        <v>895</v>
      </c>
      <c r="AX384" s="1046" t="s">
        <v>886</v>
      </c>
      <c r="AY384" s="1046" t="s">
        <v>886</v>
      </c>
      <c r="AZ384" s="1046">
        <v>10</v>
      </c>
      <c r="BA384" s="1046">
        <v>12</v>
      </c>
      <c r="BB384" s="1042" t="s">
        <v>772</v>
      </c>
      <c r="BC384" s="1042" t="s">
        <v>772</v>
      </c>
      <c r="BD384" s="1042" t="s">
        <v>772</v>
      </c>
      <c r="BE384" s="1042" t="s">
        <v>772</v>
      </c>
      <c r="BF384" s="862"/>
    </row>
    <row r="385" spans="1:78" s="1099" customFormat="1" ht="30.65" customHeight="1" x14ac:dyDescent="0.35">
      <c r="A385" s="1498"/>
      <c r="B385"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51cP</v>
      </c>
      <c r="C385" s="778">
        <v>70.010000000000005</v>
      </c>
      <c r="D385" s="23" t="s">
        <v>1036</v>
      </c>
      <c r="E385" s="825" t="s">
        <v>889</v>
      </c>
      <c r="F385" s="1495" t="str">
        <f>VLOOKUP(TBL4_OptApp57[[#This Row],[Option type
Defined List]],'Option Typs_Grps'!B$2:C$47, 2, FALSE)</f>
        <v>Distribution Options</v>
      </c>
      <c r="G385" s="834" t="s">
        <v>68</v>
      </c>
      <c r="H385" s="23" t="s">
        <v>821</v>
      </c>
      <c r="I385" s="844" t="s">
        <v>772</v>
      </c>
      <c r="J385" s="1041"/>
      <c r="K385" s="1041"/>
      <c r="L385" s="1256" t="s">
        <v>772</v>
      </c>
      <c r="M385" s="1256" t="s">
        <v>772</v>
      </c>
      <c r="N385" s="1256" t="s">
        <v>772</v>
      </c>
      <c r="O385" s="1256" t="s">
        <v>772</v>
      </c>
      <c r="P385" s="1257" t="s">
        <v>772</v>
      </c>
      <c r="Q385" s="1257" t="s">
        <v>738</v>
      </c>
      <c r="R385" s="788" t="s">
        <v>71</v>
      </c>
      <c r="S385" s="837" t="s">
        <v>68</v>
      </c>
      <c r="T385" s="837" t="s">
        <v>68</v>
      </c>
      <c r="U385" s="848">
        <v>7</v>
      </c>
      <c r="V385" s="864">
        <v>9</v>
      </c>
      <c r="W385" s="1043" t="s">
        <v>126</v>
      </c>
      <c r="X385" s="821"/>
      <c r="Y385" s="1044"/>
      <c r="Z385" s="1044"/>
      <c r="AA385" s="1044">
        <v>3.08</v>
      </c>
      <c r="AB385" s="1044">
        <v>7</v>
      </c>
      <c r="AC385" s="1041">
        <v>6544.0339999999997</v>
      </c>
      <c r="AD385" s="1044">
        <v>178.26599999999999</v>
      </c>
      <c r="AE385" s="1301">
        <v>179.26599999999999</v>
      </c>
      <c r="AF385" s="1124"/>
      <c r="AG385" s="1044">
        <v>41.384573257753871</v>
      </c>
      <c r="AH385" s="1044"/>
      <c r="AI385" s="1041">
        <v>-8.4</v>
      </c>
      <c r="AJ385" s="1041">
        <v>-3</v>
      </c>
      <c r="AK385" s="1041" t="s">
        <v>305</v>
      </c>
      <c r="AL385" s="1041">
        <v>-2</v>
      </c>
      <c r="AM385" s="1041" t="s">
        <v>305</v>
      </c>
      <c r="AN385" s="1041">
        <v>-1</v>
      </c>
      <c r="AO385" s="1041" t="s">
        <v>305</v>
      </c>
      <c r="AP385" s="1041">
        <v>-2</v>
      </c>
      <c r="AQ385" s="1041" t="s">
        <v>305</v>
      </c>
      <c r="AR385" s="1041">
        <v>-1</v>
      </c>
      <c r="AS385" s="1041" t="s">
        <v>305</v>
      </c>
      <c r="AT385" s="1041" t="s">
        <v>305</v>
      </c>
      <c r="AU385" s="1041" t="s">
        <v>305</v>
      </c>
      <c r="AV385" s="1041" t="s">
        <v>895</v>
      </c>
      <c r="AW385" s="1041" t="s">
        <v>884</v>
      </c>
      <c r="AX385" s="1041" t="s">
        <v>888</v>
      </c>
      <c r="AY385" s="1041" t="s">
        <v>885</v>
      </c>
      <c r="AZ385" s="1041">
        <v>5</v>
      </c>
      <c r="BA385" s="778">
        <v>12</v>
      </c>
      <c r="BB385" s="1257" t="s">
        <v>738</v>
      </c>
      <c r="BC385" s="1257" t="s">
        <v>738</v>
      </c>
      <c r="BD385" s="1257" t="s">
        <v>772</v>
      </c>
      <c r="BE385" s="1257" t="s">
        <v>772</v>
      </c>
      <c r="BF385" s="862"/>
      <c r="BG385" s="801"/>
      <c r="BH385" s="801"/>
      <c r="BI385" s="801"/>
      <c r="BJ385" s="801"/>
      <c r="BK385" s="801"/>
      <c r="BL385" s="801"/>
      <c r="BM385" s="801"/>
      <c r="BN385" s="801"/>
      <c r="BO385" s="801"/>
      <c r="BP385" s="801"/>
      <c r="BQ385" s="801"/>
      <c r="BR385" s="801"/>
      <c r="BS385" s="801"/>
      <c r="BT385" s="801"/>
      <c r="BU385" s="801"/>
      <c r="BV385" s="801"/>
      <c r="BW385" s="801"/>
      <c r="BX385" s="801"/>
      <c r="BY385" s="801"/>
      <c r="BZ385" s="801"/>
    </row>
    <row r="386" spans="1:78" s="1099" customFormat="1" ht="30.65" customHeight="1" x14ac:dyDescent="0.35">
      <c r="A386" s="1498"/>
      <c r="B386"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6" s="778">
        <v>70.02</v>
      </c>
      <c r="D386" s="23" t="s">
        <v>1037</v>
      </c>
      <c r="E386" s="825" t="s">
        <v>889</v>
      </c>
      <c r="F386" s="1495" t="str">
        <f>VLOOKUP(TBL4_OptApp57[[#This Row],[Option type
Defined List]],'Option Typs_Grps'!B$2:C$47, 2, FALSE)</f>
        <v>Distribution Options</v>
      </c>
      <c r="G386" s="834" t="s">
        <v>68</v>
      </c>
      <c r="H386" s="23" t="s">
        <v>882</v>
      </c>
      <c r="I386" s="844" t="s">
        <v>772</v>
      </c>
      <c r="J386" s="1041"/>
      <c r="K386" s="1041"/>
      <c r="L386" s="1256" t="s">
        <v>738</v>
      </c>
      <c r="M386" s="1256" t="s">
        <v>738</v>
      </c>
      <c r="N386" s="1256" t="s">
        <v>772</v>
      </c>
      <c r="O386" s="1256" t="s">
        <v>738</v>
      </c>
      <c r="P386" s="1257" t="s">
        <v>738</v>
      </c>
      <c r="Q386" s="1257" t="s">
        <v>772</v>
      </c>
      <c r="R386" s="788" t="s">
        <v>71</v>
      </c>
      <c r="S386" s="837" t="s">
        <v>68</v>
      </c>
      <c r="T386" s="837" t="s">
        <v>68</v>
      </c>
      <c r="U386" s="848">
        <v>7</v>
      </c>
      <c r="V386" s="864">
        <v>9</v>
      </c>
      <c r="W386" s="1043" t="s">
        <v>305</v>
      </c>
      <c r="X386" s="821"/>
      <c r="Y386" s="1044"/>
      <c r="Z386" s="1044"/>
      <c r="AA386" s="1044">
        <v>3.08</v>
      </c>
      <c r="AB386" s="1044">
        <v>7</v>
      </c>
      <c r="AC386" s="1041">
        <v>7581.6209999999992</v>
      </c>
      <c r="AD386" s="1044">
        <v>7062.02</v>
      </c>
      <c r="AE386" s="1047">
        <v>3107.2888000000003</v>
      </c>
      <c r="AF386" s="1124"/>
      <c r="AG386" s="1044">
        <v>76.685991222879096</v>
      </c>
      <c r="AH386" s="1044"/>
      <c r="AI386" s="1041">
        <v>-8.4</v>
      </c>
      <c r="AJ386" s="1041">
        <v>-3</v>
      </c>
      <c r="AK386" s="1041" t="s">
        <v>305</v>
      </c>
      <c r="AL386" s="1041">
        <v>-2</v>
      </c>
      <c r="AM386" s="1041" t="s">
        <v>305</v>
      </c>
      <c r="AN386" s="1041">
        <v>-1</v>
      </c>
      <c r="AO386" s="1041" t="s">
        <v>305</v>
      </c>
      <c r="AP386" s="1041">
        <v>-2</v>
      </c>
      <c r="AQ386" s="1041" t="s">
        <v>305</v>
      </c>
      <c r="AR386" s="1041">
        <v>-1</v>
      </c>
      <c r="AS386" s="1041" t="s">
        <v>305</v>
      </c>
      <c r="AT386" s="1041" t="s">
        <v>305</v>
      </c>
      <c r="AU386" s="1041" t="s">
        <v>305</v>
      </c>
      <c r="AV386" s="1041" t="s">
        <v>895</v>
      </c>
      <c r="AW386" s="1041" t="s">
        <v>884</v>
      </c>
      <c r="AX386" s="1041" t="s">
        <v>888</v>
      </c>
      <c r="AY386" s="1041" t="s">
        <v>885</v>
      </c>
      <c r="AZ386" s="1041">
        <v>5</v>
      </c>
      <c r="BA386" s="778">
        <v>12</v>
      </c>
      <c r="BB386" s="1257" t="s">
        <v>772</v>
      </c>
      <c r="BC386" s="1257" t="s">
        <v>772</v>
      </c>
      <c r="BD386" s="1257" t="s">
        <v>738</v>
      </c>
      <c r="BE386" s="1257" t="s">
        <v>738</v>
      </c>
      <c r="BF386" s="862"/>
      <c r="BG386" s="801"/>
      <c r="BH386" s="801"/>
      <c r="BI386" s="801"/>
      <c r="BJ386" s="801"/>
      <c r="BK386" s="801"/>
      <c r="BL386" s="801"/>
      <c r="BM386" s="801"/>
      <c r="BN386" s="801"/>
      <c r="BO386" s="801"/>
      <c r="BP386" s="801"/>
      <c r="BQ386" s="801"/>
      <c r="BR386" s="801"/>
      <c r="BS386" s="801"/>
      <c r="BT386" s="801"/>
      <c r="BU386" s="801"/>
      <c r="BV386" s="801"/>
      <c r="BW386" s="801"/>
      <c r="BX386" s="801"/>
      <c r="BY386" s="801"/>
      <c r="BZ386" s="801"/>
    </row>
    <row r="387" spans="1:78" s="1099" customFormat="1" ht="30.65" customHeight="1" x14ac:dyDescent="0.35">
      <c r="A387" s="1498"/>
      <c r="B387"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7" s="778">
        <v>70.03</v>
      </c>
      <c r="D387" s="23" t="s">
        <v>1038</v>
      </c>
      <c r="E387" s="825" t="s">
        <v>889</v>
      </c>
      <c r="F387" s="1495" t="str">
        <f>VLOOKUP(TBL4_OptApp57[[#This Row],[Option type
Defined List]],'Option Typs_Grps'!B$2:C$47, 2, FALSE)</f>
        <v>Distribution Options</v>
      </c>
      <c r="G387" s="834" t="s">
        <v>68</v>
      </c>
      <c r="H387" s="23" t="s">
        <v>882</v>
      </c>
      <c r="I387" s="844" t="s">
        <v>772</v>
      </c>
      <c r="J387" s="1041"/>
      <c r="K387" s="1041"/>
      <c r="L387" s="1256" t="s">
        <v>738</v>
      </c>
      <c r="M387" s="1256" t="s">
        <v>772</v>
      </c>
      <c r="N387" s="1256" t="s">
        <v>772</v>
      </c>
      <c r="O387" s="1256" t="s">
        <v>738</v>
      </c>
      <c r="P387" s="1257" t="s">
        <v>772</v>
      </c>
      <c r="Q387" s="1257" t="s">
        <v>738</v>
      </c>
      <c r="R387" s="788" t="s">
        <v>71</v>
      </c>
      <c r="S387" s="837" t="s">
        <v>68</v>
      </c>
      <c r="T387" s="837" t="s">
        <v>68</v>
      </c>
      <c r="U387" s="848">
        <v>15</v>
      </c>
      <c r="V387" s="864">
        <v>9</v>
      </c>
      <c r="W387" s="1043" t="s">
        <v>305</v>
      </c>
      <c r="X387" s="821"/>
      <c r="Y387" s="1044"/>
      <c r="Z387" s="1044"/>
      <c r="AA387" s="1044">
        <v>6.6</v>
      </c>
      <c r="AB387" s="1044">
        <v>15</v>
      </c>
      <c r="AC387" s="1041">
        <v>33545.392</v>
      </c>
      <c r="AD387" s="1044">
        <v>5360.0249999999996</v>
      </c>
      <c r="AE387" s="1047">
        <v>2358.4110000000001</v>
      </c>
      <c r="AF387" s="1124"/>
      <c r="AG387" s="1044">
        <v>49.97616864209413</v>
      </c>
      <c r="AH387" s="1044"/>
      <c r="AI387" s="1041">
        <v>-10.8</v>
      </c>
      <c r="AJ387" s="1041">
        <v>-3</v>
      </c>
      <c r="AK387" s="1041" t="s">
        <v>305</v>
      </c>
      <c r="AL387" s="1041">
        <v>-2</v>
      </c>
      <c r="AM387" s="1041" t="s">
        <v>305</v>
      </c>
      <c r="AN387" s="1041">
        <v>-1</v>
      </c>
      <c r="AO387" s="1041" t="s">
        <v>305</v>
      </c>
      <c r="AP387" s="1041">
        <v>-3</v>
      </c>
      <c r="AQ387" s="1041" t="s">
        <v>305</v>
      </c>
      <c r="AR387" s="1041">
        <v>-1</v>
      </c>
      <c r="AS387" s="1041" t="s">
        <v>305</v>
      </c>
      <c r="AT387" s="1041" t="s">
        <v>305</v>
      </c>
      <c r="AU387" s="1041" t="s">
        <v>305</v>
      </c>
      <c r="AV387" s="1041" t="s">
        <v>895</v>
      </c>
      <c r="AW387" s="1041" t="s">
        <v>884</v>
      </c>
      <c r="AX387" s="1041" t="s">
        <v>888</v>
      </c>
      <c r="AY387" s="1041" t="s">
        <v>885</v>
      </c>
      <c r="AZ387" s="1041">
        <v>2</v>
      </c>
      <c r="BA387" s="778">
        <v>6</v>
      </c>
      <c r="BB387" s="1257" t="s">
        <v>738</v>
      </c>
      <c r="BC387" s="1257" t="s">
        <v>738</v>
      </c>
      <c r="BD387" s="1257" t="s">
        <v>738</v>
      </c>
      <c r="BE387" s="1257" t="s">
        <v>738</v>
      </c>
      <c r="BF387" s="862"/>
      <c r="BG387" s="801"/>
      <c r="BH387" s="801"/>
      <c r="BI387" s="801"/>
      <c r="BJ387" s="801"/>
      <c r="BK387" s="801"/>
      <c r="BL387" s="801"/>
      <c r="BM387" s="801"/>
      <c r="BN387" s="801"/>
      <c r="BO387" s="801"/>
      <c r="BP387" s="801"/>
      <c r="BQ387" s="801"/>
      <c r="BR387" s="801"/>
      <c r="BS387" s="801"/>
      <c r="BT387" s="801"/>
      <c r="BU387" s="801"/>
      <c r="BV387" s="801"/>
      <c r="BW387" s="801"/>
      <c r="BX387" s="801"/>
      <c r="BY387" s="801"/>
      <c r="BZ387" s="801"/>
    </row>
    <row r="388" spans="1:78" s="1099" customFormat="1" ht="30.65" customHeight="1" x14ac:dyDescent="0.35">
      <c r="A388" s="1498"/>
      <c r="B388"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8" s="778">
        <v>70.040000000000006</v>
      </c>
      <c r="D388" s="23" t="s">
        <v>1039</v>
      </c>
      <c r="E388" s="825" t="s">
        <v>889</v>
      </c>
      <c r="F388" s="1495" t="str">
        <f>VLOOKUP(TBL4_OptApp57[[#This Row],[Option type
Defined List]],'Option Typs_Grps'!B$2:C$47, 2, FALSE)</f>
        <v>Distribution Options</v>
      </c>
      <c r="G388" s="834" t="s">
        <v>68</v>
      </c>
      <c r="H388" s="23" t="s">
        <v>882</v>
      </c>
      <c r="I388" s="844" t="s">
        <v>772</v>
      </c>
      <c r="J388" s="1041"/>
      <c r="K388" s="1041"/>
      <c r="L388" s="1256" t="s">
        <v>738</v>
      </c>
      <c r="M388" s="1256" t="s">
        <v>738</v>
      </c>
      <c r="N388" s="1256" t="s">
        <v>772</v>
      </c>
      <c r="O388" s="1256" t="s">
        <v>738</v>
      </c>
      <c r="P388" s="1257" t="s">
        <v>738</v>
      </c>
      <c r="Q388" s="1257" t="s">
        <v>772</v>
      </c>
      <c r="R388" s="788" t="s">
        <v>71</v>
      </c>
      <c r="S388" s="837" t="s">
        <v>68</v>
      </c>
      <c r="T388" s="837" t="s">
        <v>68</v>
      </c>
      <c r="U388" s="848">
        <v>15</v>
      </c>
      <c r="V388" s="864">
        <v>9</v>
      </c>
      <c r="W388" s="1043" t="s">
        <v>305</v>
      </c>
      <c r="X388" s="821"/>
      <c r="Y388" s="1044"/>
      <c r="Z388" s="1044"/>
      <c r="AA388" s="1044">
        <v>6.6</v>
      </c>
      <c r="AB388" s="1044">
        <v>15</v>
      </c>
      <c r="AC388" s="1041">
        <v>27352.822</v>
      </c>
      <c r="AD388" s="1044">
        <v>3783.2249999999999</v>
      </c>
      <c r="AE388" s="1047">
        <v>1664.6189999999999</v>
      </c>
      <c r="AF388" s="1124"/>
      <c r="AG388" s="1044">
        <v>39.976127622038035</v>
      </c>
      <c r="AH388" s="1044"/>
      <c r="AI388" s="1041">
        <v>-9</v>
      </c>
      <c r="AJ388" s="1041">
        <v>-3</v>
      </c>
      <c r="AK388" s="1041" t="s">
        <v>305</v>
      </c>
      <c r="AL388" s="1041">
        <v>-1</v>
      </c>
      <c r="AM388" s="1041" t="s">
        <v>305</v>
      </c>
      <c r="AN388" s="1041">
        <v>-1</v>
      </c>
      <c r="AO388" s="1041" t="s">
        <v>305</v>
      </c>
      <c r="AP388" s="1041">
        <v>-3</v>
      </c>
      <c r="AQ388" s="1041" t="s">
        <v>305</v>
      </c>
      <c r="AR388" s="1041">
        <v>-1</v>
      </c>
      <c r="AS388" s="1041" t="s">
        <v>305</v>
      </c>
      <c r="AT388" s="1041" t="s">
        <v>305</v>
      </c>
      <c r="AU388" s="1041" t="s">
        <v>305</v>
      </c>
      <c r="AV388" s="1041" t="s">
        <v>895</v>
      </c>
      <c r="AW388" s="1041" t="s">
        <v>884</v>
      </c>
      <c r="AX388" s="1046" t="s">
        <v>888</v>
      </c>
      <c r="AY388" s="1046" t="s">
        <v>886</v>
      </c>
      <c r="AZ388" s="1046">
        <v>2</v>
      </c>
      <c r="BA388" s="1046">
        <v>11</v>
      </c>
      <c r="BB388" s="1257" t="s">
        <v>738</v>
      </c>
      <c r="BC388" s="1257" t="s">
        <v>738</v>
      </c>
      <c r="BD388" s="1257" t="s">
        <v>738</v>
      </c>
      <c r="BE388" s="1257" t="s">
        <v>738</v>
      </c>
      <c r="BF388" s="862"/>
      <c r="BG388" s="801"/>
      <c r="BH388" s="801"/>
      <c r="BI388" s="801"/>
      <c r="BJ388" s="801"/>
      <c r="BK388" s="801"/>
      <c r="BL388" s="801"/>
      <c r="BM388" s="801"/>
      <c r="BN388" s="801"/>
      <c r="BO388" s="801"/>
      <c r="BP388" s="801"/>
      <c r="BQ388" s="801"/>
      <c r="BR388" s="801"/>
      <c r="BS388" s="801"/>
      <c r="BT388" s="801"/>
      <c r="BU388" s="801"/>
      <c r="BV388" s="801"/>
      <c r="BW388" s="801"/>
      <c r="BX388" s="801"/>
      <c r="BY388" s="801"/>
      <c r="BZ388" s="801"/>
    </row>
    <row r="389" spans="1:78" s="1099" customFormat="1" ht="30.65" customHeight="1" x14ac:dyDescent="0.35">
      <c r="A389" s="1498"/>
      <c r="B389"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51cF</v>
      </c>
      <c r="C389" s="778">
        <v>70.05</v>
      </c>
      <c r="D389" s="23" t="s">
        <v>1040</v>
      </c>
      <c r="E389" s="825" t="s">
        <v>889</v>
      </c>
      <c r="F389" s="1495" t="str">
        <f>VLOOKUP(TBL4_OptApp57[[#This Row],[Option type
Defined List]],'Option Typs_Grps'!B$2:C$47, 2, FALSE)</f>
        <v>Distribution Options</v>
      </c>
      <c r="G389" s="834" t="s">
        <v>68</v>
      </c>
      <c r="H389" s="23" t="s">
        <v>882</v>
      </c>
      <c r="I389" s="844" t="s">
        <v>772</v>
      </c>
      <c r="J389" s="1041"/>
      <c r="K389" s="1041"/>
      <c r="L389" s="1256" t="s">
        <v>738</v>
      </c>
      <c r="M389" s="1256" t="s">
        <v>738</v>
      </c>
      <c r="N389" s="1256" t="s">
        <v>772</v>
      </c>
      <c r="O389" s="1256" t="s">
        <v>738</v>
      </c>
      <c r="P389" s="1257" t="s">
        <v>738</v>
      </c>
      <c r="Q389" s="1257" t="s">
        <v>738</v>
      </c>
      <c r="R389" s="788" t="s">
        <v>71</v>
      </c>
      <c r="S389" s="837" t="s">
        <v>68</v>
      </c>
      <c r="T389" s="837" t="s">
        <v>68</v>
      </c>
      <c r="U389" s="848">
        <v>15</v>
      </c>
      <c r="V389" s="864">
        <v>9</v>
      </c>
      <c r="W389" s="1043" t="s">
        <v>305</v>
      </c>
      <c r="X389" s="821"/>
      <c r="Y389" s="1044"/>
      <c r="Z389" s="1044"/>
      <c r="AA389" s="1044">
        <v>6.6</v>
      </c>
      <c r="AB389" s="1044">
        <v>15</v>
      </c>
      <c r="AC389" s="1041">
        <v>43883.616999999998</v>
      </c>
      <c r="AD389" s="1044">
        <v>30315.075000000001</v>
      </c>
      <c r="AE389" s="1047">
        <v>13338.633</v>
      </c>
      <c r="AF389" s="1124"/>
      <c r="AG389" s="1044">
        <v>122.83348397584143</v>
      </c>
      <c r="AH389" s="1044"/>
      <c r="AI389" s="1041">
        <v>-9</v>
      </c>
      <c r="AJ389" s="1041">
        <v>-3</v>
      </c>
      <c r="AK389" s="1041" t="s">
        <v>305</v>
      </c>
      <c r="AL389" s="1041">
        <v>-1</v>
      </c>
      <c r="AM389" s="1041" t="s">
        <v>305</v>
      </c>
      <c r="AN389" s="1041">
        <v>-1</v>
      </c>
      <c r="AO389" s="1041" t="s">
        <v>305</v>
      </c>
      <c r="AP389" s="1041">
        <v>-3</v>
      </c>
      <c r="AQ389" s="1041" t="s">
        <v>305</v>
      </c>
      <c r="AR389" s="1041">
        <v>-1</v>
      </c>
      <c r="AS389" s="1041" t="s">
        <v>305</v>
      </c>
      <c r="AT389" s="1041" t="s">
        <v>305</v>
      </c>
      <c r="AU389" s="1041" t="s">
        <v>305</v>
      </c>
      <c r="AV389" s="1041" t="s">
        <v>895</v>
      </c>
      <c r="AW389" s="1041" t="s">
        <v>884</v>
      </c>
      <c r="AX389" s="1041" t="s">
        <v>885</v>
      </c>
      <c r="AY389" s="1041" t="s">
        <v>1024</v>
      </c>
      <c r="AZ389" s="1046">
        <v>2</v>
      </c>
      <c r="BA389" s="1046">
        <v>6</v>
      </c>
      <c r="BB389" s="1257" t="s">
        <v>738</v>
      </c>
      <c r="BC389" s="1257" t="s">
        <v>738</v>
      </c>
      <c r="BD389" s="1257" t="s">
        <v>738</v>
      </c>
      <c r="BE389" s="1257" t="s">
        <v>772</v>
      </c>
      <c r="BF389" s="862"/>
      <c r="BG389" s="801"/>
      <c r="BH389" s="801"/>
      <c r="BI389" s="801"/>
      <c r="BJ389" s="801"/>
      <c r="BK389" s="801"/>
      <c r="BL389" s="801"/>
      <c r="BM389" s="801"/>
      <c r="BN389" s="801"/>
      <c r="BO389" s="801"/>
      <c r="BP389" s="801"/>
      <c r="BQ389" s="801"/>
      <c r="BR389" s="801"/>
      <c r="BS389" s="801"/>
      <c r="BT389" s="801"/>
      <c r="BU389" s="801"/>
      <c r="BV389" s="801"/>
      <c r="BW389" s="801"/>
      <c r="BX389" s="801"/>
      <c r="BY389" s="801"/>
      <c r="BZ389" s="801"/>
    </row>
    <row r="390" spans="1:78" s="1099" customFormat="1" ht="30.65" customHeight="1" x14ac:dyDescent="0.35">
      <c r="A390" s="1498"/>
      <c r="B390"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51bP</v>
      </c>
      <c r="C390" s="778">
        <v>70.06</v>
      </c>
      <c r="D390" s="23" t="s">
        <v>1041</v>
      </c>
      <c r="E390" s="825" t="s">
        <v>921</v>
      </c>
      <c r="F390" s="1495" t="str">
        <f>VLOOKUP(TBL4_OptApp57[[#This Row],[Option type
Defined List]],'Option Typs_Grps'!B$2:C$47, 2, FALSE)</f>
        <v>Production Options</v>
      </c>
      <c r="G390" s="834" t="s">
        <v>68</v>
      </c>
      <c r="H390" s="23" t="s">
        <v>821</v>
      </c>
      <c r="I390" s="844" t="s">
        <v>738</v>
      </c>
      <c r="J390" s="1041"/>
      <c r="K390" s="1041"/>
      <c r="L390" s="1256" t="s">
        <v>772</v>
      </c>
      <c r="M390" s="1256" t="s">
        <v>772</v>
      </c>
      <c r="N390" s="1256" t="s">
        <v>772</v>
      </c>
      <c r="O390" s="1256" t="s">
        <v>772</v>
      </c>
      <c r="P390" s="1257" t="s">
        <v>772</v>
      </c>
      <c r="Q390" s="1257" t="s">
        <v>772</v>
      </c>
      <c r="R390" s="788" t="s">
        <v>71</v>
      </c>
      <c r="S390" s="1332" t="s">
        <v>71</v>
      </c>
      <c r="T390" s="1332" t="s">
        <v>71</v>
      </c>
      <c r="U390" s="848">
        <v>4</v>
      </c>
      <c r="V390" s="864">
        <v>9</v>
      </c>
      <c r="W390" s="1043" t="s">
        <v>127</v>
      </c>
      <c r="X390" s="821"/>
      <c r="Y390" s="1044"/>
      <c r="Z390" s="1044"/>
      <c r="AA390" s="1044">
        <v>1.76</v>
      </c>
      <c r="AB390" s="1044">
        <v>4</v>
      </c>
      <c r="AC390" s="1041">
        <v>21625.986999999997</v>
      </c>
      <c r="AD390" s="1044">
        <v>1671.7</v>
      </c>
      <c r="AE390" s="1047">
        <v>735.548</v>
      </c>
      <c r="AF390" s="1124"/>
      <c r="AG390" s="1044">
        <v>183.48016566640317</v>
      </c>
      <c r="AH390" s="1044"/>
      <c r="AI390" s="1041">
        <v>-18</v>
      </c>
      <c r="AJ390" s="1041">
        <v>-3</v>
      </c>
      <c r="AK390" s="1041" t="s">
        <v>305</v>
      </c>
      <c r="AL390" s="1041">
        <v>-2</v>
      </c>
      <c r="AM390" s="1041" t="s">
        <v>305</v>
      </c>
      <c r="AN390" s="1041">
        <v>-1</v>
      </c>
      <c r="AO390" s="1041" t="s">
        <v>305</v>
      </c>
      <c r="AP390" s="1041">
        <v>-3</v>
      </c>
      <c r="AQ390" s="1041" t="s">
        <v>305</v>
      </c>
      <c r="AR390" s="1041">
        <v>-3</v>
      </c>
      <c r="AS390" s="1041" t="s">
        <v>305</v>
      </c>
      <c r="AT390" s="1041" t="s">
        <v>305</v>
      </c>
      <c r="AU390" s="1041" t="s">
        <v>305</v>
      </c>
      <c r="AV390" s="1041" t="s">
        <v>895</v>
      </c>
      <c r="AW390" s="1041" t="s">
        <v>884</v>
      </c>
      <c r="AX390" s="1046" t="s">
        <v>888</v>
      </c>
      <c r="AY390" s="1046" t="s">
        <v>885</v>
      </c>
      <c r="AZ390" s="1046">
        <v>2</v>
      </c>
      <c r="BA390" s="1046">
        <v>11</v>
      </c>
      <c r="BB390" s="1257" t="s">
        <v>772</v>
      </c>
      <c r="BC390" s="1257" t="s">
        <v>772</v>
      </c>
      <c r="BD390" s="1257" t="s">
        <v>772</v>
      </c>
      <c r="BE390" s="1257" t="s">
        <v>738</v>
      </c>
      <c r="BF390" s="862"/>
      <c r="BG390" s="801"/>
      <c r="BH390" s="801"/>
      <c r="BI390" s="801"/>
      <c r="BJ390" s="801"/>
      <c r="BK390" s="801"/>
      <c r="BL390" s="801"/>
      <c r="BM390" s="801"/>
      <c r="BN390" s="801"/>
      <c r="BO390" s="801"/>
      <c r="BP390" s="801"/>
      <c r="BQ390" s="801"/>
      <c r="BR390" s="801"/>
      <c r="BS390" s="801"/>
      <c r="BT390" s="801"/>
      <c r="BU390" s="801"/>
      <c r="BV390" s="801"/>
      <c r="BW390" s="801"/>
      <c r="BX390" s="801"/>
      <c r="BY390" s="801"/>
      <c r="BZ390" s="801"/>
    </row>
    <row r="391" spans="1:78" s="1099" customFormat="1" ht="30.65" customHeight="1" x14ac:dyDescent="0.35">
      <c r="A391" s="1498"/>
      <c r="B391" s="799"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51aF</v>
      </c>
      <c r="C391" s="778">
        <v>70.069999999999993</v>
      </c>
      <c r="D391" s="23" t="s">
        <v>1042</v>
      </c>
      <c r="E391" s="825" t="s">
        <v>997</v>
      </c>
      <c r="F391" s="1495" t="str">
        <f>VLOOKUP(TBL4_OptApp57[[#This Row],[Option type
Defined List]],'Option Typs_Grps'!B$2:C$47, 2, FALSE)</f>
        <v>Resource Options</v>
      </c>
      <c r="G391" s="834" t="s">
        <v>68</v>
      </c>
      <c r="H391" s="23" t="s">
        <v>882</v>
      </c>
      <c r="I391" s="844" t="s">
        <v>738</v>
      </c>
      <c r="J391" s="1041"/>
      <c r="K391" s="1041"/>
      <c r="L391" s="1256" t="s">
        <v>738</v>
      </c>
      <c r="M391" s="1256" t="s">
        <v>738</v>
      </c>
      <c r="N391" s="1256" t="s">
        <v>772</v>
      </c>
      <c r="O391" s="1256" t="s">
        <v>738</v>
      </c>
      <c r="P391" s="1257" t="s">
        <v>738</v>
      </c>
      <c r="Q391" s="1257" t="s">
        <v>738</v>
      </c>
      <c r="R391" s="788" t="s">
        <v>71</v>
      </c>
      <c r="S391" s="1332" t="s">
        <v>71</v>
      </c>
      <c r="T391" s="1332" t="s">
        <v>71</v>
      </c>
      <c r="U391" s="848">
        <v>14.4</v>
      </c>
      <c r="V391" s="864">
        <v>10</v>
      </c>
      <c r="W391" s="1043" t="s">
        <v>305</v>
      </c>
      <c r="X391" s="821"/>
      <c r="Y391" s="1044"/>
      <c r="Z391" s="1044"/>
      <c r="AA391" s="1044">
        <v>6.3360000000000003</v>
      </c>
      <c r="AB391" s="1044">
        <v>14.4</v>
      </c>
      <c r="AC391" s="1041">
        <v>12500.681</v>
      </c>
      <c r="AD391" s="1044">
        <v>15662.88</v>
      </c>
      <c r="AE391" s="1047">
        <v>6891.6671999999999</v>
      </c>
      <c r="AF391" s="1124"/>
      <c r="AG391" s="1044">
        <v>194.76012764795098</v>
      </c>
      <c r="AH391" s="1044"/>
      <c r="AI391" s="1041">
        <v>-4.1999999999999993</v>
      </c>
      <c r="AJ391" s="1041">
        <v>-1</v>
      </c>
      <c r="AK391" s="1041" t="s">
        <v>305</v>
      </c>
      <c r="AL391" s="1041">
        <v>-1</v>
      </c>
      <c r="AM391" s="1041" t="s">
        <v>305</v>
      </c>
      <c r="AN391" s="1041">
        <v>-1</v>
      </c>
      <c r="AO391" s="1041" t="s">
        <v>305</v>
      </c>
      <c r="AP391" s="1041">
        <v>-2</v>
      </c>
      <c r="AQ391" s="1041" t="s">
        <v>305</v>
      </c>
      <c r="AR391" s="1041">
        <v>-1</v>
      </c>
      <c r="AS391" s="1041" t="s">
        <v>305</v>
      </c>
      <c r="AT391" s="1041" t="s">
        <v>305</v>
      </c>
      <c r="AU391" s="1041" t="s">
        <v>305</v>
      </c>
      <c r="AV391" s="1041" t="s">
        <v>940</v>
      </c>
      <c r="AW391" s="1041" t="s">
        <v>905</v>
      </c>
      <c r="AX391" s="1046" t="s">
        <v>888</v>
      </c>
      <c r="AY391" s="1046" t="s">
        <v>885</v>
      </c>
      <c r="AZ391" s="1046">
        <v>8</v>
      </c>
      <c r="BA391" s="1046">
        <v>6</v>
      </c>
      <c r="BB391" s="1257" t="s">
        <v>738</v>
      </c>
      <c r="BC391" s="1257" t="s">
        <v>738</v>
      </c>
      <c r="BD391" s="1257" t="s">
        <v>772</v>
      </c>
      <c r="BE391" s="1257" t="s">
        <v>738</v>
      </c>
      <c r="BF391" s="862"/>
      <c r="BG391" s="801"/>
      <c r="BH391" s="801"/>
      <c r="BI391" s="801"/>
      <c r="BJ391" s="801"/>
      <c r="BK391" s="801"/>
      <c r="BL391" s="801"/>
      <c r="BM391" s="801"/>
      <c r="BN391" s="801"/>
      <c r="BO391" s="801"/>
      <c r="BP391" s="801"/>
      <c r="BQ391" s="801"/>
      <c r="BR391" s="801"/>
      <c r="BS391" s="801"/>
      <c r="BT391" s="801"/>
      <c r="BU391" s="801"/>
      <c r="BV391" s="801"/>
      <c r="BW391" s="801"/>
      <c r="BX391" s="801"/>
      <c r="BY391" s="801"/>
      <c r="BZ391" s="801"/>
    </row>
    <row r="392" spans="1:78" x14ac:dyDescent="0.35">
      <c r="A392" s="1367"/>
      <c r="B392"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92" s="1033" t="s">
        <v>1043</v>
      </c>
      <c r="D392" s="23" t="s">
        <v>1830</v>
      </c>
      <c r="E392" s="1034" t="s">
        <v>881</v>
      </c>
      <c r="F392" s="1495" t="str">
        <f>VLOOKUP(TBL4_OptApp57[[#This Row],[Option type
Defined List]],'Option Typs_Grps'!B$2:C$47, 2, FALSE)</f>
        <v>Distribution Options</v>
      </c>
      <c r="G392" s="1035" t="s">
        <v>68</v>
      </c>
      <c r="H392" s="778" t="s">
        <v>737</v>
      </c>
      <c r="I392" s="843" t="s">
        <v>738</v>
      </c>
      <c r="J392" s="1060"/>
      <c r="K392" s="1060"/>
      <c r="L392" s="1060"/>
      <c r="M392" s="1049"/>
      <c r="N392" s="1060"/>
      <c r="O392" s="1061"/>
      <c r="P392" s="1067"/>
      <c r="Q392" s="1067"/>
      <c r="R392" s="1036" t="s">
        <v>755</v>
      </c>
      <c r="S392" s="837" t="s">
        <v>68</v>
      </c>
      <c r="T392" s="837" t="s">
        <v>68</v>
      </c>
      <c r="U392" s="848">
        <v>15</v>
      </c>
      <c r="V392" s="1068"/>
      <c r="W392" s="1073"/>
      <c r="X392" s="1073"/>
      <c r="Y392" s="1073"/>
      <c r="Z392" s="1078"/>
      <c r="AA392" s="1075"/>
      <c r="AB392" s="1073"/>
      <c r="AC392" s="1107"/>
      <c r="AD392" s="1107"/>
      <c r="AE392" s="1107"/>
      <c r="AF392" s="1107"/>
      <c r="AG392" s="1075"/>
      <c r="AH392" s="1075"/>
      <c r="AI392" s="1073"/>
      <c r="AJ392" s="1076"/>
      <c r="AK392" s="1076"/>
      <c r="AL392" s="1076"/>
      <c r="AM392" s="1076"/>
      <c r="AN392" s="1076"/>
      <c r="AO392" s="1076"/>
      <c r="AP392" s="1076"/>
      <c r="AQ392" s="1076"/>
      <c r="AR392" s="1076"/>
      <c r="AS392" s="1076"/>
      <c r="AT392" s="1076"/>
      <c r="AU392" s="1076"/>
      <c r="AV392" s="1109"/>
      <c r="AW392" s="1109"/>
      <c r="AX392" s="1109"/>
      <c r="AY392" s="1109"/>
      <c r="AZ392" s="1095"/>
      <c r="BA392" s="1112"/>
      <c r="BB392" s="1067"/>
      <c r="BC392" s="1067"/>
      <c r="BD392" s="1067"/>
      <c r="BE392" s="1067"/>
      <c r="BF392" s="1367"/>
      <c r="BG392" s="1367"/>
      <c r="BH392" s="1367"/>
      <c r="BI392" s="1367"/>
      <c r="BJ392" s="1367"/>
      <c r="BK392" s="1367"/>
      <c r="BL392" s="1367"/>
      <c r="BM392" s="1367"/>
      <c r="BN392" s="1367"/>
      <c r="BO392" s="1367"/>
      <c r="BP392" s="1367"/>
      <c r="BQ392" s="1367"/>
      <c r="BR392" s="1367"/>
      <c r="BS392" s="1367"/>
      <c r="BT392" s="1367"/>
      <c r="BU392" s="1367"/>
      <c r="BV392" s="1367"/>
      <c r="BW392" s="1367"/>
      <c r="BX392" s="1367"/>
      <c r="BY392" s="1367"/>
      <c r="BZ392" s="1367"/>
    </row>
    <row r="393" spans="1:78" x14ac:dyDescent="0.35">
      <c r="A393" s="1367"/>
      <c r="B393"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51cU</v>
      </c>
      <c r="C393" s="1033" t="s">
        <v>1044</v>
      </c>
      <c r="D393" s="23" t="s">
        <v>1830</v>
      </c>
      <c r="E393" s="1034" t="s">
        <v>881</v>
      </c>
      <c r="F393" s="1495" t="str">
        <f>VLOOKUP(TBL4_OptApp57[[#This Row],[Option type
Defined List]],'Option Typs_Grps'!B$2:C$47, 2, FALSE)</f>
        <v>Distribution Options</v>
      </c>
      <c r="G393" s="1035" t="s">
        <v>68</v>
      </c>
      <c r="H393" s="778" t="s">
        <v>737</v>
      </c>
      <c r="I393" s="843" t="s">
        <v>738</v>
      </c>
      <c r="J393" s="1060"/>
      <c r="K393" s="1060"/>
      <c r="L393" s="1060"/>
      <c r="M393" s="1049"/>
      <c r="N393" s="1060"/>
      <c r="O393" s="1061"/>
      <c r="P393" s="1067"/>
      <c r="Q393" s="1067"/>
      <c r="R393" s="1036" t="s">
        <v>755</v>
      </c>
      <c r="S393" s="837" t="s">
        <v>68</v>
      </c>
      <c r="T393" s="837" t="s">
        <v>68</v>
      </c>
      <c r="U393" s="848">
        <v>30</v>
      </c>
      <c r="V393" s="1085"/>
      <c r="W393" s="1086"/>
      <c r="X393" s="1087"/>
      <c r="Y393" s="1087"/>
      <c r="Z393" s="1088"/>
      <c r="AA393" s="1088"/>
      <c r="AB393" s="1073"/>
      <c r="AC393" s="1090"/>
      <c r="AD393" s="1090"/>
      <c r="AE393" s="1090"/>
      <c r="AF393" s="1090"/>
      <c r="AG393" s="1090"/>
      <c r="AH393" s="1091"/>
      <c r="AI393" s="1092"/>
      <c r="AJ393" s="1060"/>
      <c r="AK393" s="1093"/>
      <c r="AL393" s="1060"/>
      <c r="AM393" s="1093"/>
      <c r="AN393" s="1060"/>
      <c r="AO393" s="1094"/>
      <c r="AP393" s="1094"/>
      <c r="AQ393" s="1094"/>
      <c r="AR393" s="1094"/>
      <c r="AS393" s="1094"/>
      <c r="AT393" s="1094"/>
      <c r="AU393" s="1093"/>
      <c r="AV393" s="1092"/>
      <c r="AW393" s="1092"/>
      <c r="AX393" s="1092"/>
      <c r="AY393" s="1092"/>
      <c r="AZ393" s="1098"/>
      <c r="BA393" s="1096"/>
      <c r="BB393" s="1067"/>
      <c r="BC393" s="1067"/>
      <c r="BD393" s="1067"/>
      <c r="BE393" s="1067"/>
      <c r="BF393" s="1367"/>
      <c r="BG393" s="1367"/>
      <c r="BH393" s="1367"/>
      <c r="BI393" s="1367"/>
      <c r="BJ393" s="1367"/>
      <c r="BK393" s="1367"/>
      <c r="BL393" s="1367"/>
      <c r="BM393" s="1367"/>
      <c r="BN393" s="1367"/>
      <c r="BO393" s="1367"/>
      <c r="BP393" s="1367"/>
      <c r="BQ393" s="1367"/>
      <c r="BR393" s="1367"/>
      <c r="BS393" s="1367"/>
      <c r="BT393" s="1367"/>
      <c r="BU393" s="1367"/>
      <c r="BV393" s="1367"/>
      <c r="BW393" s="1367"/>
      <c r="BX393" s="1367"/>
      <c r="BY393" s="1367"/>
      <c r="BZ393" s="1367"/>
    </row>
    <row r="394" spans="1:78" ht="28" x14ac:dyDescent="0.35">
      <c r="A394" s="1367"/>
      <c r="B394"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4" s="778" t="s">
        <v>1045</v>
      </c>
      <c r="D394" s="23" t="s">
        <v>1046</v>
      </c>
      <c r="E394" s="825" t="s">
        <v>763</v>
      </c>
      <c r="F394" s="1495" t="str">
        <f>VLOOKUP(TBL4_OptApp57[[#This Row],[Option type
Defined List]],'Option Typs_Grps'!B$2:C$47, 2, FALSE)</f>
        <v>Customer Options</v>
      </c>
      <c r="G394" s="834" t="s">
        <v>68</v>
      </c>
      <c r="H394" s="778" t="s">
        <v>821</v>
      </c>
      <c r="I394" s="844" t="s">
        <v>738</v>
      </c>
      <c r="J394" s="1041"/>
      <c r="K394" s="1041" t="s">
        <v>71</v>
      </c>
      <c r="L394" s="1285" t="s">
        <v>772</v>
      </c>
      <c r="M394" s="1285" t="s">
        <v>738</v>
      </c>
      <c r="N394" s="1285" t="s">
        <v>772</v>
      </c>
      <c r="O394" s="1285" t="s">
        <v>772</v>
      </c>
      <c r="P394" s="1285" t="s">
        <v>772</v>
      </c>
      <c r="Q394" s="1285" t="s">
        <v>772</v>
      </c>
      <c r="R394" s="778" t="s">
        <v>71</v>
      </c>
      <c r="S394" s="1332" t="s">
        <v>71</v>
      </c>
      <c r="T394" s="1332" t="s">
        <v>71</v>
      </c>
      <c r="U394" s="1329">
        <v>59.007333138729436</v>
      </c>
      <c r="V394" s="1328">
        <v>0</v>
      </c>
      <c r="W394" s="1311" t="s">
        <v>89</v>
      </c>
      <c r="X394" s="1312"/>
      <c r="Y394" s="1044"/>
      <c r="Z394" s="1044"/>
      <c r="AA394" s="1044">
        <v>24.508664944333781</v>
      </c>
      <c r="AB394" s="1312">
        <v>59.007333138729436</v>
      </c>
      <c r="AC394" s="1313">
        <v>0</v>
      </c>
      <c r="AD394" s="1313">
        <v>-97.919466021679639</v>
      </c>
      <c r="AE394" s="1047">
        <v>-43.084565049539044</v>
      </c>
      <c r="AF394" s="1314"/>
      <c r="AG394" s="1044">
        <v>3.3047044220410444E-3</v>
      </c>
      <c r="AH394" s="1044"/>
      <c r="AI394" s="1041" t="s">
        <v>305</v>
      </c>
      <c r="AJ394" s="1041" t="s">
        <v>305</v>
      </c>
      <c r="AK394" s="1041" t="s">
        <v>305</v>
      </c>
      <c r="AL394" s="1041" t="s">
        <v>305</v>
      </c>
      <c r="AM394" s="1046" t="s">
        <v>305</v>
      </c>
      <c r="AN394" s="1041" t="s">
        <v>305</v>
      </c>
      <c r="AO394" s="1046" t="s">
        <v>305</v>
      </c>
      <c r="AP394" s="1041" t="s">
        <v>305</v>
      </c>
      <c r="AQ394" s="1041" t="s">
        <v>305</v>
      </c>
      <c r="AR394" s="1041" t="s">
        <v>305</v>
      </c>
      <c r="AS394" s="1041" t="s">
        <v>305</v>
      </c>
      <c r="AT394" s="1041" t="s">
        <v>305</v>
      </c>
      <c r="AU394" s="1041" t="s">
        <v>305</v>
      </c>
      <c r="AV394" s="1041" t="s">
        <v>305</v>
      </c>
      <c r="AW394" s="1041" t="s">
        <v>305</v>
      </c>
      <c r="AX394" s="1041" t="s">
        <v>305</v>
      </c>
      <c r="AY394" s="1041" t="s">
        <v>305</v>
      </c>
      <c r="AZ394" s="1041" t="s">
        <v>305</v>
      </c>
      <c r="BA394" s="1041" t="s">
        <v>305</v>
      </c>
      <c r="BB394" s="1286" t="s">
        <v>772</v>
      </c>
      <c r="BC394" s="1286" t="s">
        <v>772</v>
      </c>
      <c r="BD394" s="1286" t="s">
        <v>772</v>
      </c>
      <c r="BE394" s="1286" t="s">
        <v>772</v>
      </c>
      <c r="BF394" s="1367"/>
      <c r="BG394" s="1367"/>
      <c r="BH394" s="1367"/>
      <c r="BI394" s="1367"/>
      <c r="BJ394" s="1367"/>
      <c r="BK394" s="1367"/>
      <c r="BL394" s="1367"/>
      <c r="BM394" s="1367"/>
      <c r="BN394" s="1367"/>
      <c r="BO394" s="1367"/>
      <c r="BP394" s="1367"/>
      <c r="BQ394" s="1367"/>
      <c r="BR394" s="1367"/>
      <c r="BS394" s="1367"/>
      <c r="BT394" s="1367"/>
      <c r="BU394" s="1367"/>
      <c r="BV394" s="1367"/>
      <c r="BW394" s="1367"/>
      <c r="BX394" s="1367"/>
      <c r="BY394" s="1367"/>
      <c r="BZ394" s="1367"/>
    </row>
    <row r="395" spans="1:78" x14ac:dyDescent="0.35">
      <c r="A395" s="1367"/>
      <c r="B395"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5" s="778" t="s">
        <v>1047</v>
      </c>
      <c r="D395" s="23" t="s">
        <v>1048</v>
      </c>
      <c r="E395" s="825" t="s">
        <v>776</v>
      </c>
      <c r="F395" s="1495" t="str">
        <f>VLOOKUP(TBL4_OptApp57[[#This Row],[Option type
Defined List]],'Option Typs_Grps'!B$2:C$47, 2, FALSE)</f>
        <v>Customer Options</v>
      </c>
      <c r="G395" s="834" t="s">
        <v>68</v>
      </c>
      <c r="H395" s="778" t="s">
        <v>821</v>
      </c>
      <c r="I395" s="844" t="s">
        <v>738</v>
      </c>
      <c r="J395" s="1041"/>
      <c r="K395" s="1041" t="s">
        <v>71</v>
      </c>
      <c r="L395" s="1285" t="s">
        <v>772</v>
      </c>
      <c r="M395" s="1285" t="s">
        <v>738</v>
      </c>
      <c r="N395" s="1285" t="s">
        <v>772</v>
      </c>
      <c r="O395" s="1285" t="s">
        <v>772</v>
      </c>
      <c r="P395" s="1285" t="s">
        <v>772</v>
      </c>
      <c r="Q395" s="1285" t="s">
        <v>772</v>
      </c>
      <c r="R395" s="778" t="s">
        <v>71</v>
      </c>
      <c r="S395" s="1332" t="s">
        <v>71</v>
      </c>
      <c r="T395" s="1332" t="s">
        <v>71</v>
      </c>
      <c r="U395" s="1329">
        <v>22.52014529700179</v>
      </c>
      <c r="V395" s="1327">
        <v>0</v>
      </c>
      <c r="W395" s="1311" t="s">
        <v>89</v>
      </c>
      <c r="X395" s="1312"/>
      <c r="Y395" s="1044"/>
      <c r="Z395" s="1044"/>
      <c r="AA395" s="1044">
        <v>12.091621414659343</v>
      </c>
      <c r="AB395" s="1312">
        <v>22.52014529700179</v>
      </c>
      <c r="AC395" s="1313">
        <v>0</v>
      </c>
      <c r="AD395" s="1313">
        <v>3.8313099635454959</v>
      </c>
      <c r="AE395" s="1047">
        <v>1.6857763839600182</v>
      </c>
      <c r="AF395" s="1314"/>
      <c r="AG395" s="1044">
        <v>0.26567119262581451</v>
      </c>
      <c r="AH395" s="1044"/>
      <c r="AI395" s="1041" t="s">
        <v>305</v>
      </c>
      <c r="AJ395" s="1041" t="s">
        <v>305</v>
      </c>
      <c r="AK395" s="1041" t="s">
        <v>305</v>
      </c>
      <c r="AL395" s="1041" t="s">
        <v>305</v>
      </c>
      <c r="AM395" s="1046" t="s">
        <v>305</v>
      </c>
      <c r="AN395" s="1041" t="s">
        <v>305</v>
      </c>
      <c r="AO395" s="1046" t="s">
        <v>305</v>
      </c>
      <c r="AP395" s="1041" t="s">
        <v>305</v>
      </c>
      <c r="AQ395" s="1041" t="s">
        <v>305</v>
      </c>
      <c r="AR395" s="1041" t="s">
        <v>305</v>
      </c>
      <c r="AS395" s="1041" t="s">
        <v>305</v>
      </c>
      <c r="AT395" s="1041" t="s">
        <v>305</v>
      </c>
      <c r="AU395" s="1041" t="s">
        <v>305</v>
      </c>
      <c r="AV395" s="1041" t="s">
        <v>305</v>
      </c>
      <c r="AW395" s="1041" t="s">
        <v>305</v>
      </c>
      <c r="AX395" s="1041" t="s">
        <v>305</v>
      </c>
      <c r="AY395" s="1041" t="s">
        <v>305</v>
      </c>
      <c r="AZ395" s="1041" t="s">
        <v>305</v>
      </c>
      <c r="BA395" s="1041" t="s">
        <v>305</v>
      </c>
      <c r="BB395" s="1286" t="s">
        <v>772</v>
      </c>
      <c r="BC395" s="1286" t="s">
        <v>772</v>
      </c>
      <c r="BD395" s="1286" t="s">
        <v>772</v>
      </c>
      <c r="BE395" s="1286" t="s">
        <v>772</v>
      </c>
      <c r="BF395" s="1367"/>
      <c r="BG395" s="1367"/>
      <c r="BH395" s="1367"/>
      <c r="BI395" s="1367"/>
      <c r="BJ395" s="1367"/>
      <c r="BK395" s="1367"/>
      <c r="BL395" s="1367"/>
      <c r="BM395" s="1367"/>
      <c r="BN395" s="1367"/>
      <c r="BO395" s="1367"/>
      <c r="BP395" s="1367"/>
      <c r="BQ395" s="1367"/>
      <c r="BR395" s="1367"/>
      <c r="BS395" s="1367"/>
      <c r="BT395" s="1367"/>
      <c r="BU395" s="1367"/>
      <c r="BV395" s="1367"/>
      <c r="BW395" s="1367"/>
      <c r="BX395" s="1367"/>
      <c r="BY395" s="1367"/>
      <c r="BZ395" s="1367"/>
    </row>
    <row r="396" spans="1:78" x14ac:dyDescent="0.35">
      <c r="A396" s="1367"/>
      <c r="B396"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6" s="778" t="s">
        <v>1049</v>
      </c>
      <c r="D396" s="23" t="s">
        <v>1050</v>
      </c>
      <c r="E396" s="825" t="s">
        <v>834</v>
      </c>
      <c r="F396" s="1495" t="str">
        <f>VLOOKUP(TBL4_OptApp57[[#This Row],[Option type
Defined List]],'Option Typs_Grps'!B$2:C$47, 2, FALSE)</f>
        <v>Customer Options</v>
      </c>
      <c r="G396" s="834" t="s">
        <v>68</v>
      </c>
      <c r="H396" s="778" t="s">
        <v>821</v>
      </c>
      <c r="I396" s="844" t="s">
        <v>738</v>
      </c>
      <c r="J396" s="1041"/>
      <c r="K396" s="1041" t="s">
        <v>71</v>
      </c>
      <c r="L396" s="1285" t="s">
        <v>772</v>
      </c>
      <c r="M396" s="1285" t="s">
        <v>738</v>
      </c>
      <c r="N396" s="1285" t="s">
        <v>772</v>
      </c>
      <c r="O396" s="1285" t="s">
        <v>772</v>
      </c>
      <c r="P396" s="1285" t="s">
        <v>772</v>
      </c>
      <c r="Q396" s="1285" t="s">
        <v>772</v>
      </c>
      <c r="R396" s="778" t="s">
        <v>71</v>
      </c>
      <c r="S396" s="1332" t="s">
        <v>71</v>
      </c>
      <c r="T396" s="1332" t="s">
        <v>71</v>
      </c>
      <c r="U396" s="1329">
        <v>3.7</v>
      </c>
      <c r="V396" s="1327">
        <v>0</v>
      </c>
      <c r="W396" s="1311" t="s">
        <v>89</v>
      </c>
      <c r="X396" s="1312"/>
      <c r="Y396" s="1044"/>
      <c r="Z396" s="1044"/>
      <c r="AA396" s="1044">
        <v>2.6606214009340037</v>
      </c>
      <c r="AB396" s="1312">
        <v>3.7</v>
      </c>
      <c r="AC396" s="1313">
        <v>0</v>
      </c>
      <c r="AD396" s="1313">
        <v>-1.7261648396866716</v>
      </c>
      <c r="AE396" s="1047">
        <v>-0.75951252946213554</v>
      </c>
      <c r="AF396" s="1314"/>
      <c r="AG396" s="1044">
        <v>1.253152453705509E-2</v>
      </c>
      <c r="AH396" s="1044"/>
      <c r="AI396" s="1041" t="s">
        <v>305</v>
      </c>
      <c r="AJ396" s="1041" t="s">
        <v>305</v>
      </c>
      <c r="AK396" s="1041" t="s">
        <v>305</v>
      </c>
      <c r="AL396" s="1041" t="s">
        <v>305</v>
      </c>
      <c r="AM396" s="1046" t="s">
        <v>305</v>
      </c>
      <c r="AN396" s="1041" t="s">
        <v>305</v>
      </c>
      <c r="AO396" s="1046" t="s">
        <v>305</v>
      </c>
      <c r="AP396" s="1041" t="s">
        <v>305</v>
      </c>
      <c r="AQ396" s="1041" t="s">
        <v>305</v>
      </c>
      <c r="AR396" s="1041" t="s">
        <v>305</v>
      </c>
      <c r="AS396" s="1041" t="s">
        <v>305</v>
      </c>
      <c r="AT396" s="1041" t="s">
        <v>305</v>
      </c>
      <c r="AU396" s="1041" t="s">
        <v>305</v>
      </c>
      <c r="AV396" s="1041" t="s">
        <v>305</v>
      </c>
      <c r="AW396" s="1041" t="s">
        <v>305</v>
      </c>
      <c r="AX396" s="1041" t="s">
        <v>305</v>
      </c>
      <c r="AY396" s="1041" t="s">
        <v>305</v>
      </c>
      <c r="AZ396" s="1041" t="s">
        <v>305</v>
      </c>
      <c r="BA396" s="1041" t="s">
        <v>305</v>
      </c>
      <c r="BB396" s="1286" t="s">
        <v>772</v>
      </c>
      <c r="BC396" s="1286" t="s">
        <v>772</v>
      </c>
      <c r="BD396" s="1286" t="s">
        <v>772</v>
      </c>
      <c r="BE396" s="1286" t="s">
        <v>772</v>
      </c>
      <c r="BF396" s="1367"/>
      <c r="BG396" s="1367"/>
      <c r="BH396" s="1367"/>
      <c r="BI396" s="1367"/>
      <c r="BJ396" s="1367"/>
      <c r="BK396" s="1367"/>
      <c r="BL396" s="1367"/>
      <c r="BM396" s="1367"/>
      <c r="BN396" s="1367"/>
      <c r="BO396" s="1367"/>
      <c r="BP396" s="1367"/>
      <c r="BQ396" s="1367"/>
      <c r="BR396" s="1367"/>
      <c r="BS396" s="1367"/>
      <c r="BT396" s="1367"/>
      <c r="BU396" s="1367"/>
      <c r="BV396" s="1367"/>
      <c r="BW396" s="1367"/>
      <c r="BX396" s="1367"/>
      <c r="BY396" s="1367"/>
      <c r="BZ396" s="1367"/>
    </row>
    <row r="397" spans="1:78" x14ac:dyDescent="0.35">
      <c r="A397" s="1367"/>
      <c r="B397"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7" s="778" t="s">
        <v>1051</v>
      </c>
      <c r="D397" s="23" t="s">
        <v>1052</v>
      </c>
      <c r="E397" s="825" t="s">
        <v>751</v>
      </c>
      <c r="F397" s="1495" t="str">
        <f>VLOOKUP(TBL4_OptApp57[[#This Row],[Option type
Defined List]],'Option Typs_Grps'!B$2:C$47, 2, FALSE)</f>
        <v>Customer Options</v>
      </c>
      <c r="G397" s="834" t="s">
        <v>68</v>
      </c>
      <c r="H397" s="778" t="s">
        <v>821</v>
      </c>
      <c r="I397" s="844" t="s">
        <v>738</v>
      </c>
      <c r="J397" s="1041"/>
      <c r="K397" s="1041" t="s">
        <v>71</v>
      </c>
      <c r="L397" s="1285" t="s">
        <v>772</v>
      </c>
      <c r="M397" s="1285" t="s">
        <v>738</v>
      </c>
      <c r="N397" s="1285" t="s">
        <v>772</v>
      </c>
      <c r="O397" s="1285" t="s">
        <v>772</v>
      </c>
      <c r="P397" s="1285" t="s">
        <v>772</v>
      </c>
      <c r="Q397" s="1285" t="s">
        <v>772</v>
      </c>
      <c r="R397" s="778" t="s">
        <v>71</v>
      </c>
      <c r="S397" s="1332" t="s">
        <v>71</v>
      </c>
      <c r="T397" s="1332" t="s">
        <v>71</v>
      </c>
      <c r="U397" s="1329">
        <v>1.6803057164466775</v>
      </c>
      <c r="V397" s="1327">
        <v>0</v>
      </c>
      <c r="W397" s="1311" t="s">
        <v>89</v>
      </c>
      <c r="X397" s="1312"/>
      <c r="Y397" s="1044"/>
      <c r="Z397" s="1044"/>
      <c r="AA397" s="1044">
        <v>1.3610578193252958</v>
      </c>
      <c r="AB397" s="1312">
        <v>1.6803057164466775</v>
      </c>
      <c r="AC397" s="1313">
        <v>13835.904760881942</v>
      </c>
      <c r="AD397" s="1313">
        <v>20.669583556619944</v>
      </c>
      <c r="AE397" s="1047">
        <v>9.0946167649127752</v>
      </c>
      <c r="AF397" s="1314"/>
      <c r="AG397" s="1044">
        <v>5.3384191467630716E-2</v>
      </c>
      <c r="AH397" s="1044"/>
      <c r="AI397" s="1041" t="s">
        <v>305</v>
      </c>
      <c r="AJ397" s="1041" t="s">
        <v>305</v>
      </c>
      <c r="AK397" s="1041" t="s">
        <v>305</v>
      </c>
      <c r="AL397" s="1041" t="s">
        <v>305</v>
      </c>
      <c r="AM397" s="1046" t="s">
        <v>305</v>
      </c>
      <c r="AN397" s="1041" t="s">
        <v>305</v>
      </c>
      <c r="AO397" s="1046" t="s">
        <v>305</v>
      </c>
      <c r="AP397" s="1041" t="s">
        <v>305</v>
      </c>
      <c r="AQ397" s="1041" t="s">
        <v>305</v>
      </c>
      <c r="AR397" s="1041" t="s">
        <v>305</v>
      </c>
      <c r="AS397" s="1041" t="s">
        <v>305</v>
      </c>
      <c r="AT397" s="1041" t="s">
        <v>305</v>
      </c>
      <c r="AU397" s="1041" t="s">
        <v>305</v>
      </c>
      <c r="AV397" s="1041" t="s">
        <v>305</v>
      </c>
      <c r="AW397" s="1041" t="s">
        <v>305</v>
      </c>
      <c r="AX397" s="1041" t="s">
        <v>305</v>
      </c>
      <c r="AY397" s="1041" t="s">
        <v>305</v>
      </c>
      <c r="AZ397" s="1041" t="s">
        <v>305</v>
      </c>
      <c r="BA397" s="1041" t="s">
        <v>305</v>
      </c>
      <c r="BB397" s="1286" t="s">
        <v>772</v>
      </c>
      <c r="BC397" s="1286" t="s">
        <v>772</v>
      </c>
      <c r="BD397" s="1286" t="s">
        <v>772</v>
      </c>
      <c r="BE397" s="1286" t="s">
        <v>772</v>
      </c>
      <c r="BF397" s="1367"/>
      <c r="BG397" s="1367"/>
      <c r="BH397" s="1367"/>
      <c r="BI397" s="1367"/>
      <c r="BJ397" s="1367"/>
      <c r="BK397" s="1367"/>
      <c r="BL397" s="1367"/>
      <c r="BM397" s="1367"/>
      <c r="BN397" s="1367"/>
      <c r="BO397" s="1367"/>
      <c r="BP397" s="1367"/>
      <c r="BQ397" s="1367"/>
      <c r="BR397" s="1367"/>
      <c r="BS397" s="1367"/>
      <c r="BT397" s="1367"/>
      <c r="BU397" s="1367"/>
      <c r="BV397" s="1367"/>
      <c r="BW397" s="1367"/>
      <c r="BX397" s="1367"/>
      <c r="BY397" s="1367"/>
      <c r="BZ397" s="1367"/>
    </row>
    <row r="398" spans="1:78" x14ac:dyDescent="0.35">
      <c r="A398" s="1367"/>
      <c r="B398"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8" s="778" t="s">
        <v>1053</v>
      </c>
      <c r="D398" s="23" t="s">
        <v>1054</v>
      </c>
      <c r="E398" s="825" t="s">
        <v>736</v>
      </c>
      <c r="F398" s="1495" t="str">
        <f>VLOOKUP(TBL4_OptApp57[[#This Row],[Option type
Defined List]],'Option Typs_Grps'!B$2:C$47, 2, FALSE)</f>
        <v>Customer Options</v>
      </c>
      <c r="G398" s="834" t="s">
        <v>68</v>
      </c>
      <c r="H398" s="778" t="s">
        <v>821</v>
      </c>
      <c r="I398" s="844" t="s">
        <v>738</v>
      </c>
      <c r="J398" s="1041"/>
      <c r="K398" s="1041" t="s">
        <v>71</v>
      </c>
      <c r="L398" s="1285" t="s">
        <v>772</v>
      </c>
      <c r="M398" s="1285" t="s">
        <v>738</v>
      </c>
      <c r="N398" s="1285" t="s">
        <v>772</v>
      </c>
      <c r="O398" s="1285" t="s">
        <v>772</v>
      </c>
      <c r="P398" s="1285" t="s">
        <v>772</v>
      </c>
      <c r="Q398" s="1285" t="s">
        <v>772</v>
      </c>
      <c r="R398" s="778" t="s">
        <v>71</v>
      </c>
      <c r="S398" s="1332" t="s">
        <v>71</v>
      </c>
      <c r="T398" s="1332" t="s">
        <v>71</v>
      </c>
      <c r="U398" s="1329">
        <v>6.2269986240480852</v>
      </c>
      <c r="V398" s="1327">
        <v>0</v>
      </c>
      <c r="W398" s="1311" t="s">
        <v>89</v>
      </c>
      <c r="X398" s="1312"/>
      <c r="Y398" s="1044"/>
      <c r="Z398" s="1044"/>
      <c r="AA398" s="1044">
        <v>5.5963156501772469</v>
      </c>
      <c r="AB398" s="1312">
        <v>6.2269986240480852</v>
      </c>
      <c r="AC398" s="1313">
        <v>51274.097960379266</v>
      </c>
      <c r="AD398" s="1313">
        <v>76.598839786666716</v>
      </c>
      <c r="AE398" s="1047">
        <v>33.703489506133359</v>
      </c>
      <c r="AF398" s="1314"/>
      <c r="AG398" s="1044">
        <v>2.0213946644978193</v>
      </c>
      <c r="AH398" s="1044"/>
      <c r="AI398" s="1041" t="s">
        <v>305</v>
      </c>
      <c r="AJ398" s="1041" t="s">
        <v>305</v>
      </c>
      <c r="AK398" s="1041" t="s">
        <v>305</v>
      </c>
      <c r="AL398" s="1041" t="s">
        <v>305</v>
      </c>
      <c r="AM398" s="1046" t="s">
        <v>305</v>
      </c>
      <c r="AN398" s="1041" t="s">
        <v>305</v>
      </c>
      <c r="AO398" s="1046" t="s">
        <v>305</v>
      </c>
      <c r="AP398" s="1041" t="s">
        <v>305</v>
      </c>
      <c r="AQ398" s="1041" t="s">
        <v>305</v>
      </c>
      <c r="AR398" s="1041" t="s">
        <v>305</v>
      </c>
      <c r="AS398" s="1041" t="s">
        <v>305</v>
      </c>
      <c r="AT398" s="1041" t="s">
        <v>305</v>
      </c>
      <c r="AU398" s="1041" t="s">
        <v>305</v>
      </c>
      <c r="AV398" s="1041" t="s">
        <v>305</v>
      </c>
      <c r="AW398" s="1041" t="s">
        <v>305</v>
      </c>
      <c r="AX398" s="1041" t="s">
        <v>305</v>
      </c>
      <c r="AY398" s="1041" t="s">
        <v>305</v>
      </c>
      <c r="AZ398" s="1041" t="s">
        <v>305</v>
      </c>
      <c r="BA398" s="1041" t="s">
        <v>305</v>
      </c>
      <c r="BB398" s="1286" t="s">
        <v>772</v>
      </c>
      <c r="BC398" s="1286" t="s">
        <v>772</v>
      </c>
      <c r="BD398" s="1286" t="s">
        <v>772</v>
      </c>
      <c r="BE398" s="1286" t="s">
        <v>772</v>
      </c>
      <c r="BF398" s="1367"/>
      <c r="BG398" s="1367"/>
      <c r="BH398" s="1367"/>
      <c r="BI398" s="1367"/>
      <c r="BJ398" s="1367"/>
      <c r="BK398" s="1367"/>
      <c r="BL398" s="1367"/>
      <c r="BM398" s="1367"/>
      <c r="BN398" s="1367"/>
      <c r="BO398" s="1367"/>
      <c r="BP398" s="1367"/>
      <c r="BQ398" s="1367"/>
      <c r="BR398" s="1367"/>
      <c r="BS398" s="1367"/>
      <c r="BT398" s="1367"/>
      <c r="BU398" s="1367"/>
      <c r="BV398" s="1367"/>
      <c r="BW398" s="1367"/>
      <c r="BX398" s="1367"/>
      <c r="BY398" s="1367"/>
      <c r="BZ398" s="1367"/>
    </row>
    <row r="399" spans="1:78" x14ac:dyDescent="0.35">
      <c r="A399" s="1367"/>
      <c r="B399"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399" s="778" t="s">
        <v>1055</v>
      </c>
      <c r="D399" s="23" t="s">
        <v>1056</v>
      </c>
      <c r="E399" s="825" t="s">
        <v>736</v>
      </c>
      <c r="F399" s="1495" t="str">
        <f>VLOOKUP(TBL4_OptApp57[[#This Row],[Option type
Defined List]],'Option Typs_Grps'!B$2:C$47, 2, FALSE)</f>
        <v>Customer Options</v>
      </c>
      <c r="G399" s="834" t="s">
        <v>68</v>
      </c>
      <c r="H399" s="778" t="s">
        <v>821</v>
      </c>
      <c r="I399" s="844" t="s">
        <v>738</v>
      </c>
      <c r="J399" s="1041"/>
      <c r="K399" s="1041" t="s">
        <v>71</v>
      </c>
      <c r="L399" s="1285" t="s">
        <v>772</v>
      </c>
      <c r="M399" s="1285" t="s">
        <v>738</v>
      </c>
      <c r="N399" s="1285" t="s">
        <v>772</v>
      </c>
      <c r="O399" s="1285" t="s">
        <v>772</v>
      </c>
      <c r="P399" s="1285" t="s">
        <v>772</v>
      </c>
      <c r="Q399" s="1285" t="s">
        <v>772</v>
      </c>
      <c r="R399" s="778" t="s">
        <v>71</v>
      </c>
      <c r="S399" s="1332" t="s">
        <v>71</v>
      </c>
      <c r="T399" s="1332" t="s">
        <v>71</v>
      </c>
      <c r="U399" s="1329">
        <v>2.7176181034487366</v>
      </c>
      <c r="V399" s="1327">
        <v>0</v>
      </c>
      <c r="W399" s="1311" t="s">
        <v>89</v>
      </c>
      <c r="X399" s="1312"/>
      <c r="Y399" s="1044"/>
      <c r="Z399" s="1044"/>
      <c r="AA399" s="1044">
        <v>1.4269091712484303</v>
      </c>
      <c r="AB399" s="1312">
        <v>2.7176181034487366</v>
      </c>
      <c r="AC399" s="1313">
        <v>22377.300087557334</v>
      </c>
      <c r="AD399" s="1313">
        <v>33.429651470211624</v>
      </c>
      <c r="AE399" s="1047">
        <v>14.709046646893114</v>
      </c>
      <c r="AF399" s="1314"/>
      <c r="AG399" s="1044">
        <v>7.2024707395084508</v>
      </c>
      <c r="AH399" s="1044"/>
      <c r="AI399" s="1041" t="s">
        <v>305</v>
      </c>
      <c r="AJ399" s="1041" t="s">
        <v>305</v>
      </c>
      <c r="AK399" s="1041" t="s">
        <v>305</v>
      </c>
      <c r="AL399" s="1041" t="s">
        <v>305</v>
      </c>
      <c r="AM399" s="1046" t="s">
        <v>305</v>
      </c>
      <c r="AN399" s="1041" t="s">
        <v>305</v>
      </c>
      <c r="AO399" s="1046" t="s">
        <v>305</v>
      </c>
      <c r="AP399" s="1041" t="s">
        <v>305</v>
      </c>
      <c r="AQ399" s="1041" t="s">
        <v>305</v>
      </c>
      <c r="AR399" s="1041" t="s">
        <v>305</v>
      </c>
      <c r="AS399" s="1041" t="s">
        <v>305</v>
      </c>
      <c r="AT399" s="1041" t="s">
        <v>305</v>
      </c>
      <c r="AU399" s="1041" t="s">
        <v>305</v>
      </c>
      <c r="AV399" s="1041" t="s">
        <v>305</v>
      </c>
      <c r="AW399" s="1041" t="s">
        <v>305</v>
      </c>
      <c r="AX399" s="1041" t="s">
        <v>305</v>
      </c>
      <c r="AY399" s="1041" t="s">
        <v>305</v>
      </c>
      <c r="AZ399" s="1041" t="s">
        <v>305</v>
      </c>
      <c r="BA399" s="1041" t="s">
        <v>305</v>
      </c>
      <c r="BB399" s="1286" t="s">
        <v>772</v>
      </c>
      <c r="BC399" s="1286" t="s">
        <v>772</v>
      </c>
      <c r="BD399" s="1286" t="s">
        <v>772</v>
      </c>
      <c r="BE399" s="1286" t="s">
        <v>772</v>
      </c>
      <c r="BF399" s="1367"/>
      <c r="BG399" s="1367"/>
      <c r="BH399" s="1367"/>
      <c r="BI399" s="1367"/>
      <c r="BJ399" s="1367"/>
      <c r="BK399" s="1367"/>
      <c r="BL399" s="1367"/>
      <c r="BM399" s="1367"/>
      <c r="BN399" s="1367"/>
      <c r="BO399" s="1367"/>
      <c r="BP399" s="1367"/>
      <c r="BQ399" s="1367"/>
      <c r="BR399" s="1367"/>
      <c r="BS399" s="1367"/>
      <c r="BT399" s="1367"/>
      <c r="BU399" s="1367"/>
      <c r="BV399" s="1367"/>
      <c r="BW399" s="1367"/>
      <c r="BX399" s="1367"/>
      <c r="BY399" s="1367"/>
      <c r="BZ399" s="1367"/>
    </row>
    <row r="400" spans="1:78" x14ac:dyDescent="0.35">
      <c r="A400" s="1367"/>
      <c r="B400"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51dP</v>
      </c>
      <c r="C400" s="778" t="s">
        <v>1057</v>
      </c>
      <c r="D400" s="23" t="s">
        <v>1058</v>
      </c>
      <c r="E400" s="825" t="s">
        <v>736</v>
      </c>
      <c r="F400" s="1495" t="str">
        <f>VLOOKUP(TBL4_OptApp57[[#This Row],[Option type
Defined List]],'Option Typs_Grps'!B$2:C$47, 2, FALSE)</f>
        <v>Customer Options</v>
      </c>
      <c r="G400" s="834" t="s">
        <v>68</v>
      </c>
      <c r="H400" s="778" t="s">
        <v>821</v>
      </c>
      <c r="I400" s="844" t="s">
        <v>738</v>
      </c>
      <c r="J400" s="1041"/>
      <c r="K400" s="1041" t="s">
        <v>71</v>
      </c>
      <c r="L400" s="1285" t="s">
        <v>772</v>
      </c>
      <c r="M400" s="1285" t="s">
        <v>738</v>
      </c>
      <c r="N400" s="1285" t="s">
        <v>772</v>
      </c>
      <c r="O400" s="1285" t="s">
        <v>772</v>
      </c>
      <c r="P400" s="1285" t="s">
        <v>772</v>
      </c>
      <c r="Q400" s="1285" t="s">
        <v>772</v>
      </c>
      <c r="R400" s="778" t="s">
        <v>71</v>
      </c>
      <c r="S400" s="1332" t="s">
        <v>71</v>
      </c>
      <c r="T400" s="1332" t="s">
        <v>71</v>
      </c>
      <c r="U400" s="1329">
        <v>3.8936476118664913</v>
      </c>
      <c r="V400" s="1327">
        <v>0</v>
      </c>
      <c r="W400" s="1311" t="s">
        <v>89</v>
      </c>
      <c r="X400" s="1312"/>
      <c r="Y400" s="1044"/>
      <c r="Z400" s="1044"/>
      <c r="AA400" s="1044">
        <v>3.4999205347082389</v>
      </c>
      <c r="AB400" s="1312">
        <v>3.8936476118664913</v>
      </c>
      <c r="AC400" s="1313">
        <v>4995.5955869658692</v>
      </c>
      <c r="AD400" s="1313">
        <v>-5.2891760735267352</v>
      </c>
      <c r="AE400" s="1047">
        <v>-2.3272374723517637</v>
      </c>
      <c r="AF400" s="1314"/>
      <c r="AG400" s="1044">
        <v>0.13889513465588857</v>
      </c>
      <c r="AH400" s="1044"/>
      <c r="AI400" s="1041" t="s">
        <v>305</v>
      </c>
      <c r="AJ400" s="1041" t="s">
        <v>305</v>
      </c>
      <c r="AK400" s="1041" t="s">
        <v>305</v>
      </c>
      <c r="AL400" s="1041" t="s">
        <v>305</v>
      </c>
      <c r="AM400" s="1046" t="s">
        <v>305</v>
      </c>
      <c r="AN400" s="1041" t="s">
        <v>305</v>
      </c>
      <c r="AO400" s="1046" t="s">
        <v>305</v>
      </c>
      <c r="AP400" s="1041" t="s">
        <v>305</v>
      </c>
      <c r="AQ400" s="1041" t="s">
        <v>305</v>
      </c>
      <c r="AR400" s="1041" t="s">
        <v>305</v>
      </c>
      <c r="AS400" s="1041" t="s">
        <v>305</v>
      </c>
      <c r="AT400" s="1041" t="s">
        <v>305</v>
      </c>
      <c r="AU400" s="1041" t="s">
        <v>305</v>
      </c>
      <c r="AV400" s="1041" t="s">
        <v>305</v>
      </c>
      <c r="AW400" s="1041" t="s">
        <v>305</v>
      </c>
      <c r="AX400" s="1041" t="s">
        <v>305</v>
      </c>
      <c r="AY400" s="1041" t="s">
        <v>305</v>
      </c>
      <c r="AZ400" s="1041" t="s">
        <v>305</v>
      </c>
      <c r="BA400" s="1041" t="s">
        <v>305</v>
      </c>
      <c r="BB400" s="1286" t="s">
        <v>772</v>
      </c>
      <c r="BC400" s="1286" t="s">
        <v>772</v>
      </c>
      <c r="BD400" s="1286" t="s">
        <v>772</v>
      </c>
      <c r="BE400" s="1286" t="s">
        <v>772</v>
      </c>
      <c r="BF400" s="1367"/>
      <c r="BG400" s="1367"/>
      <c r="BH400" s="1367"/>
      <c r="BI400" s="1367"/>
      <c r="BJ400" s="1367"/>
      <c r="BK400" s="1367"/>
      <c r="BL400" s="1367"/>
      <c r="BM400" s="1367"/>
      <c r="BN400" s="1367"/>
      <c r="BO400" s="1367"/>
      <c r="BP400" s="1367"/>
      <c r="BQ400" s="1367"/>
      <c r="BR400" s="1367"/>
      <c r="BS400" s="1367"/>
      <c r="BT400" s="1367"/>
      <c r="BU400" s="1367"/>
      <c r="BV400" s="1367"/>
      <c r="BW400" s="1367"/>
      <c r="BX400" s="1367"/>
      <c r="BY400" s="1367"/>
      <c r="BZ400" s="1367"/>
    </row>
    <row r="401" spans="2:57" x14ac:dyDescent="0.35">
      <c r="B401" s="1032" t="str">
        <f>CONCATENATE((IF(TBL4_OptApp57[[#This Row],[Option Group]]="RESOURCE OPTIONS","51a",IF(TBL4_OptApp57[[#This Row],[Option Group]]="PRODUCTION OPTIONS","51b",IF(TBL4_OptApp57[[#This Row],[Option Group]]="DISTRIBUTION OPTIONS","51c",IF(TBL4_OptApp57[[#This Row],[Option Group]]="CUSTOMER OPTIONS","51d","ERROR"))))), (IF(TBL4_OptApp57[[#This Row],[Option status
Defined]]="Unconstrained","U",IF(TBL4_OptApp57[[#This Row],[Option status
Defined]]="Preferred","P",IF(TBL4_OptApp57[[#This Row],[Option status
Defined]]="Feasible","F","ERROR")))))</f>
        <v>51cP</v>
      </c>
      <c r="C401" s="1324" t="s">
        <v>1059</v>
      </c>
      <c r="D401" s="23" t="s">
        <v>1060</v>
      </c>
      <c r="E401" s="1325" t="s">
        <v>842</v>
      </c>
      <c r="F401" s="1495" t="str">
        <f>VLOOKUP(TBL4_OptApp57[[#This Row],[Option type
Defined List]],'Option Typs_Grps'!B$2:C$47, 2, FALSE)</f>
        <v>Distribution Options</v>
      </c>
      <c r="G401" s="1305" t="s">
        <v>68</v>
      </c>
      <c r="H401" s="1322" t="s">
        <v>821</v>
      </c>
      <c r="I401" s="1306" t="s">
        <v>738</v>
      </c>
      <c r="J401" s="1307"/>
      <c r="K401" s="1307" t="s">
        <v>71</v>
      </c>
      <c r="L401" s="1308" t="s">
        <v>772</v>
      </c>
      <c r="M401" s="1308" t="s">
        <v>738</v>
      </c>
      <c r="N401" s="1308" t="s">
        <v>772</v>
      </c>
      <c r="O401" s="1308" t="s">
        <v>772</v>
      </c>
      <c r="P401" s="1308" t="s">
        <v>772</v>
      </c>
      <c r="Q401" s="1308" t="s">
        <v>772</v>
      </c>
      <c r="R401" s="1331" t="s">
        <v>71</v>
      </c>
      <c r="S401" s="1332" t="s">
        <v>71</v>
      </c>
      <c r="T401" s="1332" t="s">
        <v>71</v>
      </c>
      <c r="U401" s="1330">
        <v>25.3</v>
      </c>
      <c r="V401" s="1303">
        <v>0</v>
      </c>
      <c r="W401" s="1315" t="s">
        <v>89</v>
      </c>
      <c r="X401" s="1316"/>
      <c r="Y401" s="1317"/>
      <c r="Z401" s="1317"/>
      <c r="AA401" s="1317">
        <v>19.971090909090893</v>
      </c>
      <c r="AB401" s="1316">
        <v>25.3</v>
      </c>
      <c r="AC401" s="1318">
        <v>130568.84574373098</v>
      </c>
      <c r="AD401" s="1318">
        <v>6983.343401627013</v>
      </c>
      <c r="AE401" s="1319">
        <v>3072.6710967158856</v>
      </c>
      <c r="AF401" s="1320"/>
      <c r="AG401" s="1317">
        <v>8.4723807484069233</v>
      </c>
      <c r="AH401" s="1317"/>
      <c r="AI401" s="1307" t="s">
        <v>305</v>
      </c>
      <c r="AJ401" s="1307" t="s">
        <v>305</v>
      </c>
      <c r="AK401" s="1307" t="s">
        <v>305</v>
      </c>
      <c r="AL401" s="1307" t="s">
        <v>305</v>
      </c>
      <c r="AM401" s="1321" t="s">
        <v>305</v>
      </c>
      <c r="AN401" s="1307" t="s">
        <v>305</v>
      </c>
      <c r="AO401" s="1321" t="s">
        <v>305</v>
      </c>
      <c r="AP401" s="1307" t="s">
        <v>305</v>
      </c>
      <c r="AQ401" s="1307" t="s">
        <v>305</v>
      </c>
      <c r="AR401" s="1307" t="s">
        <v>305</v>
      </c>
      <c r="AS401" s="1307" t="s">
        <v>305</v>
      </c>
      <c r="AT401" s="1307" t="s">
        <v>305</v>
      </c>
      <c r="AU401" s="1307" t="s">
        <v>305</v>
      </c>
      <c r="AV401" s="1307" t="s">
        <v>305</v>
      </c>
      <c r="AW401" s="1307" t="s">
        <v>305</v>
      </c>
      <c r="AX401" s="1307" t="s">
        <v>305</v>
      </c>
      <c r="AY401" s="1307" t="s">
        <v>305</v>
      </c>
      <c r="AZ401" s="1307" t="s">
        <v>305</v>
      </c>
      <c r="BA401" s="1307" t="s">
        <v>305</v>
      </c>
      <c r="BB401" s="1309" t="s">
        <v>772</v>
      </c>
      <c r="BC401" s="1309" t="s">
        <v>772</v>
      </c>
      <c r="BD401" s="1309" t="s">
        <v>772</v>
      </c>
      <c r="BE401" s="1309" t="s">
        <v>772</v>
      </c>
    </row>
    <row r="433" spans="2:62" x14ac:dyDescent="0.35">
      <c r="B433" s="1367"/>
      <c r="C433" s="1367"/>
      <c r="D433" s="1367"/>
      <c r="E433" s="1367"/>
      <c r="F433" s="1367"/>
      <c r="G433" s="1367"/>
      <c r="H433" s="1367"/>
      <c r="I433" s="1500"/>
      <c r="J433" s="1367"/>
      <c r="K433" s="1367"/>
      <c r="L433" s="1367"/>
      <c r="M433" s="1367"/>
      <c r="N433" s="1367"/>
      <c r="O433" s="1501"/>
      <c r="P433" s="1367"/>
      <c r="Q433" s="1367"/>
      <c r="V433" s="1367"/>
      <c r="W433" s="1367"/>
      <c r="X433" s="1367"/>
      <c r="Y433" s="1367"/>
      <c r="Z433" s="1367"/>
      <c r="AA433" s="1367"/>
      <c r="AB433" s="1367"/>
      <c r="AC433" s="1367"/>
      <c r="AD433" s="1367"/>
      <c r="AE433" s="1367"/>
      <c r="AF433" s="1502"/>
      <c r="AG433" s="1502"/>
      <c r="AH433" s="1502"/>
      <c r="AI433" s="1502"/>
      <c r="AJ433" s="1502"/>
      <c r="AK433" s="1502"/>
      <c r="AL433" s="1502"/>
      <c r="AM433" s="1367"/>
      <c r="AN433" s="1367"/>
      <c r="AO433" s="1367"/>
      <c r="AP433" s="1367"/>
      <c r="AQ433" s="1367"/>
      <c r="AR433" s="1367"/>
      <c r="AS433" s="1367"/>
      <c r="AT433" s="1367"/>
      <c r="AU433" s="1367"/>
      <c r="AV433" s="1367"/>
      <c r="AW433" s="1367"/>
      <c r="AX433" s="1367"/>
      <c r="AY433" s="1367"/>
      <c r="AZ433" s="1367"/>
      <c r="BA433" s="1367"/>
      <c r="BB433" s="1367"/>
      <c r="BC433" s="1367"/>
      <c r="BD433" s="1367"/>
      <c r="BE433" s="1367"/>
      <c r="BF433" s="1367"/>
      <c r="BG433" s="1367"/>
      <c r="BH433" s="1367"/>
      <c r="BI433" s="1367"/>
      <c r="BJ433" s="1367"/>
    </row>
    <row r="434" spans="2:62" x14ac:dyDescent="0.35">
      <c r="B434" s="1367"/>
      <c r="C434" s="1367"/>
      <c r="D434" s="1367"/>
      <c r="E434" s="1367"/>
      <c r="F434" s="1367"/>
      <c r="G434" s="1367"/>
      <c r="H434" s="1367"/>
      <c r="I434" s="1500"/>
      <c r="J434" s="1367"/>
      <c r="K434" s="1367"/>
      <c r="L434" s="1367"/>
      <c r="M434" s="1367"/>
      <c r="N434" s="1367"/>
      <c r="O434" s="1501"/>
      <c r="P434" s="1367"/>
      <c r="Q434" s="1367"/>
      <c r="V434" s="1367"/>
      <c r="W434" s="1367"/>
      <c r="X434" s="1367"/>
      <c r="Y434" s="1367"/>
      <c r="Z434" s="1367"/>
      <c r="AA434" s="1367"/>
      <c r="AB434" s="1367"/>
      <c r="AC434" s="1367"/>
      <c r="AD434" s="1367"/>
      <c r="AE434" s="1367"/>
      <c r="AF434" s="1502"/>
      <c r="AG434" s="1502"/>
      <c r="AH434" s="1502"/>
      <c r="AI434" s="1502"/>
      <c r="AJ434" s="1502"/>
      <c r="AK434" s="1502"/>
      <c r="AL434" s="1502"/>
      <c r="AM434" s="1367"/>
      <c r="AN434" s="1367"/>
      <c r="AO434" s="1367"/>
      <c r="AP434" s="1367"/>
      <c r="AQ434" s="1367"/>
      <c r="AR434" s="1367"/>
      <c r="AS434" s="1367"/>
      <c r="AT434" s="1367"/>
      <c r="AU434" s="1367"/>
      <c r="AV434" s="1367"/>
      <c r="AW434" s="1367"/>
      <c r="AX434" s="1367"/>
      <c r="AY434" s="1367"/>
      <c r="AZ434" s="1367"/>
      <c r="BA434" s="1367"/>
      <c r="BB434" s="1367"/>
      <c r="BC434" s="1367"/>
      <c r="BD434" s="1367"/>
      <c r="BE434" s="1367"/>
      <c r="BF434" s="1367"/>
      <c r="BG434" s="1367"/>
      <c r="BH434" s="1367"/>
      <c r="BI434" s="1367"/>
      <c r="BJ434" s="1367"/>
    </row>
    <row r="435" spans="2:62" x14ac:dyDescent="0.35">
      <c r="B435" s="1367"/>
      <c r="C435" s="1367"/>
      <c r="D435" s="1367"/>
      <c r="E435" s="1367"/>
      <c r="F435" s="1367"/>
      <c r="G435" s="1367"/>
      <c r="H435" s="1367"/>
      <c r="I435" s="1500"/>
      <c r="J435" s="1367"/>
      <c r="K435" s="1367"/>
      <c r="L435" s="1367"/>
      <c r="M435" s="1367"/>
      <c r="N435" s="1367"/>
      <c r="O435" s="1501"/>
      <c r="P435" s="1367"/>
      <c r="Q435" s="1367"/>
      <c r="V435" s="1367"/>
      <c r="W435" s="1367"/>
      <c r="X435" s="1367"/>
      <c r="Y435" s="1367"/>
      <c r="Z435" s="1367"/>
      <c r="AA435" s="1367"/>
      <c r="AB435" s="1367"/>
      <c r="AC435" s="1367"/>
      <c r="AD435" s="1367"/>
      <c r="AE435" s="1367"/>
      <c r="AF435" s="1502"/>
      <c r="AG435" s="1502"/>
      <c r="AH435" s="1502"/>
      <c r="AI435" s="1502"/>
      <c r="AJ435" s="1502"/>
      <c r="AK435" s="1502"/>
      <c r="AL435" s="1502"/>
      <c r="AM435" s="1367"/>
      <c r="AN435" s="1367"/>
      <c r="AO435" s="1367"/>
      <c r="AP435" s="1367"/>
      <c r="AQ435" s="1367"/>
      <c r="AR435" s="1367"/>
      <c r="AS435" s="1367"/>
      <c r="AT435" s="1367"/>
      <c r="AU435" s="1367"/>
      <c r="AV435" s="1367"/>
      <c r="AW435" s="1367"/>
      <c r="AX435" s="1367"/>
      <c r="AY435" s="1367"/>
      <c r="AZ435" s="1367"/>
      <c r="BA435" s="1367"/>
      <c r="BB435" s="1367"/>
      <c r="BC435" s="1367"/>
      <c r="BD435" s="1367"/>
      <c r="BE435" s="1367"/>
      <c r="BF435" s="1367"/>
      <c r="BG435" s="1367"/>
      <c r="BH435" s="1367"/>
      <c r="BI435" s="1367"/>
      <c r="BJ435" s="1367"/>
    </row>
    <row r="436" spans="2:62" x14ac:dyDescent="0.35">
      <c r="B436" s="1367"/>
      <c r="C436" s="1367"/>
      <c r="D436" s="1367"/>
      <c r="E436" s="1367"/>
      <c r="F436" s="1367"/>
      <c r="G436" s="1367"/>
      <c r="H436" s="1367"/>
      <c r="I436" s="1500"/>
      <c r="J436" s="1367"/>
      <c r="K436" s="1367"/>
      <c r="L436" s="1367"/>
      <c r="M436" s="1367"/>
      <c r="N436" s="1367"/>
      <c r="O436" s="1501"/>
      <c r="P436" s="1367"/>
      <c r="Q436" s="1367"/>
      <c r="V436" s="1367"/>
      <c r="W436" s="1367"/>
      <c r="X436" s="1367"/>
      <c r="Y436" s="1367"/>
      <c r="Z436" s="1367"/>
      <c r="AA436" s="1367"/>
      <c r="AB436" s="1367"/>
      <c r="AC436" s="1367"/>
      <c r="AD436" s="1367"/>
      <c r="AE436" s="1367"/>
      <c r="AF436" s="1502"/>
      <c r="AG436" s="1502"/>
      <c r="AH436" s="1502"/>
      <c r="AI436" s="1502"/>
      <c r="AJ436" s="1502"/>
      <c r="AK436" s="1502"/>
      <c r="AL436" s="1502"/>
      <c r="AM436" s="1367"/>
      <c r="AN436" s="1367"/>
      <c r="AO436" s="1367"/>
      <c r="AP436" s="1367"/>
      <c r="AQ436" s="1367"/>
      <c r="AR436" s="1367"/>
      <c r="AS436" s="1367"/>
      <c r="AT436" s="1367"/>
      <c r="AU436" s="1367"/>
      <c r="AV436" s="1367"/>
      <c r="AW436" s="1367"/>
      <c r="AX436" s="1367"/>
      <c r="AY436" s="1367"/>
      <c r="AZ436" s="1367"/>
      <c r="BA436" s="1367"/>
      <c r="BB436" s="1367"/>
      <c r="BC436" s="1367"/>
      <c r="BD436" s="1367"/>
      <c r="BE436" s="1367"/>
      <c r="BF436" s="1367"/>
      <c r="BG436" s="1367"/>
      <c r="BH436" s="1367"/>
      <c r="BI436" s="1367"/>
      <c r="BJ436" s="1367"/>
    </row>
    <row r="437" spans="2:62" x14ac:dyDescent="0.35">
      <c r="B437" s="1367"/>
      <c r="C437" s="1367"/>
      <c r="D437" s="1367"/>
      <c r="E437" s="1367"/>
      <c r="F437" s="1367"/>
      <c r="G437" s="1367"/>
      <c r="H437" s="1367"/>
      <c r="I437" s="1500"/>
      <c r="J437" s="1367"/>
      <c r="K437" s="1367"/>
      <c r="L437" s="1367"/>
      <c r="M437" s="1367"/>
      <c r="N437" s="1367"/>
      <c r="O437" s="1501"/>
      <c r="P437" s="1367"/>
      <c r="Q437" s="1367"/>
      <c r="V437" s="1367"/>
      <c r="W437" s="1367"/>
      <c r="X437" s="1367"/>
      <c r="Y437" s="1367"/>
      <c r="Z437" s="1367"/>
      <c r="AA437" s="1367"/>
      <c r="AB437" s="1367"/>
      <c r="AC437" s="1367"/>
      <c r="AD437" s="1367"/>
      <c r="AE437" s="1367"/>
      <c r="AF437" s="1502"/>
      <c r="AG437" s="1502"/>
      <c r="AH437" s="1502"/>
      <c r="AI437" s="1502"/>
      <c r="AJ437" s="1502"/>
      <c r="AK437" s="1502"/>
      <c r="AL437" s="1502"/>
      <c r="AM437" s="1367"/>
      <c r="AN437" s="1367"/>
      <c r="AO437" s="1367"/>
      <c r="AP437" s="1367"/>
      <c r="AQ437" s="1367"/>
      <c r="AR437" s="1367"/>
      <c r="AS437" s="1367"/>
      <c r="AT437" s="1367"/>
      <c r="AU437" s="1367"/>
      <c r="AV437" s="1367"/>
      <c r="AW437" s="1367"/>
      <c r="AX437" s="1367"/>
      <c r="AY437" s="1367"/>
      <c r="AZ437" s="1367"/>
      <c r="BA437" s="1367"/>
      <c r="BB437" s="1367"/>
      <c r="BC437" s="1367"/>
      <c r="BD437" s="1367"/>
      <c r="BE437" s="1367"/>
      <c r="BF437" s="1367"/>
      <c r="BG437" s="1367"/>
      <c r="BH437" s="1367"/>
      <c r="BI437" s="1367"/>
      <c r="BJ437" s="1367"/>
    </row>
    <row r="438" spans="2:62" x14ac:dyDescent="0.35">
      <c r="B438" s="1367"/>
      <c r="C438" s="1367"/>
      <c r="D438" s="1367"/>
      <c r="E438" s="1367"/>
      <c r="F438" s="1367"/>
      <c r="G438" s="1367"/>
      <c r="H438" s="1367"/>
      <c r="I438" s="1500"/>
      <c r="J438" s="1367"/>
      <c r="K438" s="1367"/>
      <c r="L438" s="1367"/>
      <c r="M438" s="1367"/>
      <c r="N438" s="1367"/>
      <c r="O438" s="1501"/>
      <c r="P438" s="1367"/>
      <c r="Q438" s="1367"/>
      <c r="V438" s="1367"/>
      <c r="W438" s="1367"/>
      <c r="X438" s="1367"/>
      <c r="Y438" s="1367"/>
      <c r="Z438" s="1367"/>
      <c r="AA438" s="1367"/>
      <c r="AB438" s="1367"/>
      <c r="AC438" s="1367"/>
      <c r="AD438" s="1367"/>
      <c r="AE438" s="1367"/>
      <c r="AF438" s="1502"/>
      <c r="AG438" s="1502"/>
      <c r="AH438" s="1502"/>
      <c r="AI438" s="1502"/>
      <c r="AJ438" s="1502"/>
      <c r="AK438" s="1502"/>
      <c r="AL438" s="1502"/>
      <c r="AM438" s="1367"/>
      <c r="AN438" s="1367"/>
      <c r="AO438" s="1367"/>
      <c r="AP438" s="1367"/>
      <c r="AQ438" s="1367"/>
      <c r="AR438" s="1367"/>
      <c r="AS438" s="1367"/>
      <c r="AT438" s="1367"/>
      <c r="AU438" s="1367"/>
      <c r="AV438" s="1367"/>
      <c r="AW438" s="1367"/>
      <c r="AX438" s="1367"/>
      <c r="AY438" s="1367"/>
      <c r="AZ438" s="1367"/>
      <c r="BA438" s="1367"/>
      <c r="BB438" s="1367"/>
      <c r="BC438" s="1367"/>
      <c r="BD438" s="1367"/>
      <c r="BE438" s="1367"/>
      <c r="BF438" s="1367"/>
      <c r="BG438" s="1367"/>
      <c r="BH438" s="1367"/>
      <c r="BI438" s="1367"/>
      <c r="BJ438" s="1367"/>
    </row>
    <row r="439" spans="2:62" x14ac:dyDescent="0.35">
      <c r="B439" s="1367"/>
      <c r="C439" s="1367"/>
      <c r="D439" s="1367"/>
      <c r="E439" s="1367"/>
      <c r="F439" s="1367"/>
      <c r="G439" s="1367"/>
      <c r="H439" s="1367"/>
      <c r="I439" s="1500"/>
      <c r="J439" s="1367"/>
      <c r="K439" s="1367"/>
      <c r="L439" s="1367"/>
      <c r="M439" s="1367"/>
      <c r="N439" s="1367"/>
      <c r="O439" s="1501"/>
      <c r="P439" s="1367"/>
      <c r="Q439" s="1367"/>
      <c r="V439" s="1367"/>
      <c r="W439" s="1367"/>
      <c r="X439" s="1367"/>
      <c r="Y439" s="1367"/>
      <c r="Z439" s="1367"/>
      <c r="AA439" s="1367"/>
      <c r="AB439" s="1367"/>
      <c r="AC439" s="1367"/>
      <c r="AD439" s="1367"/>
      <c r="AE439" s="1367"/>
      <c r="AF439" s="1502"/>
      <c r="AG439" s="1502"/>
      <c r="AH439" s="1502"/>
      <c r="AI439" s="1502"/>
      <c r="AJ439" s="1502"/>
      <c r="AK439" s="1502"/>
      <c r="AL439" s="1502"/>
      <c r="AM439" s="1367"/>
      <c r="AN439" s="1367"/>
      <c r="AO439" s="1367"/>
      <c r="AP439" s="1367"/>
      <c r="AQ439" s="1367"/>
      <c r="AR439" s="1367"/>
      <c r="AS439" s="1367"/>
      <c r="AT439" s="1367"/>
      <c r="AU439" s="1367"/>
      <c r="AV439" s="1367"/>
      <c r="AW439" s="1367"/>
      <c r="AX439" s="1367"/>
      <c r="AY439" s="1367"/>
      <c r="AZ439" s="1367"/>
      <c r="BA439" s="1367"/>
      <c r="BB439" s="1367"/>
      <c r="BC439" s="1367"/>
      <c r="BD439" s="1367"/>
      <c r="BE439" s="1367"/>
      <c r="BF439" s="1367"/>
      <c r="BG439" s="1367"/>
      <c r="BH439" s="1367"/>
      <c r="BI439" s="1367"/>
      <c r="BJ439" s="1367"/>
    </row>
    <row r="440" spans="2:62" x14ac:dyDescent="0.35">
      <c r="B440" s="1367"/>
      <c r="C440" s="1367"/>
      <c r="D440" s="1367"/>
      <c r="E440" s="1367"/>
      <c r="F440" s="1367"/>
      <c r="G440" s="1367"/>
      <c r="H440" s="1367"/>
      <c r="I440" s="1500"/>
      <c r="J440" s="1367"/>
      <c r="K440" s="1367"/>
      <c r="L440" s="1367"/>
      <c r="M440" s="1367"/>
      <c r="N440" s="1367"/>
      <c r="O440" s="1501"/>
      <c r="P440" s="1367"/>
      <c r="Q440" s="1367"/>
      <c r="V440" s="1367"/>
      <c r="W440" s="1367"/>
      <c r="X440" s="1367"/>
      <c r="Y440" s="1367"/>
      <c r="Z440" s="1367"/>
      <c r="AA440" s="1367"/>
      <c r="AB440" s="1367"/>
      <c r="AC440" s="1367"/>
      <c r="AD440" s="1367"/>
      <c r="AE440" s="1367"/>
      <c r="AF440" s="1502"/>
      <c r="AG440" s="1502"/>
      <c r="AH440" s="1502"/>
      <c r="AI440" s="1502"/>
      <c r="AJ440" s="1502"/>
      <c r="AK440" s="1502"/>
      <c r="AL440" s="1502"/>
      <c r="AM440" s="1367"/>
      <c r="AN440" s="1367"/>
      <c r="AO440" s="1367"/>
      <c r="AP440" s="1367"/>
      <c r="AQ440" s="1367"/>
      <c r="AR440" s="1367"/>
      <c r="AS440" s="1367"/>
      <c r="AT440" s="1367"/>
      <c r="AU440" s="1367"/>
      <c r="AV440" s="1367"/>
      <c r="AW440" s="1367"/>
      <c r="AX440" s="1367"/>
      <c r="AY440" s="1367"/>
      <c r="AZ440" s="1367"/>
      <c r="BA440" s="1367"/>
      <c r="BB440" s="1367"/>
      <c r="BC440" s="1367"/>
      <c r="BD440" s="1367"/>
      <c r="BE440" s="1367"/>
      <c r="BF440" s="1367"/>
      <c r="BG440" s="1367"/>
      <c r="BH440" s="1367"/>
      <c r="BI440" s="1367"/>
      <c r="BJ440" s="1367"/>
    </row>
    <row r="441" spans="2:62" x14ac:dyDescent="0.35">
      <c r="B441" s="1367"/>
      <c r="C441" s="1367"/>
      <c r="D441" s="1367"/>
      <c r="E441" s="1367"/>
      <c r="F441" s="1367"/>
      <c r="G441" s="1367"/>
      <c r="H441" s="1367"/>
      <c r="I441" s="1500"/>
      <c r="J441" s="1367"/>
      <c r="K441" s="1367"/>
      <c r="L441" s="1367"/>
      <c r="M441" s="1367"/>
      <c r="N441" s="1367"/>
      <c r="O441" s="1501"/>
      <c r="P441" s="1367"/>
      <c r="Q441" s="1367"/>
      <c r="V441" s="1367"/>
      <c r="W441" s="1367"/>
      <c r="X441" s="1367"/>
      <c r="Y441" s="1367"/>
      <c r="Z441" s="1367"/>
      <c r="AA441" s="1367"/>
      <c r="AB441" s="1367"/>
      <c r="AC441" s="1367"/>
      <c r="AD441" s="1367"/>
      <c r="AE441" s="1367"/>
      <c r="AF441" s="1502"/>
      <c r="AG441" s="1502"/>
      <c r="AH441" s="1502"/>
      <c r="AI441" s="1502"/>
      <c r="AJ441" s="1502"/>
      <c r="AK441" s="1502"/>
      <c r="AL441" s="1502"/>
      <c r="AM441" s="1367"/>
      <c r="AN441" s="1367"/>
      <c r="AO441" s="1367"/>
      <c r="AP441" s="1367"/>
      <c r="AQ441" s="1367"/>
      <c r="AR441" s="1367"/>
      <c r="AS441" s="1367"/>
      <c r="AT441" s="1367"/>
      <c r="AU441" s="1367"/>
      <c r="AV441" s="1367"/>
      <c r="AW441" s="1367"/>
      <c r="AX441" s="1367"/>
      <c r="AY441" s="1367"/>
      <c r="AZ441" s="1367"/>
      <c r="BA441" s="1367"/>
      <c r="BB441" s="1367"/>
      <c r="BC441" s="1367"/>
      <c r="BD441" s="1367"/>
      <c r="BE441" s="1367"/>
      <c r="BF441" s="1367"/>
      <c r="BG441" s="1367"/>
      <c r="BH441" s="1367"/>
      <c r="BI441" s="1367"/>
      <c r="BJ441" s="1367"/>
    </row>
    <row r="442" spans="2:62" x14ac:dyDescent="0.35">
      <c r="B442" s="1367"/>
      <c r="C442" s="1367"/>
      <c r="D442" s="1367"/>
      <c r="E442" s="1367"/>
      <c r="F442" s="1367"/>
      <c r="G442" s="1367"/>
      <c r="H442" s="1367"/>
      <c r="I442" s="1500"/>
      <c r="J442" s="1367"/>
      <c r="K442" s="1367"/>
      <c r="L442" s="1367"/>
      <c r="M442" s="1367"/>
      <c r="N442" s="1367"/>
      <c r="O442" s="1501"/>
      <c r="P442" s="1367"/>
      <c r="Q442" s="1367"/>
      <c r="V442" s="1367"/>
      <c r="W442" s="1367"/>
      <c r="X442" s="1367"/>
      <c r="Y442" s="1367"/>
      <c r="Z442" s="1367"/>
      <c r="AA442" s="1367"/>
      <c r="AB442" s="1367"/>
      <c r="AC442" s="1367"/>
      <c r="AD442" s="1367"/>
      <c r="AE442" s="1367"/>
      <c r="AF442" s="1502"/>
      <c r="AG442" s="1502"/>
      <c r="AH442" s="1502"/>
      <c r="AI442" s="1502"/>
      <c r="AJ442" s="1502"/>
      <c r="AK442" s="1502"/>
      <c r="AL442" s="1502"/>
      <c r="AM442" s="1367"/>
      <c r="AN442" s="1367"/>
      <c r="AO442" s="1367"/>
      <c r="AP442" s="1367"/>
      <c r="AQ442" s="1367"/>
      <c r="AR442" s="1367"/>
      <c r="AS442" s="1367"/>
      <c r="AT442" s="1367"/>
      <c r="AU442" s="1367"/>
      <c r="AV442" s="1367"/>
      <c r="AW442" s="1367"/>
      <c r="AX442" s="1367"/>
      <c r="AY442" s="1367"/>
      <c r="AZ442" s="1367"/>
      <c r="BA442" s="1367"/>
      <c r="BB442" s="1367"/>
      <c r="BC442" s="1367"/>
      <c r="BD442" s="1367"/>
      <c r="BE442" s="1367"/>
      <c r="BF442" s="1367"/>
      <c r="BG442" s="1367"/>
      <c r="BH442" s="1367"/>
      <c r="BI442" s="1367"/>
      <c r="BJ442" s="1367"/>
    </row>
    <row r="443" spans="2:62" x14ac:dyDescent="0.35">
      <c r="B443" s="1367"/>
      <c r="C443" s="1367"/>
      <c r="D443" s="1367"/>
      <c r="E443" s="1367"/>
      <c r="F443" s="1367"/>
      <c r="G443" s="1367"/>
      <c r="H443" s="1367"/>
      <c r="I443" s="1500"/>
      <c r="J443" s="1367"/>
      <c r="K443" s="1367"/>
      <c r="L443" s="1367"/>
      <c r="M443" s="1367"/>
      <c r="N443" s="1367"/>
      <c r="O443" s="1501"/>
      <c r="P443" s="1367"/>
      <c r="Q443" s="1367"/>
      <c r="V443" s="1367"/>
      <c r="W443" s="1367"/>
      <c r="X443" s="1367"/>
      <c r="Y443" s="1367"/>
      <c r="Z443" s="1367"/>
      <c r="AA443" s="1367"/>
      <c r="AB443" s="1367"/>
      <c r="AC443" s="1367"/>
      <c r="AD443" s="1367"/>
      <c r="AE443" s="1367"/>
      <c r="AF443" s="1502"/>
      <c r="AG443" s="1502"/>
      <c r="AH443" s="1502"/>
      <c r="AI443" s="1502"/>
      <c r="AJ443" s="1502"/>
      <c r="AK443" s="1502"/>
      <c r="AL443" s="1502"/>
      <c r="AM443" s="1367"/>
      <c r="AN443" s="1367"/>
      <c r="AO443" s="1367"/>
      <c r="AP443" s="1367"/>
      <c r="AQ443" s="1367"/>
      <c r="AR443" s="1367"/>
      <c r="AS443" s="1367"/>
      <c r="AT443" s="1367"/>
      <c r="AU443" s="1367"/>
      <c r="AV443" s="1367"/>
      <c r="AW443" s="1367"/>
      <c r="AX443" s="1367"/>
      <c r="AY443" s="1367"/>
      <c r="AZ443" s="1367"/>
      <c r="BA443" s="1367"/>
      <c r="BB443" s="1367"/>
      <c r="BC443" s="1367"/>
      <c r="BD443" s="1367"/>
      <c r="BE443" s="1367"/>
      <c r="BF443" s="1367"/>
      <c r="BG443" s="1367"/>
      <c r="BH443" s="1367"/>
      <c r="BI443" s="1367"/>
      <c r="BJ443" s="1367"/>
    </row>
    <row r="444" spans="2:62" ht="16" thickBot="1" x14ac:dyDescent="0.4">
      <c r="B444" s="1367"/>
      <c r="C444" s="1367" t="s">
        <v>477</v>
      </c>
      <c r="D444" s="1367"/>
      <c r="E444" s="1367"/>
      <c r="F444" s="1367"/>
      <c r="G444" s="1367"/>
      <c r="H444" s="1367"/>
      <c r="I444" s="1500"/>
      <c r="J444" s="1367"/>
      <c r="K444" s="1367"/>
      <c r="L444" s="1367"/>
      <c r="M444" s="1367"/>
      <c r="N444" s="1367"/>
      <c r="O444" s="1501"/>
      <c r="P444" s="1367"/>
      <c r="Q444" s="1367"/>
      <c r="V444" s="1367"/>
      <c r="W444" s="1367"/>
      <c r="X444" s="1367"/>
      <c r="Y444" s="1367"/>
      <c r="Z444" s="1367"/>
      <c r="AA444" s="1367"/>
      <c r="AB444" s="1367"/>
      <c r="AC444" s="1367"/>
      <c r="AD444" s="1367"/>
      <c r="AE444" s="1367"/>
      <c r="AF444" s="1502"/>
      <c r="AG444" s="1502"/>
      <c r="AH444" s="1502"/>
      <c r="AI444" s="1502"/>
      <c r="AJ444" s="1502"/>
      <c r="AK444" s="1502"/>
      <c r="AL444" s="1502"/>
      <c r="AM444" s="1367"/>
      <c r="AN444" s="1367"/>
      <c r="AO444" s="1367"/>
      <c r="AP444" s="1367"/>
      <c r="AQ444" s="1367"/>
      <c r="AR444" s="1367"/>
      <c r="AS444" s="1367"/>
      <c r="AT444" s="1367"/>
      <c r="AU444" s="1367"/>
      <c r="AV444" s="1367"/>
      <c r="AW444" s="1367"/>
      <c r="AX444" s="1367"/>
      <c r="AY444" s="1367"/>
      <c r="AZ444" s="1367"/>
      <c r="BA444" s="1367"/>
      <c r="BB444" s="1367"/>
      <c r="BC444" s="1367"/>
      <c r="BD444" s="1367"/>
      <c r="BE444" s="1367"/>
      <c r="BF444" s="1367"/>
      <c r="BG444" s="1367"/>
      <c r="BH444" s="1367"/>
      <c r="BI444" s="1367"/>
      <c r="BJ444" s="1367"/>
    </row>
    <row r="445" spans="2:62" ht="42" x14ac:dyDescent="0.35">
      <c r="B445" s="1503"/>
      <c r="C445" s="1504" t="s">
        <v>1061</v>
      </c>
      <c r="D445" s="1504"/>
      <c r="E445" s="1504" t="s">
        <v>496</v>
      </c>
      <c r="F445" s="1504" t="s">
        <v>111</v>
      </c>
      <c r="G445" s="1504">
        <v>2</v>
      </c>
      <c r="H445" s="1367"/>
      <c r="I445" s="1500"/>
      <c r="J445" s="1367"/>
      <c r="K445" s="1367"/>
      <c r="L445" s="1367"/>
      <c r="M445" s="1367"/>
      <c r="N445" s="1367"/>
      <c r="O445" s="1501"/>
      <c r="P445" s="1367"/>
      <c r="Q445" s="1367"/>
      <c r="V445" s="1367"/>
      <c r="W445" s="1367"/>
      <c r="X445" s="1367"/>
      <c r="Y445" s="1367"/>
      <c r="Z445" s="1367"/>
      <c r="AA445" s="1367"/>
      <c r="AB445" s="1367"/>
      <c r="AC445" s="1367"/>
      <c r="AD445" s="1367"/>
      <c r="AE445" s="1367"/>
      <c r="AF445" s="1502"/>
      <c r="AG445" s="1502"/>
      <c r="AH445" s="1502"/>
      <c r="AI445" s="1502"/>
      <c r="AJ445" s="1502"/>
      <c r="AK445" s="1502"/>
      <c r="AL445" s="1502"/>
      <c r="AM445" s="1367"/>
      <c r="AN445" s="1367"/>
      <c r="AO445" s="1367"/>
      <c r="AP445" s="1367"/>
      <c r="AQ445" s="1367"/>
      <c r="AR445" s="1367"/>
      <c r="AS445" s="1367"/>
      <c r="AT445" s="1367"/>
      <c r="AU445" s="1367"/>
      <c r="AV445" s="1367"/>
      <c r="AW445" s="1367"/>
      <c r="AX445" s="1367"/>
      <c r="AY445" s="1367"/>
      <c r="AZ445" s="1367"/>
      <c r="BA445" s="1367"/>
      <c r="BB445" s="1367"/>
      <c r="BC445" s="1367"/>
      <c r="BD445" s="1367"/>
      <c r="BE445" s="1367"/>
      <c r="BF445" s="1367"/>
      <c r="BG445" s="1367"/>
      <c r="BH445" s="1367"/>
      <c r="BI445" s="1367"/>
      <c r="BJ445" s="1367"/>
    </row>
    <row r="446" spans="2:62" ht="28" x14ac:dyDescent="0.35">
      <c r="B446" s="1505"/>
      <c r="C446" s="1367" t="s">
        <v>659</v>
      </c>
      <c r="D446" s="1367"/>
      <c r="E446" s="1367" t="s">
        <v>484</v>
      </c>
      <c r="F446" s="1367" t="s">
        <v>111</v>
      </c>
      <c r="G446" s="1506">
        <v>2</v>
      </c>
      <c r="H446" s="1367"/>
      <c r="I446" s="1500"/>
      <c r="J446" s="1367"/>
      <c r="K446" s="1367"/>
      <c r="L446" s="1367"/>
      <c r="M446" s="1367"/>
      <c r="N446" s="1367"/>
      <c r="O446" s="1501"/>
      <c r="P446" s="1367"/>
      <c r="Q446" s="1367"/>
      <c r="V446" s="1367"/>
      <c r="W446" s="1367"/>
      <c r="X446" s="1367"/>
      <c r="Y446" s="1367"/>
      <c r="Z446" s="1367"/>
      <c r="AA446" s="1367"/>
      <c r="AB446" s="1367"/>
      <c r="AC446" s="1367"/>
      <c r="AD446" s="1367"/>
      <c r="AE446" s="1367"/>
      <c r="AF446" s="1502"/>
      <c r="AG446" s="1502"/>
      <c r="AH446" s="1502"/>
      <c r="AI446" s="1502"/>
      <c r="AJ446" s="1502"/>
      <c r="AK446" s="1502"/>
      <c r="AL446" s="1502"/>
      <c r="AM446" s="1367"/>
      <c r="AN446" s="1367"/>
      <c r="AO446" s="1367"/>
      <c r="AP446" s="1367"/>
      <c r="AQ446" s="1367"/>
      <c r="AR446" s="1367"/>
      <c r="AS446" s="1367"/>
      <c r="AT446" s="1367"/>
      <c r="AU446" s="1367"/>
      <c r="AV446" s="1367"/>
      <c r="AW446" s="1367"/>
      <c r="AX446" s="1367"/>
      <c r="AY446" s="1367"/>
      <c r="AZ446" s="1367"/>
      <c r="BA446" s="1367"/>
      <c r="BB446" s="1367"/>
      <c r="BC446" s="1367"/>
      <c r="BD446" s="1367"/>
      <c r="BE446" s="1367"/>
      <c r="BF446" s="1367"/>
      <c r="BG446" s="1367"/>
      <c r="BH446" s="1367"/>
      <c r="BI446" s="1367"/>
      <c r="BJ446" s="1367"/>
    </row>
    <row r="447" spans="2:62" ht="56" x14ac:dyDescent="0.35">
      <c r="B447" s="1505"/>
      <c r="C447" s="1367" t="s">
        <v>1062</v>
      </c>
      <c r="D447" s="1367"/>
      <c r="E447" s="1367" t="s">
        <v>487</v>
      </c>
      <c r="F447" s="1367" t="s">
        <v>111</v>
      </c>
      <c r="G447" s="1506">
        <v>2</v>
      </c>
      <c r="H447" s="1367"/>
      <c r="I447" s="1500"/>
      <c r="J447" s="1367"/>
      <c r="K447" s="1367"/>
      <c r="L447" s="1367"/>
      <c r="M447" s="1367"/>
      <c r="N447" s="1367"/>
      <c r="O447" s="1501"/>
      <c r="P447" s="1367"/>
      <c r="Q447" s="1367"/>
      <c r="V447" s="1367"/>
      <c r="W447" s="1367"/>
      <c r="X447" s="1367"/>
      <c r="Y447" s="1367"/>
      <c r="Z447" s="1367"/>
      <c r="AA447" s="1367"/>
      <c r="AB447" s="1367"/>
      <c r="AC447" s="1367"/>
      <c r="AD447" s="1367"/>
      <c r="AE447" s="1367"/>
      <c r="AF447" s="1502"/>
      <c r="AG447" s="1502"/>
      <c r="AH447" s="1502"/>
      <c r="AI447" s="1502"/>
      <c r="AJ447" s="1502"/>
      <c r="AK447" s="1502"/>
      <c r="AL447" s="1502"/>
      <c r="AM447" s="1367"/>
      <c r="AN447" s="1367"/>
      <c r="AO447" s="1367"/>
      <c r="AP447" s="1367"/>
      <c r="AQ447" s="1367"/>
      <c r="AR447" s="1367"/>
      <c r="AS447" s="1367"/>
      <c r="AT447" s="1367"/>
      <c r="AU447" s="1367"/>
      <c r="AV447" s="1367"/>
      <c r="AW447" s="1367"/>
      <c r="AX447" s="1367"/>
      <c r="AY447" s="1367"/>
      <c r="AZ447" s="1367"/>
      <c r="BA447" s="1367"/>
      <c r="BB447" s="1367"/>
      <c r="BC447" s="1367"/>
      <c r="BD447" s="1367"/>
      <c r="BE447" s="1367"/>
      <c r="BF447" s="1367"/>
      <c r="BG447" s="1367"/>
      <c r="BH447" s="1367"/>
      <c r="BI447" s="1367"/>
      <c r="BJ447" s="1367"/>
    </row>
    <row r="448" spans="2:62" ht="70" x14ac:dyDescent="0.35">
      <c r="B448" s="1505"/>
      <c r="C448" s="1367" t="s">
        <v>1063</v>
      </c>
      <c r="D448" s="1367"/>
      <c r="E448" s="1367" t="s">
        <v>508</v>
      </c>
      <c r="F448" s="1367" t="s">
        <v>111</v>
      </c>
      <c r="G448" s="1506">
        <v>2</v>
      </c>
      <c r="H448" s="1367"/>
      <c r="I448" s="1500"/>
      <c r="J448" s="1367"/>
      <c r="K448" s="1367"/>
      <c r="L448" s="1367"/>
      <c r="M448" s="1367"/>
      <c r="N448" s="1367"/>
      <c r="O448" s="1501"/>
      <c r="P448" s="1367"/>
      <c r="Q448" s="1367"/>
      <c r="V448" s="1367"/>
      <c r="W448" s="1367"/>
      <c r="X448" s="1367"/>
      <c r="Y448" s="1367"/>
      <c r="Z448" s="1367"/>
      <c r="AA448" s="1367"/>
      <c r="AB448" s="1367"/>
      <c r="AC448" s="1367"/>
      <c r="AD448" s="1367"/>
      <c r="AE448" s="1367"/>
      <c r="AF448" s="1502"/>
      <c r="AG448" s="1502"/>
      <c r="AH448" s="1502"/>
      <c r="AI448" s="1502"/>
      <c r="AJ448" s="1502"/>
      <c r="AK448" s="1502"/>
      <c r="AL448" s="1502"/>
      <c r="AM448" s="1367"/>
      <c r="AN448" s="1367"/>
      <c r="AO448" s="1367"/>
      <c r="AP448" s="1367"/>
      <c r="AQ448" s="1367"/>
      <c r="AR448" s="1367"/>
      <c r="AS448" s="1367"/>
      <c r="AT448" s="1367"/>
      <c r="AU448" s="1367"/>
      <c r="AV448" s="1367"/>
      <c r="AW448" s="1367"/>
      <c r="AX448" s="1367"/>
      <c r="AY448" s="1367"/>
      <c r="AZ448" s="1367"/>
      <c r="BA448" s="1367"/>
      <c r="BB448" s="1367"/>
      <c r="BC448" s="1367"/>
      <c r="BD448" s="1367"/>
      <c r="BE448" s="1367"/>
      <c r="BF448" s="1367"/>
      <c r="BG448" s="1367"/>
      <c r="BH448" s="1367"/>
      <c r="BI448" s="1367"/>
      <c r="BJ448" s="1367"/>
    </row>
    <row r="449" spans="2:62" ht="70" x14ac:dyDescent="0.35">
      <c r="B449" s="1505"/>
      <c r="C449" s="1367" t="s">
        <v>1064</v>
      </c>
      <c r="D449" s="1367"/>
      <c r="E449" s="1367" t="s">
        <v>490</v>
      </c>
      <c r="F449" s="1367" t="s">
        <v>111</v>
      </c>
      <c r="G449" s="1506">
        <v>2</v>
      </c>
      <c r="H449" s="1367"/>
      <c r="I449" s="1500"/>
      <c r="J449" s="1367"/>
      <c r="K449" s="1367"/>
      <c r="L449" s="1367"/>
      <c r="M449" s="1367"/>
      <c r="N449" s="1367"/>
      <c r="O449" s="1501"/>
      <c r="P449" s="1367"/>
      <c r="Q449" s="1367"/>
      <c r="V449" s="1367"/>
      <c r="W449" s="1367"/>
      <c r="X449" s="1367"/>
      <c r="Y449" s="1367"/>
      <c r="Z449" s="1367"/>
      <c r="AA449" s="1367"/>
      <c r="AB449" s="1367"/>
      <c r="AC449" s="1367"/>
      <c r="AD449" s="1367"/>
      <c r="AE449" s="1367"/>
      <c r="AF449" s="1502"/>
      <c r="AG449" s="1502"/>
      <c r="AH449" s="1502"/>
      <c r="AI449" s="1502"/>
      <c r="AJ449" s="1502"/>
      <c r="AK449" s="1502"/>
      <c r="AL449" s="1502"/>
      <c r="AM449" s="1367"/>
      <c r="AN449" s="1367"/>
      <c r="AO449" s="1367"/>
      <c r="AP449" s="1367"/>
      <c r="AQ449" s="1367"/>
      <c r="AR449" s="1367"/>
      <c r="AS449" s="1367"/>
      <c r="AT449" s="1367"/>
      <c r="AU449" s="1367"/>
      <c r="AV449" s="1367"/>
      <c r="AW449" s="1367"/>
      <c r="AX449" s="1367"/>
      <c r="AY449" s="1367"/>
      <c r="AZ449" s="1367"/>
      <c r="BA449" s="1367"/>
      <c r="BB449" s="1367"/>
      <c r="BC449" s="1367"/>
      <c r="BD449" s="1367"/>
      <c r="BE449" s="1367"/>
      <c r="BF449" s="1367"/>
      <c r="BG449" s="1367"/>
      <c r="BH449" s="1367"/>
      <c r="BI449" s="1367"/>
      <c r="BJ449" s="1367"/>
    </row>
    <row r="450" spans="2:62" ht="42" x14ac:dyDescent="0.35">
      <c r="B450" s="1505"/>
      <c r="C450" s="1367" t="s">
        <v>1065</v>
      </c>
      <c r="D450" s="1367"/>
      <c r="E450" s="1367" t="s">
        <v>493</v>
      </c>
      <c r="F450" s="1367" t="s">
        <v>111</v>
      </c>
      <c r="G450" s="1506">
        <v>2</v>
      </c>
      <c r="H450" s="1367"/>
      <c r="I450" s="1500"/>
      <c r="J450" s="1367"/>
      <c r="K450" s="1367"/>
      <c r="L450" s="1367"/>
      <c r="M450" s="1367"/>
      <c r="N450" s="1367"/>
      <c r="O450" s="1501"/>
      <c r="P450" s="1367"/>
      <c r="Q450" s="1367"/>
      <c r="V450" s="1367"/>
      <c r="W450" s="1367"/>
      <c r="X450" s="1367"/>
      <c r="Y450" s="1367"/>
      <c r="Z450" s="1367"/>
      <c r="AA450" s="1367"/>
      <c r="AB450" s="1367"/>
      <c r="AC450" s="1367"/>
      <c r="AD450" s="1367"/>
      <c r="AE450" s="1367"/>
      <c r="AF450" s="1502"/>
      <c r="AG450" s="1502"/>
      <c r="AH450" s="1502"/>
      <c r="AI450" s="1502"/>
      <c r="AJ450" s="1502"/>
      <c r="AK450" s="1502"/>
      <c r="AL450" s="1502"/>
      <c r="AM450" s="1367"/>
      <c r="AN450" s="1367"/>
      <c r="AO450" s="1367"/>
      <c r="AP450" s="1367"/>
      <c r="AQ450" s="1367"/>
      <c r="AR450" s="1367"/>
      <c r="AS450" s="1367"/>
      <c r="AT450" s="1367"/>
      <c r="AU450" s="1367"/>
      <c r="AV450" s="1367"/>
      <c r="AW450" s="1367"/>
      <c r="AX450" s="1367"/>
      <c r="AY450" s="1367"/>
      <c r="AZ450" s="1367"/>
      <c r="BA450" s="1367"/>
      <c r="BB450" s="1367"/>
      <c r="BC450" s="1367"/>
      <c r="BD450" s="1367"/>
      <c r="BE450" s="1367"/>
      <c r="BF450" s="1367"/>
      <c r="BG450" s="1367"/>
      <c r="BH450" s="1367"/>
      <c r="BI450" s="1367"/>
      <c r="BJ450" s="1367"/>
    </row>
    <row r="451" spans="2:62" ht="56" x14ac:dyDescent="0.35">
      <c r="B451" s="1505"/>
      <c r="C451" s="1367" t="s">
        <v>498</v>
      </c>
      <c r="D451" s="1367"/>
      <c r="E451" s="1367" t="s">
        <v>499</v>
      </c>
      <c r="F451" s="1367" t="s">
        <v>111</v>
      </c>
      <c r="G451" s="1506">
        <v>2</v>
      </c>
      <c r="H451" s="1367"/>
      <c r="I451" s="1500"/>
      <c r="J451" s="1367"/>
      <c r="K451" s="1367"/>
      <c r="L451" s="1367"/>
      <c r="M451" s="1367"/>
      <c r="N451" s="1367"/>
      <c r="O451" s="1501"/>
      <c r="P451" s="1367"/>
      <c r="Q451" s="1367"/>
      <c r="V451" s="1367"/>
      <c r="W451" s="1367"/>
      <c r="X451" s="1367"/>
      <c r="Y451" s="1367"/>
      <c r="Z451" s="1367"/>
      <c r="AA451" s="1367"/>
      <c r="AB451" s="1367"/>
      <c r="AC451" s="1367"/>
      <c r="AD451" s="1367"/>
      <c r="AE451" s="1367"/>
      <c r="AF451" s="1502"/>
      <c r="AG451" s="1502"/>
      <c r="AH451" s="1502"/>
      <c r="AI451" s="1502"/>
      <c r="AJ451" s="1502"/>
      <c r="AK451" s="1502"/>
      <c r="AL451" s="1502"/>
      <c r="AM451" s="1367"/>
      <c r="AN451" s="1367"/>
      <c r="AO451" s="1367"/>
      <c r="AP451" s="1367"/>
      <c r="AQ451" s="1367"/>
      <c r="AR451" s="1367"/>
      <c r="AS451" s="1367"/>
      <c r="AT451" s="1367"/>
      <c r="AU451" s="1367"/>
      <c r="AV451" s="1367"/>
      <c r="AW451" s="1367"/>
      <c r="AX451" s="1367"/>
      <c r="AY451" s="1367"/>
      <c r="AZ451" s="1367"/>
      <c r="BA451" s="1367"/>
      <c r="BB451" s="1367"/>
      <c r="BC451" s="1367"/>
      <c r="BD451" s="1367"/>
      <c r="BE451" s="1367"/>
      <c r="BF451" s="1367"/>
      <c r="BG451" s="1367"/>
      <c r="BH451" s="1367"/>
      <c r="BI451" s="1367"/>
      <c r="BJ451" s="1367"/>
    </row>
    <row r="452" spans="2:62" ht="56" x14ac:dyDescent="0.35">
      <c r="B452" s="1505"/>
      <c r="C452" s="1367" t="s">
        <v>1066</v>
      </c>
      <c r="D452" s="1367"/>
      <c r="E452" s="1367" t="s">
        <v>511</v>
      </c>
      <c r="F452" s="1367" t="s">
        <v>111</v>
      </c>
      <c r="G452" s="1506">
        <v>2</v>
      </c>
      <c r="H452" s="1367"/>
      <c r="I452" s="1500"/>
      <c r="J452" s="1367"/>
      <c r="K452" s="1367"/>
      <c r="L452" s="1367"/>
      <c r="M452" s="1367"/>
      <c r="N452" s="1367"/>
      <c r="O452" s="1501"/>
      <c r="P452" s="1367"/>
      <c r="Q452" s="1367"/>
      <c r="V452" s="1367"/>
      <c r="W452" s="1367"/>
      <c r="X452" s="1367"/>
      <c r="Y452" s="1367"/>
      <c r="Z452" s="1367"/>
      <c r="AA452" s="1367"/>
      <c r="AB452" s="1367"/>
      <c r="AC452" s="1367"/>
      <c r="AD452" s="1367"/>
      <c r="AE452" s="1367"/>
      <c r="AF452" s="1502"/>
      <c r="AG452" s="1502"/>
      <c r="AH452" s="1502"/>
      <c r="AI452" s="1502"/>
      <c r="AJ452" s="1502"/>
      <c r="AK452" s="1502"/>
      <c r="AL452" s="1502"/>
      <c r="AM452" s="1367"/>
      <c r="AN452" s="1367"/>
      <c r="AO452" s="1367"/>
      <c r="AP452" s="1367"/>
      <c r="AQ452" s="1367"/>
      <c r="AR452" s="1367"/>
      <c r="AS452" s="1367"/>
      <c r="AT452" s="1367"/>
      <c r="AU452" s="1367"/>
      <c r="AV452" s="1367"/>
      <c r="AW452" s="1367"/>
      <c r="AX452" s="1367"/>
      <c r="AY452" s="1367"/>
      <c r="AZ452" s="1367"/>
      <c r="BA452" s="1367"/>
      <c r="BB452" s="1367"/>
      <c r="BC452" s="1367"/>
      <c r="BD452" s="1367"/>
      <c r="BE452" s="1367"/>
      <c r="BF452" s="1367"/>
      <c r="BG452" s="1367"/>
      <c r="BH452" s="1367"/>
      <c r="BI452" s="1367"/>
      <c r="BJ452" s="1367"/>
    </row>
    <row r="453" spans="2:62" ht="28.5" thickBot="1" x14ac:dyDescent="0.4">
      <c r="B453" s="1507"/>
      <c r="C453" s="1508" t="s">
        <v>1067</v>
      </c>
      <c r="D453" s="1508"/>
      <c r="E453" s="1508" t="s">
        <v>514</v>
      </c>
      <c r="F453" s="1508" t="s">
        <v>111</v>
      </c>
      <c r="G453" s="1509">
        <v>2</v>
      </c>
      <c r="H453" s="1367"/>
      <c r="I453" s="1500"/>
      <c r="J453" s="1367"/>
      <c r="K453" s="1367"/>
      <c r="L453" s="1367"/>
      <c r="M453" s="1367"/>
      <c r="N453" s="1367"/>
      <c r="O453" s="1501"/>
      <c r="P453" s="1367"/>
      <c r="Q453" s="1367"/>
      <c r="V453" s="1367"/>
      <c r="W453" s="1367"/>
      <c r="X453" s="1367"/>
      <c r="Y453" s="1367"/>
      <c r="Z453" s="1367"/>
      <c r="AA453" s="1367"/>
      <c r="AB453" s="1367"/>
      <c r="AC453" s="1367"/>
      <c r="AD453" s="1367"/>
      <c r="AE453" s="1367"/>
      <c r="AF453" s="1502"/>
      <c r="AG453" s="1502"/>
      <c r="AH453" s="1502"/>
      <c r="AI453" s="1502"/>
      <c r="AJ453" s="1502"/>
      <c r="AK453" s="1502"/>
      <c r="AL453" s="1502"/>
      <c r="AM453" s="1367"/>
      <c r="AN453" s="1367"/>
      <c r="AO453" s="1367"/>
      <c r="AP453" s="1367"/>
      <c r="AQ453" s="1367"/>
      <c r="AR453" s="1367"/>
      <c r="AS453" s="1367"/>
      <c r="AT453" s="1367"/>
      <c r="AU453" s="1367"/>
      <c r="AV453" s="1367"/>
      <c r="AW453" s="1367"/>
      <c r="AX453" s="1367"/>
      <c r="AY453" s="1367"/>
      <c r="AZ453" s="1367"/>
      <c r="BA453" s="1367"/>
      <c r="BB453" s="1367"/>
      <c r="BC453" s="1367"/>
      <c r="BD453" s="1367"/>
      <c r="BE453" s="1367"/>
      <c r="BF453" s="1367"/>
      <c r="BG453" s="1367"/>
      <c r="BH453" s="1367"/>
      <c r="BI453" s="1367"/>
      <c r="BJ453" s="1367"/>
    </row>
  </sheetData>
  <mergeCells count="6">
    <mergeCell ref="AT4:AU4"/>
    <mergeCell ref="AJ4:AK4"/>
    <mergeCell ref="AL4:AM4"/>
    <mergeCell ref="AN4:AO4"/>
    <mergeCell ref="AP4:AQ4"/>
    <mergeCell ref="AR4:AS4"/>
  </mergeCells>
  <dataValidations disablePrompts="1" count="1">
    <dataValidation type="list" allowBlank="1" showInputMessage="1" showErrorMessage="1" sqref="E394:E401" xr:uid="{C8367478-368A-4340-B64E-79FCF90CBA8F}">
      <formula1>$CA$3:$CA$54</formula1>
    </dataValidation>
  </dataValidation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52F30-146B-4298-B1B6-17544D4BA29D}">
  <dimension ref="B1:CN150"/>
  <sheetViews>
    <sheetView zoomScale="60" zoomScaleNormal="60" workbookViewId="0">
      <pane xSplit="4" ySplit="5" topLeftCell="E6" activePane="bottomRight" state="frozen"/>
      <selection pane="topRight" activeCell="F77" sqref="F77"/>
      <selection pane="bottomLeft" activeCell="F77" sqref="F77"/>
      <selection pane="bottomRight" activeCell="C20" sqref="C20"/>
    </sheetView>
  </sheetViews>
  <sheetFormatPr defaultColWidth="8.69140625" defaultRowHeight="14" x14ac:dyDescent="0.35"/>
  <cols>
    <col min="1" max="1" width="2.07421875" style="810" customWidth="1"/>
    <col min="2" max="2" width="18.07421875" style="810" customWidth="1"/>
    <col min="3" max="3" width="90.07421875" style="797" bestFit="1" customWidth="1"/>
    <col min="4" max="4" width="9.69140625" style="810" customWidth="1"/>
    <col min="5" max="5" width="28.07421875" style="810" customWidth="1"/>
    <col min="6" max="6" width="27.07421875" style="810" customWidth="1"/>
    <col min="7" max="7" width="11" style="810" customWidth="1"/>
    <col min="8" max="8" width="70.07421875" style="810" customWidth="1"/>
    <col min="9" max="9" width="16.07421875" style="810" customWidth="1"/>
    <col min="10" max="10" width="6.53515625" style="810" customWidth="1"/>
    <col min="11" max="11" width="7.07421875" style="810" customWidth="1"/>
    <col min="12" max="71" width="8.69140625" style="810" customWidth="1"/>
    <col min="72" max="72" width="8.69140625" style="810"/>
    <col min="73" max="91" width="8.69140625" style="810" hidden="1" customWidth="1"/>
    <col min="92" max="92" width="9.07421875" style="810" hidden="1" customWidth="1"/>
    <col min="93" max="16384" width="8.69140625" style="810"/>
  </cols>
  <sheetData>
    <row r="1" spans="2:92" ht="14.5" thickBot="1" x14ac:dyDescent="0.4">
      <c r="B1" s="1362"/>
      <c r="C1" s="1367"/>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row>
    <row r="2" spans="2:92" ht="35.15" customHeight="1" thickBot="1" x14ac:dyDescent="0.4">
      <c r="B2" s="1510" t="s">
        <v>62</v>
      </c>
      <c r="C2" s="1511" t="s">
        <v>17</v>
      </c>
      <c r="D2" s="1510" t="s">
        <v>2</v>
      </c>
      <c r="E2" s="1512">
        <v>1</v>
      </c>
      <c r="F2" s="1362"/>
      <c r="G2" s="774" t="s">
        <v>61</v>
      </c>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1362"/>
      <c r="AZ2" s="1362"/>
      <c r="BA2" s="1362"/>
      <c r="BB2" s="1362"/>
      <c r="BC2" s="1362"/>
      <c r="BD2" s="1362"/>
      <c r="BE2" s="1362"/>
      <c r="BF2" s="1362"/>
      <c r="BG2" s="1362"/>
      <c r="BH2" s="1362"/>
      <c r="BI2" s="1362"/>
      <c r="BJ2" s="1362"/>
      <c r="BK2" s="1362"/>
      <c r="BL2" s="1362"/>
      <c r="BM2" s="1362"/>
      <c r="BN2" s="1362"/>
      <c r="BO2" s="1362"/>
      <c r="BP2" s="1362"/>
      <c r="BQ2" s="1362"/>
      <c r="BR2" s="1362"/>
      <c r="BS2" s="1362"/>
      <c r="BT2" s="1362"/>
      <c r="BU2" s="1362"/>
      <c r="BV2" s="1362"/>
      <c r="BW2" s="1362"/>
      <c r="BX2" s="1362"/>
      <c r="BY2" s="1362"/>
      <c r="BZ2" s="1362"/>
      <c r="CA2" s="1362"/>
      <c r="CB2" s="1362"/>
      <c r="CC2" s="1362"/>
      <c r="CD2" s="1362"/>
      <c r="CE2" s="1362"/>
      <c r="CF2" s="1362"/>
      <c r="CG2" s="1362"/>
      <c r="CH2" s="1362"/>
      <c r="CI2" s="1362"/>
      <c r="CJ2" s="1362"/>
      <c r="CK2" s="1362"/>
      <c r="CL2" s="1362"/>
      <c r="CM2" s="1362"/>
      <c r="CN2" s="1362"/>
    </row>
    <row r="3" spans="2:92" ht="14.5" thickBot="1" x14ac:dyDescent="0.4">
      <c r="B3" s="1362"/>
      <c r="C3" s="1367"/>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2"/>
      <c r="BM3" s="1362"/>
      <c r="BN3" s="1362"/>
      <c r="BO3" s="1362"/>
      <c r="BP3" s="1362"/>
      <c r="BQ3" s="1362"/>
      <c r="BR3" s="1362"/>
      <c r="BS3" s="1362"/>
      <c r="BT3" s="1362"/>
      <c r="BU3" s="1362"/>
      <c r="BV3" s="1362"/>
      <c r="BW3" s="1362"/>
      <c r="BX3" s="1362"/>
      <c r="BY3" s="1362"/>
      <c r="BZ3" s="1362"/>
      <c r="CA3" s="1362"/>
      <c r="CB3" s="1362"/>
      <c r="CC3" s="1362"/>
      <c r="CD3" s="1362"/>
      <c r="CE3" s="1362"/>
      <c r="CF3" s="1362"/>
      <c r="CG3" s="1362"/>
      <c r="CH3" s="1362"/>
      <c r="CI3" s="1362"/>
      <c r="CJ3" s="1362"/>
      <c r="CK3" s="1362"/>
      <c r="CL3" s="1362"/>
      <c r="CM3" s="1362"/>
      <c r="CN3" s="1362"/>
    </row>
    <row r="4" spans="2:92" ht="42" customHeight="1" thickBot="1" x14ac:dyDescent="0.4">
      <c r="B4" s="122" t="s">
        <v>1079</v>
      </c>
      <c r="C4" s="25" t="s">
        <v>1080</v>
      </c>
      <c r="D4" s="26" t="s">
        <v>1080</v>
      </c>
      <c r="E4" s="26" t="s">
        <v>1080</v>
      </c>
      <c r="F4" s="26" t="s">
        <v>1080</v>
      </c>
      <c r="G4" s="26"/>
      <c r="H4" s="26"/>
      <c r="I4" s="26"/>
      <c r="J4" s="26"/>
      <c r="K4" s="26"/>
      <c r="L4" s="1600" t="s">
        <v>1081</v>
      </c>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c r="BH4" s="1601"/>
      <c r="BI4" s="1601"/>
      <c r="BJ4" s="1601"/>
      <c r="BK4" s="1601"/>
      <c r="BL4" s="1601"/>
      <c r="BM4" s="1601"/>
      <c r="BN4" s="1601"/>
      <c r="BO4" s="1601"/>
      <c r="BP4" s="1601"/>
      <c r="BQ4" s="1601"/>
      <c r="BR4" s="1601"/>
      <c r="BS4" s="1601"/>
      <c r="BT4" s="1601"/>
      <c r="BU4" s="1601"/>
      <c r="BV4" s="1601"/>
      <c r="BW4" s="1601"/>
      <c r="BX4" s="1601"/>
      <c r="BY4" s="1601"/>
      <c r="BZ4" s="1601"/>
      <c r="CA4" s="1601"/>
      <c r="CB4" s="1601"/>
      <c r="CC4" s="1601"/>
      <c r="CD4" s="1601"/>
      <c r="CE4" s="1601"/>
      <c r="CF4" s="1601"/>
      <c r="CG4" s="1601"/>
      <c r="CH4" s="1601"/>
      <c r="CI4" s="1601"/>
      <c r="CJ4" s="1601"/>
      <c r="CK4" s="1601"/>
      <c r="CL4" s="1601"/>
      <c r="CM4" s="1601"/>
      <c r="CN4" s="1601"/>
    </row>
    <row r="5" spans="2:92" ht="28" x14ac:dyDescent="0.35">
      <c r="B5" s="812" t="s">
        <v>65</v>
      </c>
      <c r="C5" s="813" t="s">
        <v>1082</v>
      </c>
      <c r="D5" s="813" t="s">
        <v>680</v>
      </c>
      <c r="E5" s="813" t="s">
        <v>1083</v>
      </c>
      <c r="F5" s="813" t="s">
        <v>683</v>
      </c>
      <c r="G5" s="126" t="s">
        <v>1084</v>
      </c>
      <c r="H5" s="813" t="s">
        <v>1085</v>
      </c>
      <c r="I5" s="126" t="s">
        <v>1086</v>
      </c>
      <c r="J5" s="126" t="s">
        <v>82</v>
      </c>
      <c r="K5" s="814" t="s">
        <v>83</v>
      </c>
      <c r="L5" s="815" t="s">
        <v>19</v>
      </c>
      <c r="M5" s="815" t="s">
        <v>84</v>
      </c>
      <c r="N5" s="815" t="s">
        <v>85</v>
      </c>
      <c r="O5" s="815" t="s">
        <v>86</v>
      </c>
      <c r="P5" s="815" t="s">
        <v>87</v>
      </c>
      <c r="Q5" s="815" t="s">
        <v>88</v>
      </c>
      <c r="R5" s="815" t="s">
        <v>89</v>
      </c>
      <c r="S5" s="815" t="s">
        <v>90</v>
      </c>
      <c r="T5" s="815" t="s">
        <v>91</v>
      </c>
      <c r="U5" s="815" t="s">
        <v>92</v>
      </c>
      <c r="V5" s="815" t="s">
        <v>93</v>
      </c>
      <c r="W5" s="815" t="s">
        <v>123</v>
      </c>
      <c r="X5" s="815" t="s">
        <v>124</v>
      </c>
      <c r="Y5" s="815" t="s">
        <v>125</v>
      </c>
      <c r="Z5" s="815" t="s">
        <v>126</v>
      </c>
      <c r="AA5" s="815" t="s">
        <v>94</v>
      </c>
      <c r="AB5" s="815" t="s">
        <v>127</v>
      </c>
      <c r="AC5" s="815" t="s">
        <v>128</v>
      </c>
      <c r="AD5" s="815" t="s">
        <v>129</v>
      </c>
      <c r="AE5" s="815" t="s">
        <v>130</v>
      </c>
      <c r="AF5" s="815" t="s">
        <v>95</v>
      </c>
      <c r="AG5" s="815" t="s">
        <v>131</v>
      </c>
      <c r="AH5" s="815" t="s">
        <v>132</v>
      </c>
      <c r="AI5" s="815" t="s">
        <v>133</v>
      </c>
      <c r="AJ5" s="815" t="s">
        <v>134</v>
      </c>
      <c r="AK5" s="815" t="s">
        <v>96</v>
      </c>
      <c r="AL5" s="815" t="s">
        <v>135</v>
      </c>
      <c r="AM5" s="815" t="s">
        <v>136</v>
      </c>
      <c r="AN5" s="815" t="s">
        <v>137</v>
      </c>
      <c r="AO5" s="815" t="s">
        <v>138</v>
      </c>
      <c r="AP5" s="815" t="s">
        <v>97</v>
      </c>
      <c r="AQ5" s="815" t="s">
        <v>139</v>
      </c>
      <c r="AR5" s="815" t="s">
        <v>140</v>
      </c>
      <c r="AS5" s="815" t="s">
        <v>141</v>
      </c>
      <c r="AT5" s="815" t="s">
        <v>142</v>
      </c>
      <c r="AU5" s="815" t="s">
        <v>98</v>
      </c>
      <c r="AV5" s="815" t="s">
        <v>143</v>
      </c>
      <c r="AW5" s="815" t="s">
        <v>144</v>
      </c>
      <c r="AX5" s="815" t="s">
        <v>145</v>
      </c>
      <c r="AY5" s="815" t="s">
        <v>146</v>
      </c>
      <c r="AZ5" s="815" t="s">
        <v>99</v>
      </c>
      <c r="BA5" s="815" t="s">
        <v>147</v>
      </c>
      <c r="BB5" s="815" t="s">
        <v>148</v>
      </c>
      <c r="BC5" s="815" t="s">
        <v>149</v>
      </c>
      <c r="BD5" s="815" t="s">
        <v>150</v>
      </c>
      <c r="BE5" s="815" t="s">
        <v>100</v>
      </c>
      <c r="BF5" s="815" t="s">
        <v>151</v>
      </c>
      <c r="BG5" s="815" t="s">
        <v>152</v>
      </c>
      <c r="BH5" s="815" t="s">
        <v>153</v>
      </c>
      <c r="BI5" s="815" t="s">
        <v>154</v>
      </c>
      <c r="BJ5" s="815" t="s">
        <v>101</v>
      </c>
      <c r="BK5" s="815" t="s">
        <v>155</v>
      </c>
      <c r="BL5" s="815" t="s">
        <v>156</v>
      </c>
      <c r="BM5" s="815" t="s">
        <v>157</v>
      </c>
      <c r="BN5" s="815" t="s">
        <v>158</v>
      </c>
      <c r="BO5" s="815" t="s">
        <v>102</v>
      </c>
      <c r="BP5" s="816" t="s">
        <v>159</v>
      </c>
      <c r="BQ5" s="817" t="s">
        <v>160</v>
      </c>
      <c r="BR5" s="817" t="s">
        <v>161</v>
      </c>
      <c r="BS5" s="817" t="s">
        <v>162</v>
      </c>
      <c r="BT5" s="817" t="s">
        <v>103</v>
      </c>
      <c r="BU5" s="817" t="s">
        <v>163</v>
      </c>
      <c r="BV5" s="817" t="s">
        <v>164</v>
      </c>
      <c r="BW5" s="817" t="s">
        <v>165</v>
      </c>
      <c r="BX5" s="817" t="s">
        <v>166</v>
      </c>
      <c r="BY5" s="817" t="s">
        <v>104</v>
      </c>
      <c r="BZ5" s="817" t="s">
        <v>167</v>
      </c>
      <c r="CA5" s="817" t="s">
        <v>168</v>
      </c>
      <c r="CB5" s="817" t="s">
        <v>169</v>
      </c>
      <c r="CC5" s="817" t="s">
        <v>170</v>
      </c>
      <c r="CD5" s="817" t="s">
        <v>105</v>
      </c>
      <c r="CE5" s="817" t="s">
        <v>171</v>
      </c>
      <c r="CF5" s="817" t="s">
        <v>172</v>
      </c>
      <c r="CG5" s="817" t="s">
        <v>173</v>
      </c>
      <c r="CH5" s="817" t="s">
        <v>174</v>
      </c>
      <c r="CI5" s="817" t="s">
        <v>106</v>
      </c>
      <c r="CJ5" s="817" t="s">
        <v>175</v>
      </c>
      <c r="CK5" s="817" t="s">
        <v>176</v>
      </c>
      <c r="CL5" s="817" t="s">
        <v>177</v>
      </c>
      <c r="CM5" s="817" t="s">
        <v>178</v>
      </c>
      <c r="CN5" s="818" t="s">
        <v>107</v>
      </c>
    </row>
    <row r="6" spans="2:92" x14ac:dyDescent="0.3">
      <c r="B6"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 s="1513" t="s">
        <v>1004</v>
      </c>
      <c r="D6" s="1514">
        <v>34.1</v>
      </c>
      <c r="E6" s="1266" t="s">
        <v>997</v>
      </c>
      <c r="F6" s="1267" t="str">
        <f>VLOOKUP(TBL5_OptBen[[#This Row],[Option Type (defined list)]],'Option Typs_Grps'!B$2:C$47, 2, FALSE)</f>
        <v>Resource Options</v>
      </c>
      <c r="G6" s="1268" t="s">
        <v>738</v>
      </c>
      <c r="H6" s="1269" t="s">
        <v>1087</v>
      </c>
      <c r="I6" s="1270" t="s">
        <v>68</v>
      </c>
      <c r="J6" s="1271" t="s">
        <v>111</v>
      </c>
      <c r="K6" s="1272">
        <v>2</v>
      </c>
      <c r="L6" s="1273">
        <v>0</v>
      </c>
      <c r="M6" s="1273">
        <v>0</v>
      </c>
      <c r="N6" s="1273">
        <v>0</v>
      </c>
      <c r="O6" s="1273">
        <v>0</v>
      </c>
      <c r="P6" s="1273">
        <v>0</v>
      </c>
      <c r="Q6" s="1273">
        <v>0</v>
      </c>
      <c r="R6" s="1274">
        <v>0</v>
      </c>
      <c r="S6" s="1274">
        <v>0</v>
      </c>
      <c r="T6" s="1274">
        <v>0</v>
      </c>
      <c r="U6" s="1274">
        <v>0</v>
      </c>
      <c r="V6" s="1274">
        <v>0</v>
      </c>
      <c r="W6" s="1274">
        <v>0</v>
      </c>
      <c r="X6" s="1274">
        <v>0</v>
      </c>
      <c r="Y6" s="1274">
        <v>0</v>
      </c>
      <c r="Z6" s="1274">
        <v>0</v>
      </c>
      <c r="AA6" s="1274">
        <v>0</v>
      </c>
      <c r="AB6" s="1274">
        <v>4</v>
      </c>
      <c r="AC6" s="1274">
        <v>4</v>
      </c>
      <c r="AD6" s="1274">
        <v>4</v>
      </c>
      <c r="AE6" s="1274">
        <v>4</v>
      </c>
      <c r="AF6" s="1274">
        <v>4</v>
      </c>
      <c r="AG6" s="1274">
        <v>4</v>
      </c>
      <c r="AH6" s="1274">
        <v>4</v>
      </c>
      <c r="AI6" s="1274">
        <v>4</v>
      </c>
      <c r="AJ6" s="1274">
        <v>4</v>
      </c>
      <c r="AK6" s="1274">
        <v>4</v>
      </c>
      <c r="AL6" s="1274">
        <v>4</v>
      </c>
      <c r="AM6" s="1274">
        <v>4</v>
      </c>
      <c r="AN6" s="1274">
        <v>4</v>
      </c>
      <c r="AO6" s="1274">
        <v>4</v>
      </c>
      <c r="AP6" s="1274">
        <v>4</v>
      </c>
      <c r="AQ6" s="1274">
        <v>4</v>
      </c>
      <c r="AR6" s="1274">
        <v>4</v>
      </c>
      <c r="AS6" s="1274">
        <v>4</v>
      </c>
      <c r="AT6" s="1274">
        <v>4</v>
      </c>
      <c r="AU6" s="1274">
        <v>4</v>
      </c>
      <c r="AV6" s="1274">
        <v>4</v>
      </c>
      <c r="AW6" s="1274">
        <v>4</v>
      </c>
      <c r="AX6" s="1274">
        <v>4</v>
      </c>
      <c r="AY6" s="1274">
        <v>4</v>
      </c>
      <c r="AZ6" s="1274">
        <v>4</v>
      </c>
      <c r="BA6" s="1274">
        <v>4</v>
      </c>
      <c r="BB6" s="1274">
        <v>4</v>
      </c>
      <c r="BC6" s="1274">
        <v>4</v>
      </c>
      <c r="BD6" s="1274">
        <v>4</v>
      </c>
      <c r="BE6" s="1274">
        <v>4</v>
      </c>
      <c r="BF6" s="1274">
        <v>4</v>
      </c>
      <c r="BG6" s="1274">
        <v>4</v>
      </c>
      <c r="BH6" s="1274">
        <v>4</v>
      </c>
      <c r="BI6" s="1274">
        <v>4</v>
      </c>
      <c r="BJ6" s="1274">
        <v>4</v>
      </c>
      <c r="BK6" s="1274">
        <v>4</v>
      </c>
      <c r="BL6" s="1274">
        <v>4</v>
      </c>
      <c r="BM6" s="1274">
        <v>4</v>
      </c>
      <c r="BN6" s="1274">
        <v>4</v>
      </c>
      <c r="BO6" s="1274">
        <v>4</v>
      </c>
      <c r="BP6" s="1274">
        <v>4</v>
      </c>
      <c r="BQ6" s="1274">
        <v>4</v>
      </c>
      <c r="BR6" s="1274">
        <v>4</v>
      </c>
      <c r="BS6" s="1274">
        <v>4</v>
      </c>
      <c r="BT6" s="1274">
        <v>4</v>
      </c>
      <c r="BU6" s="822"/>
      <c r="BV6" s="822"/>
      <c r="BW6" s="822"/>
      <c r="BX6" s="822"/>
      <c r="BY6" s="822"/>
      <c r="BZ6" s="822"/>
      <c r="CA6" s="822"/>
      <c r="CB6" s="822"/>
      <c r="CC6" s="822"/>
      <c r="CD6" s="822"/>
      <c r="CE6" s="822"/>
      <c r="CF6" s="822"/>
      <c r="CG6" s="822"/>
      <c r="CH6" s="822"/>
      <c r="CI6" s="822"/>
      <c r="CJ6" s="822"/>
      <c r="CK6" s="822"/>
      <c r="CL6" s="822"/>
      <c r="CM6" s="822"/>
      <c r="CN6" s="823"/>
    </row>
    <row r="7" spans="2:92" x14ac:dyDescent="0.3">
      <c r="B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 s="1513" t="s">
        <v>1004</v>
      </c>
      <c r="D7" s="1514">
        <v>34.1</v>
      </c>
      <c r="E7" s="1266" t="s">
        <v>997</v>
      </c>
      <c r="F7" s="1267" t="str">
        <f>VLOOKUP(TBL5_OptBen[[#This Row],[Option Type (defined list)]],'Option Typs_Grps'!B$2:C$47, 2, FALSE)</f>
        <v>Resource Options</v>
      </c>
      <c r="G7" s="1268" t="s">
        <v>738</v>
      </c>
      <c r="H7" s="1269" t="s">
        <v>1088</v>
      </c>
      <c r="I7" s="1270" t="s">
        <v>68</v>
      </c>
      <c r="J7" s="1271" t="s">
        <v>111</v>
      </c>
      <c r="K7" s="1272">
        <v>2</v>
      </c>
      <c r="L7" s="1273">
        <v>0</v>
      </c>
      <c r="M7" s="1273">
        <v>0</v>
      </c>
      <c r="N7" s="1273">
        <v>0</v>
      </c>
      <c r="O7" s="1273">
        <v>0</v>
      </c>
      <c r="P7" s="1273">
        <v>0</v>
      </c>
      <c r="Q7" s="1273">
        <v>0</v>
      </c>
      <c r="R7" s="1274">
        <v>0</v>
      </c>
      <c r="S7" s="1274">
        <v>0</v>
      </c>
      <c r="T7" s="1274">
        <v>0</v>
      </c>
      <c r="U7" s="1274">
        <v>0</v>
      </c>
      <c r="V7" s="1274">
        <v>0</v>
      </c>
      <c r="W7" s="1274">
        <v>0</v>
      </c>
      <c r="X7" s="1274">
        <v>0</v>
      </c>
      <c r="Y7" s="1274">
        <v>0</v>
      </c>
      <c r="Z7" s="1274">
        <v>0</v>
      </c>
      <c r="AA7" s="1274">
        <v>0</v>
      </c>
      <c r="AB7" s="1274">
        <v>0</v>
      </c>
      <c r="AC7" s="1274">
        <v>0</v>
      </c>
      <c r="AD7" s="1274">
        <v>0</v>
      </c>
      <c r="AE7" s="1274">
        <v>0</v>
      </c>
      <c r="AF7" s="1274">
        <v>0</v>
      </c>
      <c r="AG7" s="1274">
        <v>0</v>
      </c>
      <c r="AH7" s="1274">
        <v>0</v>
      </c>
      <c r="AI7" s="1274">
        <v>0</v>
      </c>
      <c r="AJ7" s="1274">
        <v>0</v>
      </c>
      <c r="AK7" s="1274">
        <v>0</v>
      </c>
      <c r="AL7" s="1274">
        <v>0</v>
      </c>
      <c r="AM7" s="1274">
        <v>0</v>
      </c>
      <c r="AN7" s="1274">
        <v>0</v>
      </c>
      <c r="AO7" s="1274">
        <v>0</v>
      </c>
      <c r="AP7" s="1274">
        <v>0</v>
      </c>
      <c r="AQ7" s="1274">
        <v>0</v>
      </c>
      <c r="AR7" s="1274">
        <v>0</v>
      </c>
      <c r="AS7" s="1274">
        <v>0</v>
      </c>
      <c r="AT7" s="1274">
        <v>0</v>
      </c>
      <c r="AU7" s="1274">
        <v>0</v>
      </c>
      <c r="AV7" s="1274">
        <v>0</v>
      </c>
      <c r="AW7" s="1274">
        <v>0</v>
      </c>
      <c r="AX7" s="1274">
        <v>0</v>
      </c>
      <c r="AY7" s="1274">
        <v>0</v>
      </c>
      <c r="AZ7" s="1274">
        <v>0</v>
      </c>
      <c r="BA7" s="1274">
        <v>0</v>
      </c>
      <c r="BB7" s="1274">
        <v>0</v>
      </c>
      <c r="BC7" s="1274">
        <v>0</v>
      </c>
      <c r="BD7" s="1274">
        <v>0</v>
      </c>
      <c r="BE7" s="1274">
        <v>0</v>
      </c>
      <c r="BF7" s="1274">
        <v>4</v>
      </c>
      <c r="BG7" s="1274">
        <v>4</v>
      </c>
      <c r="BH7" s="1274">
        <v>4</v>
      </c>
      <c r="BI7" s="1274">
        <v>4</v>
      </c>
      <c r="BJ7" s="1274">
        <v>4</v>
      </c>
      <c r="BK7" s="1274">
        <v>4</v>
      </c>
      <c r="BL7" s="1274">
        <v>4</v>
      </c>
      <c r="BM7" s="1274">
        <v>4</v>
      </c>
      <c r="BN7" s="1274">
        <v>4</v>
      </c>
      <c r="BO7" s="1274">
        <v>4</v>
      </c>
      <c r="BP7" s="1274">
        <v>4</v>
      </c>
      <c r="BQ7" s="1274">
        <v>4</v>
      </c>
      <c r="BR7" s="1274">
        <v>4</v>
      </c>
      <c r="BS7" s="1274">
        <v>4</v>
      </c>
      <c r="BT7" s="1274">
        <v>4</v>
      </c>
      <c r="BU7" s="822"/>
      <c r="BV7" s="822"/>
      <c r="BW7" s="822"/>
      <c r="BX7" s="822"/>
      <c r="BY7" s="822"/>
      <c r="BZ7" s="822"/>
      <c r="CA7" s="822"/>
      <c r="CB7" s="822"/>
      <c r="CC7" s="822"/>
      <c r="CD7" s="822"/>
      <c r="CE7" s="822"/>
      <c r="CF7" s="822"/>
      <c r="CG7" s="822"/>
      <c r="CH7" s="822"/>
      <c r="CI7" s="822"/>
      <c r="CJ7" s="822"/>
      <c r="CK7" s="822"/>
      <c r="CL7" s="822"/>
      <c r="CM7" s="822"/>
      <c r="CN7" s="823"/>
    </row>
    <row r="8" spans="2:92" x14ac:dyDescent="0.3">
      <c r="B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 s="1513" t="s">
        <v>1004</v>
      </c>
      <c r="D8" s="1514">
        <v>34.1</v>
      </c>
      <c r="E8" s="1266" t="s">
        <v>997</v>
      </c>
      <c r="F8" s="1267" t="str">
        <f>VLOOKUP(TBL5_OptBen[[#This Row],[Option Type (defined list)]],'Option Typs_Grps'!B$2:C$47, 2, FALSE)</f>
        <v>Resource Options</v>
      </c>
      <c r="G8" s="1268" t="s">
        <v>738</v>
      </c>
      <c r="H8" s="1269" t="s">
        <v>1089</v>
      </c>
      <c r="I8" s="1275" t="s">
        <v>68</v>
      </c>
      <c r="J8" s="1271" t="s">
        <v>111</v>
      </c>
      <c r="K8" s="1272">
        <v>2</v>
      </c>
      <c r="L8" s="1273">
        <v>0</v>
      </c>
      <c r="M8" s="1273">
        <v>0</v>
      </c>
      <c r="N8" s="1273">
        <v>0</v>
      </c>
      <c r="O8" s="1273">
        <v>0</v>
      </c>
      <c r="P8" s="1273">
        <v>0</v>
      </c>
      <c r="Q8" s="1273">
        <v>0</v>
      </c>
      <c r="R8" s="1274">
        <v>0</v>
      </c>
      <c r="S8" s="1274">
        <v>0</v>
      </c>
      <c r="T8" s="1274">
        <v>0</v>
      </c>
      <c r="U8" s="1274">
        <v>0</v>
      </c>
      <c r="V8" s="1274">
        <v>0</v>
      </c>
      <c r="W8" s="1274">
        <v>0</v>
      </c>
      <c r="X8" s="1274">
        <v>0</v>
      </c>
      <c r="Y8" s="1274">
        <v>0</v>
      </c>
      <c r="Z8" s="1274">
        <v>0</v>
      </c>
      <c r="AA8" s="1274">
        <v>0</v>
      </c>
      <c r="AB8" s="1274">
        <v>4</v>
      </c>
      <c r="AC8" s="1274">
        <v>4</v>
      </c>
      <c r="AD8" s="1274">
        <v>4</v>
      </c>
      <c r="AE8" s="1274">
        <v>4</v>
      </c>
      <c r="AF8" s="1274">
        <v>4</v>
      </c>
      <c r="AG8" s="1274">
        <v>4</v>
      </c>
      <c r="AH8" s="1274">
        <v>4</v>
      </c>
      <c r="AI8" s="1274">
        <v>4</v>
      </c>
      <c r="AJ8" s="1274">
        <v>4</v>
      </c>
      <c r="AK8" s="1274">
        <v>4</v>
      </c>
      <c r="AL8" s="1274">
        <v>4</v>
      </c>
      <c r="AM8" s="1274">
        <v>4</v>
      </c>
      <c r="AN8" s="1274">
        <v>4</v>
      </c>
      <c r="AO8" s="1274">
        <v>4</v>
      </c>
      <c r="AP8" s="1274">
        <v>4</v>
      </c>
      <c r="AQ8" s="1274">
        <v>4</v>
      </c>
      <c r="AR8" s="1274">
        <v>4</v>
      </c>
      <c r="AS8" s="1274">
        <v>4</v>
      </c>
      <c r="AT8" s="1274">
        <v>4</v>
      </c>
      <c r="AU8" s="1274">
        <v>4</v>
      </c>
      <c r="AV8" s="1274">
        <v>4</v>
      </c>
      <c r="AW8" s="1274">
        <v>4</v>
      </c>
      <c r="AX8" s="1274">
        <v>4</v>
      </c>
      <c r="AY8" s="1274">
        <v>4</v>
      </c>
      <c r="AZ8" s="1274">
        <v>4</v>
      </c>
      <c r="BA8" s="1274">
        <v>4</v>
      </c>
      <c r="BB8" s="1274">
        <v>4</v>
      </c>
      <c r="BC8" s="1274">
        <v>4</v>
      </c>
      <c r="BD8" s="1274">
        <v>4</v>
      </c>
      <c r="BE8" s="1274">
        <v>4</v>
      </c>
      <c r="BF8" s="1274">
        <v>4</v>
      </c>
      <c r="BG8" s="1274">
        <v>4</v>
      </c>
      <c r="BH8" s="1274">
        <v>4</v>
      </c>
      <c r="BI8" s="1274">
        <v>4</v>
      </c>
      <c r="BJ8" s="1274">
        <v>4</v>
      </c>
      <c r="BK8" s="1274">
        <v>4</v>
      </c>
      <c r="BL8" s="1274">
        <v>4</v>
      </c>
      <c r="BM8" s="1274">
        <v>4</v>
      </c>
      <c r="BN8" s="1274">
        <v>4</v>
      </c>
      <c r="BO8" s="1274">
        <v>4</v>
      </c>
      <c r="BP8" s="1274">
        <v>4</v>
      </c>
      <c r="BQ8" s="1274">
        <v>4</v>
      </c>
      <c r="BR8" s="1274">
        <v>4</v>
      </c>
      <c r="BS8" s="1274">
        <v>4</v>
      </c>
      <c r="BT8" s="1274">
        <v>4</v>
      </c>
      <c r="BU8" s="822"/>
      <c r="BV8" s="822"/>
      <c r="BW8" s="822"/>
      <c r="BX8" s="822"/>
      <c r="BY8" s="822"/>
      <c r="BZ8" s="822"/>
      <c r="CA8" s="822"/>
      <c r="CB8" s="822"/>
      <c r="CC8" s="822"/>
      <c r="CD8" s="822"/>
      <c r="CE8" s="822"/>
      <c r="CF8" s="822"/>
      <c r="CG8" s="822"/>
      <c r="CH8" s="822"/>
      <c r="CI8" s="822"/>
      <c r="CJ8" s="822"/>
      <c r="CK8" s="822"/>
      <c r="CL8" s="822"/>
      <c r="CM8" s="822"/>
      <c r="CN8" s="823"/>
    </row>
    <row r="9" spans="2:92" x14ac:dyDescent="0.3">
      <c r="B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 s="1513" t="s">
        <v>1036</v>
      </c>
      <c r="D9" s="1514">
        <v>70.010000000000005</v>
      </c>
      <c r="E9" s="1266" t="s">
        <v>889</v>
      </c>
      <c r="F9" s="1267" t="str">
        <f>VLOOKUP(TBL5_OptBen[[#This Row],[Option Type (defined list)]],'Option Typs_Grps'!B$2:C$47, 2, FALSE)</f>
        <v>Distribution Options</v>
      </c>
      <c r="G9" s="1268" t="s">
        <v>738</v>
      </c>
      <c r="H9" s="1269" t="s">
        <v>1090</v>
      </c>
      <c r="I9" s="1270" t="s">
        <v>68</v>
      </c>
      <c r="J9" s="1271" t="s">
        <v>111</v>
      </c>
      <c r="K9" s="1272">
        <v>2</v>
      </c>
      <c r="L9" s="1273">
        <v>0</v>
      </c>
      <c r="M9" s="1273">
        <v>0</v>
      </c>
      <c r="N9" s="1273">
        <v>0</v>
      </c>
      <c r="O9" s="1273">
        <v>0</v>
      </c>
      <c r="P9" s="1273">
        <v>0</v>
      </c>
      <c r="Q9" s="1273">
        <v>0</v>
      </c>
      <c r="R9" s="1274">
        <v>0</v>
      </c>
      <c r="S9" s="1274">
        <v>0</v>
      </c>
      <c r="T9" s="1274">
        <v>0</v>
      </c>
      <c r="U9" s="1274">
        <v>0</v>
      </c>
      <c r="V9" s="1274">
        <v>0</v>
      </c>
      <c r="W9" s="1274">
        <v>0</v>
      </c>
      <c r="X9" s="1274">
        <v>0</v>
      </c>
      <c r="Y9" s="1274">
        <v>0</v>
      </c>
      <c r="Z9" s="1274">
        <v>4</v>
      </c>
      <c r="AA9" s="1274">
        <v>4</v>
      </c>
      <c r="AB9" s="1274">
        <v>4</v>
      </c>
      <c r="AC9" s="1274">
        <v>4</v>
      </c>
      <c r="AD9" s="1274">
        <v>4</v>
      </c>
      <c r="AE9" s="1274">
        <v>4</v>
      </c>
      <c r="AF9" s="1274">
        <v>4</v>
      </c>
      <c r="AG9" s="1274">
        <v>4</v>
      </c>
      <c r="AH9" s="1274">
        <v>4</v>
      </c>
      <c r="AI9" s="1274">
        <v>4</v>
      </c>
      <c r="AJ9" s="1274">
        <v>4</v>
      </c>
      <c r="AK9" s="1274">
        <v>4</v>
      </c>
      <c r="AL9" s="1274">
        <v>4</v>
      </c>
      <c r="AM9" s="1274">
        <v>4</v>
      </c>
      <c r="AN9" s="1274">
        <v>4</v>
      </c>
      <c r="AO9" s="1274">
        <v>4</v>
      </c>
      <c r="AP9" s="1274">
        <v>4</v>
      </c>
      <c r="AQ9" s="1274">
        <v>4</v>
      </c>
      <c r="AR9" s="1274">
        <v>4</v>
      </c>
      <c r="AS9" s="1274">
        <v>4</v>
      </c>
      <c r="AT9" s="1274">
        <v>4</v>
      </c>
      <c r="AU9" s="1274">
        <v>4</v>
      </c>
      <c r="AV9" s="1274">
        <v>4</v>
      </c>
      <c r="AW9" s="1274">
        <v>4</v>
      </c>
      <c r="AX9" s="1274">
        <v>4</v>
      </c>
      <c r="AY9" s="1274">
        <v>4</v>
      </c>
      <c r="AZ9" s="1274">
        <v>4</v>
      </c>
      <c r="BA9" s="1274">
        <v>4</v>
      </c>
      <c r="BB9" s="1274">
        <v>4</v>
      </c>
      <c r="BC9" s="1274">
        <v>4</v>
      </c>
      <c r="BD9" s="1274">
        <v>4</v>
      </c>
      <c r="BE9" s="1274">
        <v>4</v>
      </c>
      <c r="BF9" s="1274">
        <v>4</v>
      </c>
      <c r="BG9" s="1274">
        <v>4</v>
      </c>
      <c r="BH9" s="1274">
        <v>4</v>
      </c>
      <c r="BI9" s="1274">
        <v>4</v>
      </c>
      <c r="BJ9" s="1274">
        <v>4</v>
      </c>
      <c r="BK9" s="1274">
        <v>4</v>
      </c>
      <c r="BL9" s="1274">
        <v>4</v>
      </c>
      <c r="BM9" s="1274">
        <v>4</v>
      </c>
      <c r="BN9" s="1274">
        <v>4</v>
      </c>
      <c r="BO9" s="1274">
        <v>4</v>
      </c>
      <c r="BP9" s="1274">
        <v>4</v>
      </c>
      <c r="BQ9" s="1274">
        <v>4</v>
      </c>
      <c r="BR9" s="1274">
        <v>4</v>
      </c>
      <c r="BS9" s="1274">
        <v>4</v>
      </c>
      <c r="BT9" s="1274">
        <v>4</v>
      </c>
      <c r="BU9" s="822"/>
      <c r="BV9" s="822"/>
      <c r="BW9" s="822"/>
      <c r="BX9" s="822"/>
      <c r="BY9" s="822"/>
      <c r="BZ9" s="822"/>
      <c r="CA9" s="822"/>
      <c r="CB9" s="822"/>
      <c r="CC9" s="822"/>
      <c r="CD9" s="822"/>
      <c r="CE9" s="822"/>
      <c r="CF9" s="822"/>
      <c r="CG9" s="822"/>
      <c r="CH9" s="822"/>
      <c r="CI9" s="822"/>
      <c r="CJ9" s="822"/>
      <c r="CK9" s="822"/>
      <c r="CL9" s="822"/>
      <c r="CM9" s="822"/>
      <c r="CN9" s="823"/>
    </row>
    <row r="10" spans="2:92" x14ac:dyDescent="0.3">
      <c r="B10"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 s="1513" t="s">
        <v>1036</v>
      </c>
      <c r="D10" s="1514">
        <v>70.010000000000005</v>
      </c>
      <c r="E10" s="1266" t="s">
        <v>889</v>
      </c>
      <c r="F10" s="1267" t="str">
        <f>VLOOKUP(TBL5_OptBen[[#This Row],[Option Type (defined list)]],'Option Typs_Grps'!B$2:C$47, 2, FALSE)</f>
        <v>Distribution Options</v>
      </c>
      <c r="G10" s="1268" t="s">
        <v>738</v>
      </c>
      <c r="H10" s="1269" t="s">
        <v>1087</v>
      </c>
      <c r="I10" s="1270" t="s">
        <v>68</v>
      </c>
      <c r="J10" s="1271" t="s">
        <v>111</v>
      </c>
      <c r="K10" s="1272">
        <v>2</v>
      </c>
      <c r="L10" s="1273">
        <v>0</v>
      </c>
      <c r="M10" s="1273">
        <v>0</v>
      </c>
      <c r="N10" s="1273">
        <v>0</v>
      </c>
      <c r="O10" s="1273">
        <v>0</v>
      </c>
      <c r="P10" s="1273">
        <v>0</v>
      </c>
      <c r="Q10" s="1273">
        <v>0</v>
      </c>
      <c r="R10" s="1274">
        <v>0</v>
      </c>
      <c r="S10" s="1274">
        <v>0</v>
      </c>
      <c r="T10" s="1274">
        <v>0</v>
      </c>
      <c r="U10" s="1274">
        <v>0</v>
      </c>
      <c r="V10" s="1274">
        <v>0</v>
      </c>
      <c r="W10" s="1274">
        <v>0</v>
      </c>
      <c r="X10" s="1274">
        <v>0</v>
      </c>
      <c r="Y10" s="1274">
        <v>0</v>
      </c>
      <c r="Z10" s="1274">
        <v>4</v>
      </c>
      <c r="AA10" s="1274">
        <v>4</v>
      </c>
      <c r="AB10" s="1274">
        <v>4</v>
      </c>
      <c r="AC10" s="1274">
        <v>4</v>
      </c>
      <c r="AD10" s="1274">
        <v>4</v>
      </c>
      <c r="AE10" s="1274">
        <v>4</v>
      </c>
      <c r="AF10" s="1274">
        <v>4</v>
      </c>
      <c r="AG10" s="1274">
        <v>4</v>
      </c>
      <c r="AH10" s="1274">
        <v>4</v>
      </c>
      <c r="AI10" s="1274">
        <v>4</v>
      </c>
      <c r="AJ10" s="1274">
        <v>4</v>
      </c>
      <c r="AK10" s="1274">
        <v>4</v>
      </c>
      <c r="AL10" s="1274">
        <v>4</v>
      </c>
      <c r="AM10" s="1274">
        <v>4</v>
      </c>
      <c r="AN10" s="1274">
        <v>4</v>
      </c>
      <c r="AO10" s="1274">
        <v>4</v>
      </c>
      <c r="AP10" s="1274">
        <v>4</v>
      </c>
      <c r="AQ10" s="1274">
        <v>4</v>
      </c>
      <c r="AR10" s="1274">
        <v>4</v>
      </c>
      <c r="AS10" s="1274">
        <v>4</v>
      </c>
      <c r="AT10" s="1274">
        <v>4</v>
      </c>
      <c r="AU10" s="1274">
        <v>4</v>
      </c>
      <c r="AV10" s="1274">
        <v>4</v>
      </c>
      <c r="AW10" s="1274">
        <v>4</v>
      </c>
      <c r="AX10" s="1274">
        <v>4</v>
      </c>
      <c r="AY10" s="1274">
        <v>4</v>
      </c>
      <c r="AZ10" s="1274">
        <v>4</v>
      </c>
      <c r="BA10" s="1274">
        <v>4</v>
      </c>
      <c r="BB10" s="1274">
        <v>4</v>
      </c>
      <c r="BC10" s="1274">
        <v>4</v>
      </c>
      <c r="BD10" s="1274">
        <v>4</v>
      </c>
      <c r="BE10" s="1274">
        <v>4</v>
      </c>
      <c r="BF10" s="1274">
        <v>4</v>
      </c>
      <c r="BG10" s="1274">
        <v>4</v>
      </c>
      <c r="BH10" s="1274">
        <v>4</v>
      </c>
      <c r="BI10" s="1274">
        <v>4</v>
      </c>
      <c r="BJ10" s="1274">
        <v>4</v>
      </c>
      <c r="BK10" s="1274">
        <v>4</v>
      </c>
      <c r="BL10" s="1274">
        <v>4</v>
      </c>
      <c r="BM10" s="1274">
        <v>4</v>
      </c>
      <c r="BN10" s="1274">
        <v>4</v>
      </c>
      <c r="BO10" s="1274">
        <v>4</v>
      </c>
      <c r="BP10" s="1274">
        <v>4</v>
      </c>
      <c r="BQ10" s="1274">
        <v>4</v>
      </c>
      <c r="BR10" s="1274">
        <v>4</v>
      </c>
      <c r="BS10" s="1274">
        <v>4</v>
      </c>
      <c r="BT10" s="1274">
        <v>4</v>
      </c>
      <c r="BU10" s="822"/>
      <c r="BV10" s="822"/>
      <c r="BW10" s="822"/>
      <c r="BX10" s="822"/>
      <c r="BY10" s="822"/>
      <c r="BZ10" s="822"/>
      <c r="CA10" s="822"/>
      <c r="CB10" s="822"/>
      <c r="CC10" s="822"/>
      <c r="CD10" s="822"/>
      <c r="CE10" s="822"/>
      <c r="CF10" s="822"/>
      <c r="CG10" s="822"/>
      <c r="CH10" s="822"/>
      <c r="CI10" s="822"/>
      <c r="CJ10" s="822"/>
      <c r="CK10" s="822"/>
      <c r="CL10" s="822"/>
      <c r="CM10" s="822"/>
      <c r="CN10" s="823"/>
    </row>
    <row r="11" spans="2:92" x14ac:dyDescent="0.3">
      <c r="B11"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 s="1513" t="s">
        <v>1036</v>
      </c>
      <c r="D11" s="1514">
        <v>70.010000000000005</v>
      </c>
      <c r="E11" s="1266" t="s">
        <v>889</v>
      </c>
      <c r="F11" s="1267" t="str">
        <f>VLOOKUP(TBL5_OptBen[[#This Row],[Option Type (defined list)]],'Option Typs_Grps'!B$2:C$47, 2, FALSE)</f>
        <v>Distribution Options</v>
      </c>
      <c r="G11" s="1268" t="s">
        <v>738</v>
      </c>
      <c r="H11" s="1269" t="s">
        <v>1091</v>
      </c>
      <c r="I11" s="1275" t="s">
        <v>68</v>
      </c>
      <c r="J11" s="1271" t="s">
        <v>111</v>
      </c>
      <c r="K11" s="1272">
        <v>2</v>
      </c>
      <c r="L11" s="1273">
        <v>0</v>
      </c>
      <c r="M11" s="1273">
        <v>0</v>
      </c>
      <c r="N11" s="1273">
        <v>0</v>
      </c>
      <c r="O11" s="1273">
        <v>0</v>
      </c>
      <c r="P11" s="1273">
        <v>0</v>
      </c>
      <c r="Q11" s="1273">
        <v>0</v>
      </c>
      <c r="R11" s="1274">
        <v>0</v>
      </c>
      <c r="S11" s="1274">
        <v>0</v>
      </c>
      <c r="T11" s="1274">
        <v>0</v>
      </c>
      <c r="U11" s="1274">
        <v>0</v>
      </c>
      <c r="V11" s="1274">
        <v>0</v>
      </c>
      <c r="W11" s="1274">
        <v>0</v>
      </c>
      <c r="X11" s="1274">
        <v>0</v>
      </c>
      <c r="Y11" s="1274">
        <v>0</v>
      </c>
      <c r="Z11" s="1274">
        <v>4</v>
      </c>
      <c r="AA11" s="1274">
        <v>4</v>
      </c>
      <c r="AB11" s="1274">
        <v>4</v>
      </c>
      <c r="AC11" s="1274">
        <v>4</v>
      </c>
      <c r="AD11" s="1274">
        <v>4</v>
      </c>
      <c r="AE11" s="1274">
        <v>4</v>
      </c>
      <c r="AF11" s="1274">
        <v>4</v>
      </c>
      <c r="AG11" s="1274">
        <v>4</v>
      </c>
      <c r="AH11" s="1274">
        <v>4</v>
      </c>
      <c r="AI11" s="1274">
        <v>4</v>
      </c>
      <c r="AJ11" s="1274">
        <v>4</v>
      </c>
      <c r="AK11" s="1274">
        <v>4</v>
      </c>
      <c r="AL11" s="1274">
        <v>4</v>
      </c>
      <c r="AM11" s="1274">
        <v>4</v>
      </c>
      <c r="AN11" s="1274">
        <v>4</v>
      </c>
      <c r="AO11" s="1274">
        <v>4</v>
      </c>
      <c r="AP11" s="1274">
        <v>4</v>
      </c>
      <c r="AQ11" s="1274">
        <v>4</v>
      </c>
      <c r="AR11" s="1274">
        <v>4</v>
      </c>
      <c r="AS11" s="1274">
        <v>4</v>
      </c>
      <c r="AT11" s="1274">
        <v>4</v>
      </c>
      <c r="AU11" s="1274">
        <v>4</v>
      </c>
      <c r="AV11" s="1274">
        <v>4</v>
      </c>
      <c r="AW11" s="1274">
        <v>4</v>
      </c>
      <c r="AX11" s="1274">
        <v>4</v>
      </c>
      <c r="AY11" s="1274">
        <v>4</v>
      </c>
      <c r="AZ11" s="1274">
        <v>4</v>
      </c>
      <c r="BA11" s="1274">
        <v>4</v>
      </c>
      <c r="BB11" s="1274">
        <v>4</v>
      </c>
      <c r="BC11" s="1274">
        <v>4</v>
      </c>
      <c r="BD11" s="1274">
        <v>4</v>
      </c>
      <c r="BE11" s="1274">
        <v>4</v>
      </c>
      <c r="BF11" s="1274">
        <v>4</v>
      </c>
      <c r="BG11" s="1274">
        <v>4</v>
      </c>
      <c r="BH11" s="1274">
        <v>4</v>
      </c>
      <c r="BI11" s="1274">
        <v>4</v>
      </c>
      <c r="BJ11" s="1274">
        <v>4</v>
      </c>
      <c r="BK11" s="1274">
        <v>4</v>
      </c>
      <c r="BL11" s="1274">
        <v>4</v>
      </c>
      <c r="BM11" s="1274">
        <v>4</v>
      </c>
      <c r="BN11" s="1274">
        <v>4</v>
      </c>
      <c r="BO11" s="1274">
        <v>4</v>
      </c>
      <c r="BP11" s="1274">
        <v>4</v>
      </c>
      <c r="BQ11" s="1274">
        <v>4</v>
      </c>
      <c r="BR11" s="1274">
        <v>4</v>
      </c>
      <c r="BS11" s="1274">
        <v>4</v>
      </c>
      <c r="BT11" s="1274">
        <v>4</v>
      </c>
      <c r="BU11" s="822"/>
      <c r="BV11" s="822"/>
      <c r="BW11" s="822"/>
      <c r="BX11" s="822"/>
      <c r="BY11" s="822"/>
      <c r="BZ11" s="822"/>
      <c r="CA11" s="822"/>
      <c r="CB11" s="822"/>
      <c r="CC11" s="822"/>
      <c r="CD11" s="822"/>
      <c r="CE11" s="822"/>
      <c r="CF11" s="822"/>
      <c r="CG11" s="822"/>
      <c r="CH11" s="822"/>
      <c r="CI11" s="822"/>
      <c r="CJ11" s="822"/>
      <c r="CK11" s="822"/>
      <c r="CL11" s="822"/>
      <c r="CM11" s="822"/>
      <c r="CN11" s="823"/>
    </row>
    <row r="12" spans="2:92" x14ac:dyDescent="0.3">
      <c r="B12"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 s="1513" t="s">
        <v>1036</v>
      </c>
      <c r="D12" s="1514">
        <v>70.010000000000005</v>
      </c>
      <c r="E12" s="1266" t="s">
        <v>889</v>
      </c>
      <c r="F12" s="1267" t="str">
        <f>VLOOKUP(TBL5_OptBen[[#This Row],[Option Type (defined list)]],'Option Typs_Grps'!B$2:C$47, 2, FALSE)</f>
        <v>Distribution Options</v>
      </c>
      <c r="G12" s="1268" t="s">
        <v>738</v>
      </c>
      <c r="H12" s="1269" t="s">
        <v>1092</v>
      </c>
      <c r="I12" s="1275" t="s">
        <v>68</v>
      </c>
      <c r="J12" s="1271" t="s">
        <v>111</v>
      </c>
      <c r="K12" s="1272">
        <v>2</v>
      </c>
      <c r="L12" s="1273">
        <v>0</v>
      </c>
      <c r="M12" s="1273">
        <v>0</v>
      </c>
      <c r="N12" s="1273">
        <v>0</v>
      </c>
      <c r="O12" s="1273">
        <v>0</v>
      </c>
      <c r="P12" s="1273">
        <v>0</v>
      </c>
      <c r="Q12" s="1273">
        <v>0</v>
      </c>
      <c r="R12" s="1274">
        <v>0</v>
      </c>
      <c r="S12" s="1274">
        <v>0</v>
      </c>
      <c r="T12" s="1274">
        <v>0</v>
      </c>
      <c r="U12" s="1274">
        <v>0</v>
      </c>
      <c r="V12" s="1274">
        <v>0</v>
      </c>
      <c r="W12" s="1274">
        <v>0</v>
      </c>
      <c r="X12" s="1274">
        <v>0</v>
      </c>
      <c r="Y12" s="1274">
        <v>0</v>
      </c>
      <c r="Z12" s="1274">
        <v>4</v>
      </c>
      <c r="AA12" s="1274">
        <v>4</v>
      </c>
      <c r="AB12" s="1274">
        <v>4</v>
      </c>
      <c r="AC12" s="1274">
        <v>4</v>
      </c>
      <c r="AD12" s="1274">
        <v>4</v>
      </c>
      <c r="AE12" s="1274">
        <v>4</v>
      </c>
      <c r="AF12" s="1274">
        <v>4</v>
      </c>
      <c r="AG12" s="1274">
        <v>4</v>
      </c>
      <c r="AH12" s="1274">
        <v>4</v>
      </c>
      <c r="AI12" s="1274">
        <v>4</v>
      </c>
      <c r="AJ12" s="1274">
        <v>4</v>
      </c>
      <c r="AK12" s="1274">
        <v>4</v>
      </c>
      <c r="AL12" s="1274">
        <v>4</v>
      </c>
      <c r="AM12" s="1274">
        <v>4</v>
      </c>
      <c r="AN12" s="1274">
        <v>4</v>
      </c>
      <c r="AO12" s="1274">
        <v>4</v>
      </c>
      <c r="AP12" s="1274">
        <v>4</v>
      </c>
      <c r="AQ12" s="1274">
        <v>4</v>
      </c>
      <c r="AR12" s="1274">
        <v>4</v>
      </c>
      <c r="AS12" s="1274">
        <v>4</v>
      </c>
      <c r="AT12" s="1274">
        <v>4</v>
      </c>
      <c r="AU12" s="1274">
        <v>4</v>
      </c>
      <c r="AV12" s="1274">
        <v>4</v>
      </c>
      <c r="AW12" s="1274">
        <v>4</v>
      </c>
      <c r="AX12" s="1274">
        <v>4</v>
      </c>
      <c r="AY12" s="1274">
        <v>4</v>
      </c>
      <c r="AZ12" s="1274">
        <v>4</v>
      </c>
      <c r="BA12" s="1274">
        <v>4</v>
      </c>
      <c r="BB12" s="1274">
        <v>4</v>
      </c>
      <c r="BC12" s="1274">
        <v>4</v>
      </c>
      <c r="BD12" s="1274">
        <v>4</v>
      </c>
      <c r="BE12" s="1274">
        <v>4</v>
      </c>
      <c r="BF12" s="1274">
        <v>4</v>
      </c>
      <c r="BG12" s="1274">
        <v>4</v>
      </c>
      <c r="BH12" s="1274">
        <v>4</v>
      </c>
      <c r="BI12" s="1274">
        <v>4</v>
      </c>
      <c r="BJ12" s="1274">
        <v>4</v>
      </c>
      <c r="BK12" s="1274">
        <v>4</v>
      </c>
      <c r="BL12" s="1274">
        <v>4</v>
      </c>
      <c r="BM12" s="1274">
        <v>4</v>
      </c>
      <c r="BN12" s="1274">
        <v>4</v>
      </c>
      <c r="BO12" s="1274">
        <v>4</v>
      </c>
      <c r="BP12" s="1274">
        <v>4</v>
      </c>
      <c r="BQ12" s="1274">
        <v>4</v>
      </c>
      <c r="BR12" s="1274">
        <v>4</v>
      </c>
      <c r="BS12" s="1274">
        <v>4</v>
      </c>
      <c r="BT12" s="1274">
        <v>4</v>
      </c>
      <c r="BU12" s="822"/>
      <c r="BV12" s="822"/>
      <c r="BW12" s="822"/>
      <c r="BX12" s="822"/>
      <c r="BY12" s="822"/>
      <c r="BZ12" s="822"/>
      <c r="CA12" s="822"/>
      <c r="CB12" s="822"/>
      <c r="CC12" s="822"/>
      <c r="CD12" s="822"/>
      <c r="CE12" s="822"/>
      <c r="CF12" s="822"/>
      <c r="CG12" s="822"/>
      <c r="CH12" s="822"/>
      <c r="CI12" s="822"/>
      <c r="CJ12" s="822"/>
      <c r="CK12" s="822"/>
      <c r="CL12" s="822"/>
      <c r="CM12" s="822"/>
      <c r="CN12" s="823"/>
    </row>
    <row r="13" spans="2:92" x14ac:dyDescent="0.3">
      <c r="B13"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 s="1513" t="s">
        <v>1036</v>
      </c>
      <c r="D13" s="1514">
        <v>70.010000000000005</v>
      </c>
      <c r="E13" s="1266" t="s">
        <v>889</v>
      </c>
      <c r="F13" s="1267" t="str">
        <f>VLOOKUP(TBL5_OptBen[[#This Row],[Option Type (defined list)]],'Option Typs_Grps'!B$2:C$47, 2, FALSE)</f>
        <v>Distribution Options</v>
      </c>
      <c r="G13" s="1268" t="s">
        <v>738</v>
      </c>
      <c r="H13" s="1269" t="s">
        <v>1089</v>
      </c>
      <c r="I13" s="1275" t="s">
        <v>68</v>
      </c>
      <c r="J13" s="1271" t="s">
        <v>111</v>
      </c>
      <c r="K13" s="1272">
        <v>2</v>
      </c>
      <c r="L13" s="1273">
        <v>0</v>
      </c>
      <c r="M13" s="1273">
        <v>0</v>
      </c>
      <c r="N13" s="1273">
        <v>0</v>
      </c>
      <c r="O13" s="1273">
        <v>0</v>
      </c>
      <c r="P13" s="1273">
        <v>0</v>
      </c>
      <c r="Q13" s="1273">
        <v>0</v>
      </c>
      <c r="R13" s="1274">
        <v>0</v>
      </c>
      <c r="S13" s="1274">
        <v>0</v>
      </c>
      <c r="T13" s="1274">
        <v>0</v>
      </c>
      <c r="U13" s="1274">
        <v>0</v>
      </c>
      <c r="V13" s="1274">
        <v>0</v>
      </c>
      <c r="W13" s="1274">
        <v>0</v>
      </c>
      <c r="X13" s="1274">
        <v>0</v>
      </c>
      <c r="Y13" s="1274">
        <v>0</v>
      </c>
      <c r="Z13" s="1274">
        <v>4</v>
      </c>
      <c r="AA13" s="1274">
        <v>4</v>
      </c>
      <c r="AB13" s="1274">
        <v>4</v>
      </c>
      <c r="AC13" s="1274">
        <v>4</v>
      </c>
      <c r="AD13" s="1274">
        <v>4</v>
      </c>
      <c r="AE13" s="1274">
        <v>4</v>
      </c>
      <c r="AF13" s="1274">
        <v>4</v>
      </c>
      <c r="AG13" s="1274">
        <v>4</v>
      </c>
      <c r="AH13" s="1274">
        <v>4</v>
      </c>
      <c r="AI13" s="1274">
        <v>4</v>
      </c>
      <c r="AJ13" s="1274">
        <v>4</v>
      </c>
      <c r="AK13" s="1274">
        <v>4</v>
      </c>
      <c r="AL13" s="1274">
        <v>4</v>
      </c>
      <c r="AM13" s="1274">
        <v>4</v>
      </c>
      <c r="AN13" s="1274">
        <v>4</v>
      </c>
      <c r="AO13" s="1274">
        <v>4</v>
      </c>
      <c r="AP13" s="1274">
        <v>4</v>
      </c>
      <c r="AQ13" s="1274">
        <v>4</v>
      </c>
      <c r="AR13" s="1274">
        <v>4</v>
      </c>
      <c r="AS13" s="1274">
        <v>4</v>
      </c>
      <c r="AT13" s="1274">
        <v>4</v>
      </c>
      <c r="AU13" s="1274">
        <v>4</v>
      </c>
      <c r="AV13" s="1274">
        <v>4</v>
      </c>
      <c r="AW13" s="1274">
        <v>4</v>
      </c>
      <c r="AX13" s="1274">
        <v>4</v>
      </c>
      <c r="AY13" s="1274">
        <v>4</v>
      </c>
      <c r="AZ13" s="1274">
        <v>4</v>
      </c>
      <c r="BA13" s="1274">
        <v>4</v>
      </c>
      <c r="BB13" s="1274">
        <v>4</v>
      </c>
      <c r="BC13" s="1274">
        <v>4</v>
      </c>
      <c r="BD13" s="1274">
        <v>4</v>
      </c>
      <c r="BE13" s="1274">
        <v>4</v>
      </c>
      <c r="BF13" s="1274">
        <v>4</v>
      </c>
      <c r="BG13" s="1274">
        <v>4</v>
      </c>
      <c r="BH13" s="1274">
        <v>4</v>
      </c>
      <c r="BI13" s="1274">
        <v>4</v>
      </c>
      <c r="BJ13" s="1274">
        <v>4</v>
      </c>
      <c r="BK13" s="1274">
        <v>4</v>
      </c>
      <c r="BL13" s="1274">
        <v>4</v>
      </c>
      <c r="BM13" s="1274">
        <v>4</v>
      </c>
      <c r="BN13" s="1274">
        <v>4</v>
      </c>
      <c r="BO13" s="1274">
        <v>4</v>
      </c>
      <c r="BP13" s="1274">
        <v>4</v>
      </c>
      <c r="BQ13" s="1274">
        <v>4</v>
      </c>
      <c r="BR13" s="1274">
        <v>4</v>
      </c>
      <c r="BS13" s="1274">
        <v>4</v>
      </c>
      <c r="BT13" s="1274">
        <v>4</v>
      </c>
      <c r="BU13" s="822"/>
      <c r="BV13" s="822"/>
      <c r="BW13" s="822"/>
      <c r="BX13" s="822"/>
      <c r="BY13" s="822"/>
      <c r="BZ13" s="822"/>
      <c r="CA13" s="822"/>
      <c r="CB13" s="822"/>
      <c r="CC13" s="822"/>
      <c r="CD13" s="822"/>
      <c r="CE13" s="822"/>
      <c r="CF13" s="822"/>
      <c r="CG13" s="822"/>
      <c r="CH13" s="822"/>
      <c r="CI13" s="822"/>
      <c r="CJ13" s="822"/>
      <c r="CK13" s="822"/>
      <c r="CL13" s="822"/>
      <c r="CM13" s="822"/>
      <c r="CN13" s="823"/>
    </row>
    <row r="14" spans="2:92" x14ac:dyDescent="0.3">
      <c r="B14"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513" t="s">
        <v>1037</v>
      </c>
      <c r="D14" s="1514">
        <v>70.02</v>
      </c>
      <c r="E14" s="1266" t="s">
        <v>889</v>
      </c>
      <c r="F14" s="1267" t="str">
        <f>VLOOKUP(TBL5_OptBen[[#This Row],[Option Type (defined list)]],'Option Typs_Grps'!B$2:C$47, 2, FALSE)</f>
        <v>Distribution Options</v>
      </c>
      <c r="G14" s="1268" t="s">
        <v>738</v>
      </c>
      <c r="H14" s="1269" t="s">
        <v>1093</v>
      </c>
      <c r="I14" s="1270" t="s">
        <v>68</v>
      </c>
      <c r="J14" s="1271" t="s">
        <v>111</v>
      </c>
      <c r="K14" s="1272">
        <v>2</v>
      </c>
      <c r="L14" s="1273">
        <v>0</v>
      </c>
      <c r="M14" s="1273">
        <v>0</v>
      </c>
      <c r="N14" s="1273">
        <v>0</v>
      </c>
      <c r="O14" s="1273">
        <v>0</v>
      </c>
      <c r="P14" s="1273">
        <v>0</v>
      </c>
      <c r="Q14" s="1273">
        <v>0</v>
      </c>
      <c r="R14" s="1274">
        <v>0</v>
      </c>
      <c r="S14" s="1274">
        <v>0</v>
      </c>
      <c r="T14" s="1274">
        <v>0</v>
      </c>
      <c r="U14" s="1274">
        <v>0</v>
      </c>
      <c r="V14" s="1274">
        <v>0</v>
      </c>
      <c r="W14" s="1274">
        <v>0</v>
      </c>
      <c r="X14" s="1274">
        <v>0</v>
      </c>
      <c r="Y14" s="1274">
        <v>0</v>
      </c>
      <c r="Z14" s="1274">
        <v>4</v>
      </c>
      <c r="AA14" s="1274">
        <v>4</v>
      </c>
      <c r="AB14" s="1274">
        <v>4</v>
      </c>
      <c r="AC14" s="1274">
        <v>4</v>
      </c>
      <c r="AD14" s="1274">
        <v>4</v>
      </c>
      <c r="AE14" s="1274">
        <v>4</v>
      </c>
      <c r="AF14" s="1274">
        <v>4</v>
      </c>
      <c r="AG14" s="1274">
        <v>4</v>
      </c>
      <c r="AH14" s="1274">
        <v>4</v>
      </c>
      <c r="AI14" s="1274">
        <v>4</v>
      </c>
      <c r="AJ14" s="1274">
        <v>4</v>
      </c>
      <c r="AK14" s="1274">
        <v>4</v>
      </c>
      <c r="AL14" s="1274">
        <v>4</v>
      </c>
      <c r="AM14" s="1274">
        <v>4</v>
      </c>
      <c r="AN14" s="1274">
        <v>4</v>
      </c>
      <c r="AO14" s="1274">
        <v>4</v>
      </c>
      <c r="AP14" s="1274">
        <v>4</v>
      </c>
      <c r="AQ14" s="1274">
        <v>4</v>
      </c>
      <c r="AR14" s="1274">
        <v>4</v>
      </c>
      <c r="AS14" s="1274">
        <v>4</v>
      </c>
      <c r="AT14" s="1274">
        <v>4</v>
      </c>
      <c r="AU14" s="1274">
        <v>4</v>
      </c>
      <c r="AV14" s="1274">
        <v>4</v>
      </c>
      <c r="AW14" s="1274">
        <v>4</v>
      </c>
      <c r="AX14" s="1274">
        <v>4</v>
      </c>
      <c r="AY14" s="1274">
        <v>4</v>
      </c>
      <c r="AZ14" s="1274">
        <v>4</v>
      </c>
      <c r="BA14" s="1274">
        <v>4</v>
      </c>
      <c r="BB14" s="1274">
        <v>4</v>
      </c>
      <c r="BC14" s="1274">
        <v>4</v>
      </c>
      <c r="BD14" s="1274">
        <v>4</v>
      </c>
      <c r="BE14" s="1274">
        <v>4</v>
      </c>
      <c r="BF14" s="1274">
        <v>4</v>
      </c>
      <c r="BG14" s="1274">
        <v>4</v>
      </c>
      <c r="BH14" s="1274">
        <v>4</v>
      </c>
      <c r="BI14" s="1274">
        <v>4</v>
      </c>
      <c r="BJ14" s="1274">
        <v>4</v>
      </c>
      <c r="BK14" s="1274">
        <v>4</v>
      </c>
      <c r="BL14" s="1274">
        <v>4</v>
      </c>
      <c r="BM14" s="1274">
        <v>4</v>
      </c>
      <c r="BN14" s="1274">
        <v>4</v>
      </c>
      <c r="BO14" s="1274">
        <v>4</v>
      </c>
      <c r="BP14" s="1274">
        <v>4</v>
      </c>
      <c r="BQ14" s="1274">
        <v>4</v>
      </c>
      <c r="BR14" s="1274">
        <v>4</v>
      </c>
      <c r="BS14" s="1274">
        <v>4</v>
      </c>
      <c r="BT14" s="1274">
        <v>4</v>
      </c>
      <c r="BU14" s="822"/>
      <c r="BV14" s="822"/>
      <c r="BW14" s="822"/>
      <c r="BX14" s="822"/>
      <c r="BY14" s="822"/>
      <c r="BZ14" s="822"/>
      <c r="CA14" s="822"/>
      <c r="CB14" s="822"/>
      <c r="CC14" s="822"/>
      <c r="CD14" s="822"/>
      <c r="CE14" s="822"/>
      <c r="CF14" s="822"/>
      <c r="CG14" s="822"/>
      <c r="CH14" s="822"/>
      <c r="CI14" s="822"/>
      <c r="CJ14" s="822"/>
      <c r="CK14" s="822"/>
      <c r="CL14" s="822"/>
      <c r="CM14" s="822"/>
      <c r="CN14" s="823"/>
    </row>
    <row r="15" spans="2:92" x14ac:dyDescent="0.3">
      <c r="B1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513" t="s">
        <v>1037</v>
      </c>
      <c r="D15" s="1514">
        <v>70.02</v>
      </c>
      <c r="E15" s="1266" t="s">
        <v>889</v>
      </c>
      <c r="F15" s="1267" t="str">
        <f>VLOOKUP(TBL5_OptBen[[#This Row],[Option Type (defined list)]],'Option Typs_Grps'!B$2:C$47, 2, FALSE)</f>
        <v>Distribution Options</v>
      </c>
      <c r="G15" s="1268" t="s">
        <v>738</v>
      </c>
      <c r="H15" s="1269" t="s">
        <v>1088</v>
      </c>
      <c r="I15" s="1275" t="s">
        <v>68</v>
      </c>
      <c r="J15" s="1271" t="s">
        <v>111</v>
      </c>
      <c r="K15" s="1272">
        <v>2</v>
      </c>
      <c r="L15" s="1273">
        <v>0</v>
      </c>
      <c r="M15" s="1273">
        <v>0</v>
      </c>
      <c r="N15" s="1273">
        <v>0</v>
      </c>
      <c r="O15" s="1273">
        <v>0</v>
      </c>
      <c r="P15" s="1273">
        <v>0</v>
      </c>
      <c r="Q15" s="1273">
        <v>0</v>
      </c>
      <c r="R15" s="1274">
        <v>0</v>
      </c>
      <c r="S15" s="1274">
        <v>0</v>
      </c>
      <c r="T15" s="1274">
        <v>0</v>
      </c>
      <c r="U15" s="1274">
        <v>0</v>
      </c>
      <c r="V15" s="1274">
        <v>0</v>
      </c>
      <c r="W15" s="1274">
        <v>0</v>
      </c>
      <c r="X15" s="1274">
        <v>0</v>
      </c>
      <c r="Y15" s="1274">
        <v>0</v>
      </c>
      <c r="Z15" s="1274">
        <v>4</v>
      </c>
      <c r="AA15" s="1274">
        <v>4</v>
      </c>
      <c r="AB15" s="1274">
        <v>4</v>
      </c>
      <c r="AC15" s="1274">
        <v>4</v>
      </c>
      <c r="AD15" s="1274">
        <v>4</v>
      </c>
      <c r="AE15" s="1274">
        <v>4</v>
      </c>
      <c r="AF15" s="1274">
        <v>4</v>
      </c>
      <c r="AG15" s="1274">
        <v>4</v>
      </c>
      <c r="AH15" s="1274">
        <v>4</v>
      </c>
      <c r="AI15" s="1274">
        <v>4</v>
      </c>
      <c r="AJ15" s="1274">
        <v>4</v>
      </c>
      <c r="AK15" s="1274">
        <v>4</v>
      </c>
      <c r="AL15" s="1274">
        <v>4</v>
      </c>
      <c r="AM15" s="1274">
        <v>4</v>
      </c>
      <c r="AN15" s="1274">
        <v>4</v>
      </c>
      <c r="AO15" s="1274">
        <v>4</v>
      </c>
      <c r="AP15" s="1274">
        <v>4</v>
      </c>
      <c r="AQ15" s="1274">
        <v>4</v>
      </c>
      <c r="AR15" s="1274">
        <v>4</v>
      </c>
      <c r="AS15" s="1274">
        <v>4</v>
      </c>
      <c r="AT15" s="1274">
        <v>4</v>
      </c>
      <c r="AU15" s="1274">
        <v>4</v>
      </c>
      <c r="AV15" s="1274">
        <v>4</v>
      </c>
      <c r="AW15" s="1274">
        <v>4</v>
      </c>
      <c r="AX15" s="1274">
        <v>4</v>
      </c>
      <c r="AY15" s="1274">
        <v>4</v>
      </c>
      <c r="AZ15" s="1274">
        <v>4</v>
      </c>
      <c r="BA15" s="1274">
        <v>4</v>
      </c>
      <c r="BB15" s="1274">
        <v>4</v>
      </c>
      <c r="BC15" s="1274">
        <v>4</v>
      </c>
      <c r="BD15" s="1274">
        <v>4</v>
      </c>
      <c r="BE15" s="1274">
        <v>4</v>
      </c>
      <c r="BF15" s="1274">
        <v>4</v>
      </c>
      <c r="BG15" s="1274">
        <v>4</v>
      </c>
      <c r="BH15" s="1274">
        <v>4</v>
      </c>
      <c r="BI15" s="1274">
        <v>4</v>
      </c>
      <c r="BJ15" s="1274">
        <v>4</v>
      </c>
      <c r="BK15" s="1274">
        <v>4</v>
      </c>
      <c r="BL15" s="1274">
        <v>4</v>
      </c>
      <c r="BM15" s="1274">
        <v>4</v>
      </c>
      <c r="BN15" s="1274">
        <v>4</v>
      </c>
      <c r="BO15" s="1274">
        <v>4</v>
      </c>
      <c r="BP15" s="1274">
        <v>4</v>
      </c>
      <c r="BQ15" s="1274">
        <v>4</v>
      </c>
      <c r="BR15" s="1274">
        <v>4</v>
      </c>
      <c r="BS15" s="1274">
        <v>4</v>
      </c>
      <c r="BT15" s="1274">
        <v>4</v>
      </c>
      <c r="BU15" s="822"/>
      <c r="BV15" s="822"/>
      <c r="BW15" s="822"/>
      <c r="BX15" s="822"/>
      <c r="BY15" s="822"/>
      <c r="BZ15" s="822"/>
      <c r="CA15" s="822"/>
      <c r="CB15" s="822"/>
      <c r="CC15" s="822"/>
      <c r="CD15" s="822"/>
      <c r="CE15" s="822"/>
      <c r="CF15" s="822"/>
      <c r="CG15" s="822"/>
      <c r="CH15" s="822"/>
      <c r="CI15" s="822"/>
      <c r="CJ15" s="822"/>
      <c r="CK15" s="822"/>
      <c r="CL15" s="822"/>
      <c r="CM15" s="822"/>
      <c r="CN15" s="822"/>
    </row>
    <row r="16" spans="2:92" x14ac:dyDescent="0.3">
      <c r="B1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 s="1513" t="s">
        <v>1037</v>
      </c>
      <c r="D16" s="1514">
        <v>70.02</v>
      </c>
      <c r="E16" s="1266" t="s">
        <v>889</v>
      </c>
      <c r="F16" s="1267" t="str">
        <f>VLOOKUP(TBL5_OptBen[[#This Row],[Option Type (defined list)]],'Option Typs_Grps'!B$2:C$47, 2, FALSE)</f>
        <v>Distribution Options</v>
      </c>
      <c r="G16" s="1268" t="s">
        <v>738</v>
      </c>
      <c r="H16" s="1269" t="s">
        <v>1094</v>
      </c>
      <c r="I16" s="1275" t="s">
        <v>68</v>
      </c>
      <c r="J16" s="1271" t="s">
        <v>111</v>
      </c>
      <c r="K16" s="1272">
        <v>2</v>
      </c>
      <c r="L16" s="1273">
        <v>0</v>
      </c>
      <c r="M16" s="1273">
        <v>0</v>
      </c>
      <c r="N16" s="1273">
        <v>0</v>
      </c>
      <c r="O16" s="1273">
        <v>0</v>
      </c>
      <c r="P16" s="1273">
        <v>0</v>
      </c>
      <c r="Q16" s="1273">
        <v>0</v>
      </c>
      <c r="R16" s="1274">
        <v>0</v>
      </c>
      <c r="S16" s="1274">
        <v>0</v>
      </c>
      <c r="T16" s="1274">
        <v>0</v>
      </c>
      <c r="U16" s="1274">
        <v>0</v>
      </c>
      <c r="V16" s="1274">
        <v>0</v>
      </c>
      <c r="W16" s="1274">
        <v>0</v>
      </c>
      <c r="X16" s="1274">
        <v>0</v>
      </c>
      <c r="Y16" s="1274">
        <v>0</v>
      </c>
      <c r="Z16" s="1274">
        <v>4</v>
      </c>
      <c r="AA16" s="1274">
        <v>4</v>
      </c>
      <c r="AB16" s="1274">
        <v>4</v>
      </c>
      <c r="AC16" s="1274">
        <v>4</v>
      </c>
      <c r="AD16" s="1274">
        <v>4</v>
      </c>
      <c r="AE16" s="1274">
        <v>4</v>
      </c>
      <c r="AF16" s="1274">
        <v>4</v>
      </c>
      <c r="AG16" s="1274">
        <v>4</v>
      </c>
      <c r="AH16" s="1274">
        <v>4</v>
      </c>
      <c r="AI16" s="1274">
        <v>4</v>
      </c>
      <c r="AJ16" s="1274">
        <v>4</v>
      </c>
      <c r="AK16" s="1274">
        <v>4</v>
      </c>
      <c r="AL16" s="1274">
        <v>4</v>
      </c>
      <c r="AM16" s="1274">
        <v>4</v>
      </c>
      <c r="AN16" s="1274">
        <v>4</v>
      </c>
      <c r="AO16" s="1274">
        <v>4</v>
      </c>
      <c r="AP16" s="1274">
        <v>4</v>
      </c>
      <c r="AQ16" s="1274">
        <v>4</v>
      </c>
      <c r="AR16" s="1274">
        <v>4</v>
      </c>
      <c r="AS16" s="1274">
        <v>4</v>
      </c>
      <c r="AT16" s="1274">
        <v>4</v>
      </c>
      <c r="AU16" s="1274">
        <v>4</v>
      </c>
      <c r="AV16" s="1274">
        <v>4</v>
      </c>
      <c r="AW16" s="1274">
        <v>4</v>
      </c>
      <c r="AX16" s="1274">
        <v>4</v>
      </c>
      <c r="AY16" s="1274">
        <v>4</v>
      </c>
      <c r="AZ16" s="1274">
        <v>4</v>
      </c>
      <c r="BA16" s="1274">
        <v>4</v>
      </c>
      <c r="BB16" s="1274">
        <v>4</v>
      </c>
      <c r="BC16" s="1274">
        <v>4</v>
      </c>
      <c r="BD16" s="1274">
        <v>4</v>
      </c>
      <c r="BE16" s="1274">
        <v>4</v>
      </c>
      <c r="BF16" s="1274">
        <v>4</v>
      </c>
      <c r="BG16" s="1274">
        <v>4</v>
      </c>
      <c r="BH16" s="1274">
        <v>4</v>
      </c>
      <c r="BI16" s="1274">
        <v>4</v>
      </c>
      <c r="BJ16" s="1274">
        <v>4</v>
      </c>
      <c r="BK16" s="1274">
        <v>4</v>
      </c>
      <c r="BL16" s="1274">
        <v>4</v>
      </c>
      <c r="BM16" s="1274">
        <v>4</v>
      </c>
      <c r="BN16" s="1274">
        <v>4</v>
      </c>
      <c r="BO16" s="1274">
        <v>4</v>
      </c>
      <c r="BP16" s="1274">
        <v>4</v>
      </c>
      <c r="BQ16" s="1274">
        <v>4</v>
      </c>
      <c r="BR16" s="1274">
        <v>4</v>
      </c>
      <c r="BS16" s="1274">
        <v>4</v>
      </c>
      <c r="BT16" s="1274">
        <v>4</v>
      </c>
      <c r="BU16" s="822"/>
      <c r="BV16" s="822"/>
      <c r="BW16" s="822"/>
      <c r="BX16" s="822"/>
      <c r="BY16" s="822"/>
      <c r="BZ16" s="822"/>
      <c r="CA16" s="822"/>
      <c r="CB16" s="822"/>
      <c r="CC16" s="822"/>
      <c r="CD16" s="822"/>
      <c r="CE16" s="822"/>
      <c r="CF16" s="822"/>
      <c r="CG16" s="822"/>
      <c r="CH16" s="822"/>
      <c r="CI16" s="822"/>
      <c r="CJ16" s="822"/>
      <c r="CK16" s="822"/>
      <c r="CL16" s="822"/>
      <c r="CM16" s="822"/>
      <c r="CN16" s="823"/>
    </row>
    <row r="17" spans="2:92" x14ac:dyDescent="0.3">
      <c r="B1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 s="1513" t="s">
        <v>1038</v>
      </c>
      <c r="D17" s="1514">
        <v>70.03</v>
      </c>
      <c r="E17" s="1266" t="s">
        <v>889</v>
      </c>
      <c r="F17" s="1267" t="str">
        <f>VLOOKUP(TBL5_OptBen[[#This Row],[Option Type (defined list)]],'Option Typs_Grps'!B$2:C$47, 2, FALSE)</f>
        <v>Distribution Options</v>
      </c>
      <c r="G17" s="1268" t="s">
        <v>738</v>
      </c>
      <c r="H17" s="1269" t="s">
        <v>1087</v>
      </c>
      <c r="I17" s="1270" t="s">
        <v>68</v>
      </c>
      <c r="J17" s="1271" t="s">
        <v>111</v>
      </c>
      <c r="K17" s="1272">
        <v>2</v>
      </c>
      <c r="L17" s="1273">
        <v>0</v>
      </c>
      <c r="M17" s="1273">
        <v>0</v>
      </c>
      <c r="N17" s="1273">
        <v>0</v>
      </c>
      <c r="O17" s="1273">
        <v>0</v>
      </c>
      <c r="P17" s="1273">
        <v>0</v>
      </c>
      <c r="Q17" s="1273">
        <v>0</v>
      </c>
      <c r="R17" s="1274">
        <v>0</v>
      </c>
      <c r="S17" s="1274">
        <v>0</v>
      </c>
      <c r="T17" s="1274">
        <v>0</v>
      </c>
      <c r="U17" s="1274">
        <v>0</v>
      </c>
      <c r="V17" s="1274">
        <v>0</v>
      </c>
      <c r="W17" s="1274">
        <v>0</v>
      </c>
      <c r="X17" s="1274">
        <v>0</v>
      </c>
      <c r="Y17" s="1274">
        <v>0</v>
      </c>
      <c r="Z17" s="1274">
        <v>0</v>
      </c>
      <c r="AA17" s="1274">
        <v>0</v>
      </c>
      <c r="AB17" s="1274">
        <v>10</v>
      </c>
      <c r="AC17" s="1274">
        <v>10</v>
      </c>
      <c r="AD17" s="1274">
        <v>10</v>
      </c>
      <c r="AE17" s="1274">
        <v>10</v>
      </c>
      <c r="AF17" s="1274">
        <v>10</v>
      </c>
      <c r="AG17" s="1274">
        <v>10</v>
      </c>
      <c r="AH17" s="1274">
        <v>10</v>
      </c>
      <c r="AI17" s="1274">
        <v>10</v>
      </c>
      <c r="AJ17" s="1274">
        <v>10</v>
      </c>
      <c r="AK17" s="1274">
        <v>10</v>
      </c>
      <c r="AL17" s="1274">
        <v>10</v>
      </c>
      <c r="AM17" s="1274">
        <v>10</v>
      </c>
      <c r="AN17" s="1274">
        <v>10</v>
      </c>
      <c r="AO17" s="1274">
        <v>10</v>
      </c>
      <c r="AP17" s="1274">
        <v>10</v>
      </c>
      <c r="AQ17" s="1274">
        <v>10</v>
      </c>
      <c r="AR17" s="1274">
        <v>10</v>
      </c>
      <c r="AS17" s="1274">
        <v>10</v>
      </c>
      <c r="AT17" s="1274">
        <v>10</v>
      </c>
      <c r="AU17" s="1274">
        <v>10</v>
      </c>
      <c r="AV17" s="1274">
        <v>10</v>
      </c>
      <c r="AW17" s="1274">
        <v>10</v>
      </c>
      <c r="AX17" s="1274">
        <v>10</v>
      </c>
      <c r="AY17" s="1274">
        <v>10</v>
      </c>
      <c r="AZ17" s="1274">
        <v>10</v>
      </c>
      <c r="BA17" s="1274">
        <v>10</v>
      </c>
      <c r="BB17" s="1274">
        <v>10</v>
      </c>
      <c r="BC17" s="1274">
        <v>10</v>
      </c>
      <c r="BD17" s="1274">
        <v>10</v>
      </c>
      <c r="BE17" s="1274">
        <v>10</v>
      </c>
      <c r="BF17" s="1274">
        <v>10</v>
      </c>
      <c r="BG17" s="1274">
        <v>10</v>
      </c>
      <c r="BH17" s="1274">
        <v>10</v>
      </c>
      <c r="BI17" s="1274">
        <v>10</v>
      </c>
      <c r="BJ17" s="1274">
        <v>10</v>
      </c>
      <c r="BK17" s="1274">
        <v>10</v>
      </c>
      <c r="BL17" s="1274">
        <v>10</v>
      </c>
      <c r="BM17" s="1274">
        <v>10</v>
      </c>
      <c r="BN17" s="1274">
        <v>10</v>
      </c>
      <c r="BO17" s="1274">
        <v>10</v>
      </c>
      <c r="BP17" s="1274">
        <v>10</v>
      </c>
      <c r="BQ17" s="1274">
        <v>10</v>
      </c>
      <c r="BR17" s="1274">
        <v>10</v>
      </c>
      <c r="BS17" s="1274">
        <v>10</v>
      </c>
      <c r="BT17" s="1274">
        <v>10</v>
      </c>
      <c r="BU17" s="822"/>
      <c r="BV17" s="822"/>
      <c r="BW17" s="822"/>
      <c r="BX17" s="822"/>
      <c r="BY17" s="822"/>
      <c r="BZ17" s="822"/>
      <c r="CA17" s="822"/>
      <c r="CB17" s="822"/>
      <c r="CC17" s="822"/>
      <c r="CD17" s="822"/>
      <c r="CE17" s="822"/>
      <c r="CF17" s="822"/>
      <c r="CG17" s="822"/>
      <c r="CH17" s="822"/>
      <c r="CI17" s="822"/>
      <c r="CJ17" s="822"/>
      <c r="CK17" s="822"/>
      <c r="CL17" s="822"/>
      <c r="CM17" s="822"/>
      <c r="CN17" s="823"/>
    </row>
    <row r="18" spans="2:92" x14ac:dyDescent="0.3">
      <c r="B1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 s="1513" t="s">
        <v>1038</v>
      </c>
      <c r="D18" s="1277">
        <v>70.03</v>
      </c>
      <c r="E18" s="1266" t="s">
        <v>889</v>
      </c>
      <c r="F18" s="1267" t="str">
        <f>VLOOKUP(TBL5_OptBen[[#This Row],[Option Type (defined list)]],'Option Typs_Grps'!B$2:C$47, 2, FALSE)</f>
        <v>Distribution Options</v>
      </c>
      <c r="G18" s="1268" t="s">
        <v>738</v>
      </c>
      <c r="H18" s="1269" t="s">
        <v>1089</v>
      </c>
      <c r="I18" s="1275" t="s">
        <v>68</v>
      </c>
      <c r="J18" s="1271" t="s">
        <v>111</v>
      </c>
      <c r="K18" s="1272">
        <v>2</v>
      </c>
      <c r="L18" s="1273">
        <v>0</v>
      </c>
      <c r="M18" s="1273">
        <v>0</v>
      </c>
      <c r="N18" s="1273">
        <v>0</v>
      </c>
      <c r="O18" s="1273">
        <v>0</v>
      </c>
      <c r="P18" s="1273">
        <v>0</v>
      </c>
      <c r="Q18" s="1273">
        <v>0</v>
      </c>
      <c r="R18" s="1274">
        <v>0</v>
      </c>
      <c r="S18" s="1274">
        <v>0</v>
      </c>
      <c r="T18" s="1274">
        <v>0</v>
      </c>
      <c r="U18" s="1274">
        <v>0</v>
      </c>
      <c r="V18" s="1274">
        <v>0</v>
      </c>
      <c r="W18" s="1274">
        <v>0</v>
      </c>
      <c r="X18" s="1274">
        <v>0</v>
      </c>
      <c r="Y18" s="1274">
        <v>0</v>
      </c>
      <c r="Z18" s="1274">
        <v>0</v>
      </c>
      <c r="AA18" s="1274">
        <v>0</v>
      </c>
      <c r="AB18" s="1274">
        <v>10</v>
      </c>
      <c r="AC18" s="1274">
        <v>10</v>
      </c>
      <c r="AD18" s="1274">
        <v>10</v>
      </c>
      <c r="AE18" s="1274">
        <v>10</v>
      </c>
      <c r="AF18" s="1274">
        <v>10</v>
      </c>
      <c r="AG18" s="1274">
        <v>10</v>
      </c>
      <c r="AH18" s="1274">
        <v>10</v>
      </c>
      <c r="AI18" s="1274">
        <v>10</v>
      </c>
      <c r="AJ18" s="1274">
        <v>10</v>
      </c>
      <c r="AK18" s="1274">
        <v>10</v>
      </c>
      <c r="AL18" s="1274">
        <v>10</v>
      </c>
      <c r="AM18" s="1274">
        <v>10</v>
      </c>
      <c r="AN18" s="1274">
        <v>10</v>
      </c>
      <c r="AO18" s="1274">
        <v>10</v>
      </c>
      <c r="AP18" s="1274">
        <v>10</v>
      </c>
      <c r="AQ18" s="1274">
        <v>10</v>
      </c>
      <c r="AR18" s="1274">
        <v>10</v>
      </c>
      <c r="AS18" s="1274">
        <v>10</v>
      </c>
      <c r="AT18" s="1274">
        <v>10</v>
      </c>
      <c r="AU18" s="1274">
        <v>10</v>
      </c>
      <c r="AV18" s="1274">
        <v>10</v>
      </c>
      <c r="AW18" s="1274">
        <v>10</v>
      </c>
      <c r="AX18" s="1274">
        <v>10</v>
      </c>
      <c r="AY18" s="1274">
        <v>10</v>
      </c>
      <c r="AZ18" s="1274">
        <v>10</v>
      </c>
      <c r="BA18" s="1274">
        <v>10</v>
      </c>
      <c r="BB18" s="1274">
        <v>10</v>
      </c>
      <c r="BC18" s="1274">
        <v>10</v>
      </c>
      <c r="BD18" s="1274">
        <v>10</v>
      </c>
      <c r="BE18" s="1274">
        <v>10</v>
      </c>
      <c r="BF18" s="1274">
        <v>10</v>
      </c>
      <c r="BG18" s="1274">
        <v>10</v>
      </c>
      <c r="BH18" s="1274">
        <v>10</v>
      </c>
      <c r="BI18" s="1274">
        <v>10</v>
      </c>
      <c r="BJ18" s="1274">
        <v>10</v>
      </c>
      <c r="BK18" s="1274">
        <v>10</v>
      </c>
      <c r="BL18" s="1274">
        <v>10</v>
      </c>
      <c r="BM18" s="1274">
        <v>10</v>
      </c>
      <c r="BN18" s="1274">
        <v>10</v>
      </c>
      <c r="BO18" s="1274">
        <v>10</v>
      </c>
      <c r="BP18" s="1274">
        <v>10</v>
      </c>
      <c r="BQ18" s="1274">
        <v>10</v>
      </c>
      <c r="BR18" s="1274">
        <v>10</v>
      </c>
      <c r="BS18" s="1274">
        <v>10</v>
      </c>
      <c r="BT18" s="1274">
        <v>10</v>
      </c>
      <c r="BU18" s="822"/>
      <c r="BV18" s="822"/>
      <c r="BW18" s="822"/>
      <c r="BX18" s="822"/>
      <c r="BY18" s="822"/>
      <c r="BZ18" s="822"/>
      <c r="CA18" s="822"/>
      <c r="CB18" s="822"/>
      <c r="CC18" s="822"/>
      <c r="CD18" s="822"/>
      <c r="CE18" s="822"/>
      <c r="CF18" s="822"/>
      <c r="CG18" s="822"/>
      <c r="CH18" s="822"/>
      <c r="CI18" s="822"/>
      <c r="CJ18" s="822"/>
      <c r="CK18" s="822"/>
      <c r="CL18" s="822"/>
      <c r="CM18" s="822"/>
      <c r="CN18" s="823"/>
    </row>
    <row r="19" spans="2:92" x14ac:dyDescent="0.3">
      <c r="B1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 s="1513" t="s">
        <v>1039</v>
      </c>
      <c r="D19" s="1514">
        <v>70.040000000000006</v>
      </c>
      <c r="E19" s="1266" t="s">
        <v>889</v>
      </c>
      <c r="F19" s="1267" t="str">
        <f>VLOOKUP(TBL5_OptBen[[#This Row],[Option Type (defined list)]],'Option Typs_Grps'!B$2:C$47, 2, FALSE)</f>
        <v>Distribution Options</v>
      </c>
      <c r="G19" s="1268" t="s">
        <v>738</v>
      </c>
      <c r="H19" s="1269" t="s">
        <v>1093</v>
      </c>
      <c r="I19" s="1270" t="s">
        <v>68</v>
      </c>
      <c r="J19" s="1271" t="s">
        <v>111</v>
      </c>
      <c r="K19" s="1272">
        <v>2</v>
      </c>
      <c r="L19" s="1273">
        <v>0</v>
      </c>
      <c r="M19" s="1273">
        <v>0</v>
      </c>
      <c r="N19" s="1273">
        <v>0</v>
      </c>
      <c r="O19" s="1273">
        <v>0</v>
      </c>
      <c r="P19" s="1273">
        <v>0</v>
      </c>
      <c r="Q19" s="1273">
        <v>0</v>
      </c>
      <c r="R19" s="1274">
        <v>0</v>
      </c>
      <c r="S19" s="1274">
        <v>0</v>
      </c>
      <c r="T19" s="1274">
        <v>0</v>
      </c>
      <c r="U19" s="1274">
        <v>0</v>
      </c>
      <c r="V19" s="1274">
        <v>0</v>
      </c>
      <c r="W19" s="1274">
        <v>0</v>
      </c>
      <c r="X19" s="1274">
        <v>0</v>
      </c>
      <c r="Y19" s="1274">
        <v>0</v>
      </c>
      <c r="Z19" s="1274">
        <v>0</v>
      </c>
      <c r="AA19" s="1274">
        <v>0</v>
      </c>
      <c r="AB19" s="1274">
        <v>10</v>
      </c>
      <c r="AC19" s="1274">
        <v>10</v>
      </c>
      <c r="AD19" s="1274">
        <v>10</v>
      </c>
      <c r="AE19" s="1274">
        <v>10</v>
      </c>
      <c r="AF19" s="1274">
        <v>10</v>
      </c>
      <c r="AG19" s="1274">
        <v>10</v>
      </c>
      <c r="AH19" s="1274">
        <v>10</v>
      </c>
      <c r="AI19" s="1274">
        <v>10</v>
      </c>
      <c r="AJ19" s="1274">
        <v>10</v>
      </c>
      <c r="AK19" s="1274">
        <v>10</v>
      </c>
      <c r="AL19" s="1274">
        <v>10</v>
      </c>
      <c r="AM19" s="1274">
        <v>10</v>
      </c>
      <c r="AN19" s="1274">
        <v>10</v>
      </c>
      <c r="AO19" s="1274">
        <v>10</v>
      </c>
      <c r="AP19" s="1274">
        <v>10</v>
      </c>
      <c r="AQ19" s="1274">
        <v>10</v>
      </c>
      <c r="AR19" s="1274">
        <v>10</v>
      </c>
      <c r="AS19" s="1274">
        <v>10</v>
      </c>
      <c r="AT19" s="1274">
        <v>10</v>
      </c>
      <c r="AU19" s="1274">
        <v>10</v>
      </c>
      <c r="AV19" s="1274">
        <v>10</v>
      </c>
      <c r="AW19" s="1274">
        <v>10</v>
      </c>
      <c r="AX19" s="1274">
        <v>10</v>
      </c>
      <c r="AY19" s="1274">
        <v>10</v>
      </c>
      <c r="AZ19" s="1274">
        <v>10</v>
      </c>
      <c r="BA19" s="1274">
        <v>10</v>
      </c>
      <c r="BB19" s="1274">
        <v>10</v>
      </c>
      <c r="BC19" s="1274">
        <v>10</v>
      </c>
      <c r="BD19" s="1274">
        <v>10</v>
      </c>
      <c r="BE19" s="1274">
        <v>10</v>
      </c>
      <c r="BF19" s="1274">
        <v>10</v>
      </c>
      <c r="BG19" s="1274">
        <v>10</v>
      </c>
      <c r="BH19" s="1274">
        <v>10</v>
      </c>
      <c r="BI19" s="1274">
        <v>10</v>
      </c>
      <c r="BJ19" s="1274">
        <v>10</v>
      </c>
      <c r="BK19" s="1274">
        <v>10</v>
      </c>
      <c r="BL19" s="1274">
        <v>10</v>
      </c>
      <c r="BM19" s="1274">
        <v>10</v>
      </c>
      <c r="BN19" s="1274">
        <v>10</v>
      </c>
      <c r="BO19" s="1274">
        <v>10</v>
      </c>
      <c r="BP19" s="1274">
        <v>10</v>
      </c>
      <c r="BQ19" s="1274">
        <v>10</v>
      </c>
      <c r="BR19" s="1274">
        <v>10</v>
      </c>
      <c r="BS19" s="1274">
        <v>10</v>
      </c>
      <c r="BT19" s="1274">
        <v>10</v>
      </c>
      <c r="BU19" s="822"/>
      <c r="BV19" s="822"/>
      <c r="BW19" s="822"/>
      <c r="BX19" s="822"/>
      <c r="BY19" s="822"/>
      <c r="BZ19" s="822"/>
      <c r="CA19" s="822"/>
      <c r="CB19" s="822"/>
      <c r="CC19" s="822"/>
      <c r="CD19" s="822"/>
      <c r="CE19" s="822"/>
      <c r="CF19" s="822"/>
      <c r="CG19" s="822"/>
      <c r="CH19" s="822"/>
      <c r="CI19" s="822"/>
      <c r="CJ19" s="822"/>
      <c r="CK19" s="822"/>
      <c r="CL19" s="822"/>
      <c r="CM19" s="822"/>
      <c r="CN19" s="823"/>
    </row>
    <row r="20" spans="2:92" x14ac:dyDescent="0.3">
      <c r="B2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 s="1513" t="s">
        <v>1040</v>
      </c>
      <c r="D20" s="1514">
        <v>70.05</v>
      </c>
      <c r="E20" s="1266" t="s">
        <v>889</v>
      </c>
      <c r="F20" s="1267" t="str">
        <f>VLOOKUP(TBL5_OptBen[[#This Row],[Option Type (defined list)]],'Option Typs_Grps'!B$2:C$47, 2, FALSE)</f>
        <v>Distribution Options</v>
      </c>
      <c r="G20" s="1268" t="s">
        <v>738</v>
      </c>
      <c r="H20" s="1269" t="s">
        <v>1092</v>
      </c>
      <c r="I20" s="1275" t="s">
        <v>68</v>
      </c>
      <c r="J20" s="1271" t="s">
        <v>111</v>
      </c>
      <c r="K20" s="1272">
        <v>2</v>
      </c>
      <c r="L20" s="1273">
        <v>0</v>
      </c>
      <c r="M20" s="1273">
        <v>0</v>
      </c>
      <c r="N20" s="1273">
        <v>0</v>
      </c>
      <c r="O20" s="1273">
        <v>0</v>
      </c>
      <c r="P20" s="1273">
        <v>0</v>
      </c>
      <c r="Q20" s="1273">
        <v>0</v>
      </c>
      <c r="R20" s="1274">
        <v>0</v>
      </c>
      <c r="S20" s="1274">
        <v>0</v>
      </c>
      <c r="T20" s="1274">
        <v>0</v>
      </c>
      <c r="U20" s="1274">
        <v>0</v>
      </c>
      <c r="V20" s="1274">
        <v>0</v>
      </c>
      <c r="W20" s="1274">
        <v>0</v>
      </c>
      <c r="X20" s="1274">
        <v>0</v>
      </c>
      <c r="Y20" s="1274">
        <v>0</v>
      </c>
      <c r="Z20" s="1274">
        <v>0</v>
      </c>
      <c r="AA20" s="1274">
        <v>0</v>
      </c>
      <c r="AB20" s="1274">
        <v>10</v>
      </c>
      <c r="AC20" s="1274">
        <v>10</v>
      </c>
      <c r="AD20" s="1274">
        <v>10</v>
      </c>
      <c r="AE20" s="1274">
        <v>10</v>
      </c>
      <c r="AF20" s="1274">
        <v>10</v>
      </c>
      <c r="AG20" s="1274">
        <v>10</v>
      </c>
      <c r="AH20" s="1274">
        <v>10</v>
      </c>
      <c r="AI20" s="1274">
        <v>10</v>
      </c>
      <c r="AJ20" s="1274">
        <v>10</v>
      </c>
      <c r="AK20" s="1274">
        <v>10</v>
      </c>
      <c r="AL20" s="1274">
        <v>10</v>
      </c>
      <c r="AM20" s="1274">
        <v>10</v>
      </c>
      <c r="AN20" s="1274">
        <v>10</v>
      </c>
      <c r="AO20" s="1274">
        <v>10</v>
      </c>
      <c r="AP20" s="1274">
        <v>10</v>
      </c>
      <c r="AQ20" s="1274">
        <v>10</v>
      </c>
      <c r="AR20" s="1274">
        <v>10</v>
      </c>
      <c r="AS20" s="1274">
        <v>10</v>
      </c>
      <c r="AT20" s="1274">
        <v>10</v>
      </c>
      <c r="AU20" s="1274">
        <v>10</v>
      </c>
      <c r="AV20" s="1274">
        <v>10</v>
      </c>
      <c r="AW20" s="1274">
        <v>10</v>
      </c>
      <c r="AX20" s="1274">
        <v>10</v>
      </c>
      <c r="AY20" s="1274">
        <v>10</v>
      </c>
      <c r="AZ20" s="1274">
        <v>10</v>
      </c>
      <c r="BA20" s="1274">
        <v>10</v>
      </c>
      <c r="BB20" s="1274">
        <v>10</v>
      </c>
      <c r="BC20" s="1274">
        <v>10</v>
      </c>
      <c r="BD20" s="1274">
        <v>10</v>
      </c>
      <c r="BE20" s="1274">
        <v>10</v>
      </c>
      <c r="BF20" s="1274">
        <v>10</v>
      </c>
      <c r="BG20" s="1274">
        <v>10</v>
      </c>
      <c r="BH20" s="1274">
        <v>10</v>
      </c>
      <c r="BI20" s="1274">
        <v>10</v>
      </c>
      <c r="BJ20" s="1274">
        <v>10</v>
      </c>
      <c r="BK20" s="1274">
        <v>10</v>
      </c>
      <c r="BL20" s="1274">
        <v>10</v>
      </c>
      <c r="BM20" s="1274">
        <v>10</v>
      </c>
      <c r="BN20" s="1274">
        <v>10</v>
      </c>
      <c r="BO20" s="1274">
        <v>10</v>
      </c>
      <c r="BP20" s="1274">
        <v>10</v>
      </c>
      <c r="BQ20" s="1274">
        <v>10</v>
      </c>
      <c r="BR20" s="1274">
        <v>10</v>
      </c>
      <c r="BS20" s="1274">
        <v>10</v>
      </c>
      <c r="BT20" s="1274">
        <v>10</v>
      </c>
      <c r="BU20" s="822"/>
      <c r="BV20" s="822"/>
      <c r="BW20" s="822"/>
      <c r="BX20" s="822"/>
      <c r="BY20" s="822"/>
      <c r="BZ20" s="822"/>
      <c r="CA20" s="822"/>
      <c r="CB20" s="822"/>
      <c r="CC20" s="822"/>
      <c r="CD20" s="822"/>
      <c r="CE20" s="822"/>
      <c r="CF20" s="822"/>
      <c r="CG20" s="822"/>
      <c r="CH20" s="822"/>
      <c r="CI20" s="822"/>
      <c r="CJ20" s="822"/>
      <c r="CK20" s="822"/>
      <c r="CL20" s="822"/>
      <c r="CM20" s="822"/>
      <c r="CN20" s="823"/>
    </row>
    <row r="21" spans="2:92" x14ac:dyDescent="0.3">
      <c r="B21"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 s="1513" t="s">
        <v>1707</v>
      </c>
      <c r="D21" s="1514">
        <v>18.28</v>
      </c>
      <c r="E21" s="1266" t="s">
        <v>881</v>
      </c>
      <c r="F21" s="1267" t="str">
        <f>VLOOKUP(TBL5_OptBen[[#This Row],[Option Type (defined list)]],'Option Typs_Grps'!B$2:C$47, 2, FALSE)</f>
        <v>Distribution Options</v>
      </c>
      <c r="G21" s="1268" t="s">
        <v>738</v>
      </c>
      <c r="H21" s="1269" t="s">
        <v>1093</v>
      </c>
      <c r="I21" s="1270" t="s">
        <v>68</v>
      </c>
      <c r="J21" s="1271" t="s">
        <v>111</v>
      </c>
      <c r="K21" s="1272">
        <v>2</v>
      </c>
      <c r="L21" s="1273">
        <v>0</v>
      </c>
      <c r="M21" s="1273">
        <v>0</v>
      </c>
      <c r="N21" s="1273">
        <v>0</v>
      </c>
      <c r="O21" s="1273">
        <v>0</v>
      </c>
      <c r="P21" s="1273">
        <v>0</v>
      </c>
      <c r="Q21" s="1273">
        <v>0</v>
      </c>
      <c r="R21" s="1274">
        <v>0</v>
      </c>
      <c r="S21" s="1274">
        <v>0</v>
      </c>
      <c r="T21" s="1274">
        <v>0</v>
      </c>
      <c r="U21" s="1274">
        <v>0</v>
      </c>
      <c r="V21" s="1274">
        <v>0</v>
      </c>
      <c r="W21" s="1274">
        <v>0</v>
      </c>
      <c r="X21" s="1274">
        <v>0</v>
      </c>
      <c r="Y21" s="1274">
        <v>0</v>
      </c>
      <c r="Z21" s="1274">
        <v>0</v>
      </c>
      <c r="AA21" s="1274">
        <v>0</v>
      </c>
      <c r="AB21" s="1274">
        <v>2.5</v>
      </c>
      <c r="AC21" s="1274">
        <v>2.5</v>
      </c>
      <c r="AD21" s="1274">
        <v>2.5</v>
      </c>
      <c r="AE21" s="1274">
        <v>2.5</v>
      </c>
      <c r="AF21" s="1274">
        <v>2.5</v>
      </c>
      <c r="AG21" s="1274">
        <v>2.5</v>
      </c>
      <c r="AH21" s="1274">
        <v>2.5</v>
      </c>
      <c r="AI21" s="1274">
        <v>2.5</v>
      </c>
      <c r="AJ21" s="1274">
        <v>2.5</v>
      </c>
      <c r="AK21" s="1274">
        <v>2.5</v>
      </c>
      <c r="AL21" s="1274">
        <v>2.5</v>
      </c>
      <c r="AM21" s="1274">
        <v>2.5</v>
      </c>
      <c r="AN21" s="1274">
        <v>2.5</v>
      </c>
      <c r="AO21" s="1274">
        <v>2.5</v>
      </c>
      <c r="AP21" s="1274">
        <v>2.5</v>
      </c>
      <c r="AQ21" s="1274">
        <v>2.5</v>
      </c>
      <c r="AR21" s="1274">
        <v>2.5</v>
      </c>
      <c r="AS21" s="1274">
        <v>2.5</v>
      </c>
      <c r="AT21" s="1274">
        <v>2.5</v>
      </c>
      <c r="AU21" s="1274">
        <v>2.5</v>
      </c>
      <c r="AV21" s="1274">
        <v>2.5</v>
      </c>
      <c r="AW21" s="1274">
        <v>2.5</v>
      </c>
      <c r="AX21" s="1274">
        <v>2.5</v>
      </c>
      <c r="AY21" s="1274">
        <v>2.5</v>
      </c>
      <c r="AZ21" s="1274">
        <v>2.5</v>
      </c>
      <c r="BA21" s="1274">
        <v>2.5</v>
      </c>
      <c r="BB21" s="1274">
        <v>2.5</v>
      </c>
      <c r="BC21" s="1274">
        <v>2.5</v>
      </c>
      <c r="BD21" s="1274">
        <v>2.5</v>
      </c>
      <c r="BE21" s="1274">
        <v>2.5</v>
      </c>
      <c r="BF21" s="1274">
        <v>2.5</v>
      </c>
      <c r="BG21" s="1274">
        <v>2.5</v>
      </c>
      <c r="BH21" s="1274">
        <v>2.5</v>
      </c>
      <c r="BI21" s="1274">
        <v>2.5</v>
      </c>
      <c r="BJ21" s="1274">
        <v>2.5</v>
      </c>
      <c r="BK21" s="1274">
        <v>2.5</v>
      </c>
      <c r="BL21" s="1274">
        <v>2.5</v>
      </c>
      <c r="BM21" s="1274">
        <v>2.5</v>
      </c>
      <c r="BN21" s="1274">
        <v>2.5</v>
      </c>
      <c r="BO21" s="1274">
        <v>2.5</v>
      </c>
      <c r="BP21" s="1274">
        <v>2.5</v>
      </c>
      <c r="BQ21" s="1274">
        <v>2.5</v>
      </c>
      <c r="BR21" s="1274">
        <v>2.5</v>
      </c>
      <c r="BS21" s="1274">
        <v>2.5</v>
      </c>
      <c r="BT21" s="1274">
        <v>2.5</v>
      </c>
      <c r="BU21" s="822"/>
      <c r="BV21" s="822"/>
      <c r="BW21" s="822"/>
      <c r="BX21" s="822"/>
      <c r="BY21" s="822"/>
      <c r="BZ21" s="822"/>
      <c r="CA21" s="822"/>
      <c r="CB21" s="822"/>
      <c r="CC21" s="822"/>
      <c r="CD21" s="822"/>
      <c r="CE21" s="822"/>
      <c r="CF21" s="822"/>
      <c r="CG21" s="822"/>
      <c r="CH21" s="822"/>
      <c r="CI21" s="822"/>
      <c r="CJ21" s="822"/>
      <c r="CK21" s="822"/>
      <c r="CL21" s="822"/>
      <c r="CM21" s="822"/>
      <c r="CN21" s="823"/>
    </row>
    <row r="22" spans="2:92" x14ac:dyDescent="0.3">
      <c r="B22"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 s="1513" t="s">
        <v>1707</v>
      </c>
      <c r="D22" s="1514">
        <v>18.28</v>
      </c>
      <c r="E22" s="1266" t="s">
        <v>881</v>
      </c>
      <c r="F22" s="1267" t="str">
        <f>VLOOKUP(TBL5_OptBen[[#This Row],[Option Type (defined list)]],'Option Typs_Grps'!B$2:C$47, 2, FALSE)</f>
        <v>Distribution Options</v>
      </c>
      <c r="G22" s="1268" t="s">
        <v>738</v>
      </c>
      <c r="H22" s="1269" t="s">
        <v>1089</v>
      </c>
      <c r="I22" s="1275" t="s">
        <v>68</v>
      </c>
      <c r="J22" s="1271" t="s">
        <v>111</v>
      </c>
      <c r="K22" s="1272">
        <v>2</v>
      </c>
      <c r="L22" s="1273">
        <v>0</v>
      </c>
      <c r="M22" s="1273">
        <v>0</v>
      </c>
      <c r="N22" s="1273">
        <v>0</v>
      </c>
      <c r="O22" s="1273">
        <v>0</v>
      </c>
      <c r="P22" s="1273">
        <v>0</v>
      </c>
      <c r="Q22" s="1273">
        <v>0</v>
      </c>
      <c r="R22" s="1274">
        <v>0</v>
      </c>
      <c r="S22" s="1274">
        <v>0</v>
      </c>
      <c r="T22" s="1274">
        <v>0</v>
      </c>
      <c r="U22" s="1274">
        <v>0</v>
      </c>
      <c r="V22" s="1274">
        <v>0</v>
      </c>
      <c r="W22" s="1274">
        <v>0</v>
      </c>
      <c r="X22" s="1274">
        <v>0</v>
      </c>
      <c r="Y22" s="1274">
        <v>0</v>
      </c>
      <c r="Z22" s="1274">
        <v>0</v>
      </c>
      <c r="AA22" s="1274">
        <v>0</v>
      </c>
      <c r="AB22" s="1274">
        <v>0</v>
      </c>
      <c r="AC22" s="1274">
        <v>0</v>
      </c>
      <c r="AD22" s="1274">
        <v>0</v>
      </c>
      <c r="AE22" s="1274">
        <v>0</v>
      </c>
      <c r="AF22" s="1274">
        <v>0</v>
      </c>
      <c r="AG22" s="1274">
        <v>2.5</v>
      </c>
      <c r="AH22" s="1274">
        <v>2.5</v>
      </c>
      <c r="AI22" s="1274">
        <v>2.5</v>
      </c>
      <c r="AJ22" s="1274">
        <v>2.5</v>
      </c>
      <c r="AK22" s="1274">
        <v>2.5</v>
      </c>
      <c r="AL22" s="1274">
        <v>2.5</v>
      </c>
      <c r="AM22" s="1274">
        <v>2.5</v>
      </c>
      <c r="AN22" s="1274">
        <v>2.5</v>
      </c>
      <c r="AO22" s="1274">
        <v>2.5</v>
      </c>
      <c r="AP22" s="1274">
        <v>2.5</v>
      </c>
      <c r="AQ22" s="1274">
        <v>2.5</v>
      </c>
      <c r="AR22" s="1274">
        <v>2.5</v>
      </c>
      <c r="AS22" s="1274">
        <v>2.5</v>
      </c>
      <c r="AT22" s="1274">
        <v>2.5</v>
      </c>
      <c r="AU22" s="1274">
        <v>2.5</v>
      </c>
      <c r="AV22" s="1274">
        <v>2.5</v>
      </c>
      <c r="AW22" s="1274">
        <v>2.5</v>
      </c>
      <c r="AX22" s="1274">
        <v>2.5</v>
      </c>
      <c r="AY22" s="1274">
        <v>2.5</v>
      </c>
      <c r="AZ22" s="1274">
        <v>2.5</v>
      </c>
      <c r="BA22" s="1274">
        <v>2.5</v>
      </c>
      <c r="BB22" s="1274">
        <v>2.5</v>
      </c>
      <c r="BC22" s="1274">
        <v>2.5</v>
      </c>
      <c r="BD22" s="1274">
        <v>2.5</v>
      </c>
      <c r="BE22" s="1274">
        <v>2.5</v>
      </c>
      <c r="BF22" s="1274">
        <v>2.5</v>
      </c>
      <c r="BG22" s="1274">
        <v>2.5</v>
      </c>
      <c r="BH22" s="1274">
        <v>2.5</v>
      </c>
      <c r="BI22" s="1274">
        <v>2.5</v>
      </c>
      <c r="BJ22" s="1274">
        <v>2.5</v>
      </c>
      <c r="BK22" s="1274">
        <v>2.5</v>
      </c>
      <c r="BL22" s="1274">
        <v>2.5</v>
      </c>
      <c r="BM22" s="1274">
        <v>2.5</v>
      </c>
      <c r="BN22" s="1274">
        <v>2.5</v>
      </c>
      <c r="BO22" s="1274">
        <v>2.5</v>
      </c>
      <c r="BP22" s="1274">
        <v>2.5</v>
      </c>
      <c r="BQ22" s="1274">
        <v>2.5</v>
      </c>
      <c r="BR22" s="1274">
        <v>2.5</v>
      </c>
      <c r="BS22" s="1274">
        <v>2.5</v>
      </c>
      <c r="BT22" s="1274">
        <v>2.5</v>
      </c>
      <c r="BU22" s="822"/>
      <c r="BV22" s="822"/>
      <c r="BW22" s="822"/>
      <c r="BX22" s="822"/>
      <c r="BY22" s="822"/>
      <c r="BZ22" s="822"/>
      <c r="CA22" s="822"/>
      <c r="CB22" s="822"/>
      <c r="CC22" s="822"/>
      <c r="CD22" s="822"/>
      <c r="CE22" s="822"/>
      <c r="CF22" s="822"/>
      <c r="CG22" s="822"/>
      <c r="CH22" s="822"/>
      <c r="CI22" s="822"/>
      <c r="CJ22" s="822"/>
      <c r="CK22" s="822"/>
      <c r="CL22" s="822"/>
      <c r="CM22" s="822"/>
      <c r="CN22" s="823"/>
    </row>
    <row r="23" spans="2:92" x14ac:dyDescent="0.3">
      <c r="B23"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 s="1513" t="s">
        <v>1720</v>
      </c>
      <c r="D23" s="1514">
        <v>21.13</v>
      </c>
      <c r="E23" s="1266" t="s">
        <v>881</v>
      </c>
      <c r="F23" s="1267" t="str">
        <f>VLOOKUP(TBL5_OptBen[[#This Row],[Option Type (defined list)]],'Option Typs_Grps'!B$2:C$47, 2, FALSE)</f>
        <v>Distribution Options</v>
      </c>
      <c r="G23" s="1268" t="s">
        <v>738</v>
      </c>
      <c r="H23" s="1269" t="s">
        <v>1087</v>
      </c>
      <c r="I23" s="1270" t="s">
        <v>68</v>
      </c>
      <c r="J23" s="1271" t="s">
        <v>111</v>
      </c>
      <c r="K23" s="1272">
        <v>2</v>
      </c>
      <c r="L23" s="1273">
        <v>0</v>
      </c>
      <c r="M23" s="1273">
        <v>0</v>
      </c>
      <c r="N23" s="1273">
        <v>0</v>
      </c>
      <c r="O23" s="1273">
        <v>0</v>
      </c>
      <c r="P23" s="1273">
        <v>0</v>
      </c>
      <c r="Q23" s="1273">
        <v>0</v>
      </c>
      <c r="R23" s="1274">
        <v>0</v>
      </c>
      <c r="S23" s="1274">
        <v>0</v>
      </c>
      <c r="T23" s="1274">
        <v>0</v>
      </c>
      <c r="U23" s="1274">
        <v>0</v>
      </c>
      <c r="V23" s="1274">
        <v>0</v>
      </c>
      <c r="W23" s="1274">
        <v>0</v>
      </c>
      <c r="X23" s="1274">
        <v>0</v>
      </c>
      <c r="Y23" s="1274">
        <v>0</v>
      </c>
      <c r="Z23" s="1274">
        <v>0</v>
      </c>
      <c r="AA23" s="1274">
        <v>0</v>
      </c>
      <c r="AB23" s="1274">
        <v>0</v>
      </c>
      <c r="AC23" s="1274">
        <v>0</v>
      </c>
      <c r="AD23" s="1274">
        <v>0</v>
      </c>
      <c r="AE23" s="1274">
        <v>0</v>
      </c>
      <c r="AF23" s="1274">
        <v>0</v>
      </c>
      <c r="AG23" s="1274">
        <v>0</v>
      </c>
      <c r="AH23" s="1274">
        <v>0</v>
      </c>
      <c r="AI23" s="1274">
        <v>0</v>
      </c>
      <c r="AJ23" s="1274">
        <v>0</v>
      </c>
      <c r="AK23" s="1274">
        <v>0</v>
      </c>
      <c r="AL23" s="1274">
        <v>0</v>
      </c>
      <c r="AM23" s="1274">
        <v>0</v>
      </c>
      <c r="AN23" s="1274">
        <v>0</v>
      </c>
      <c r="AO23" s="1274">
        <v>0</v>
      </c>
      <c r="AP23" s="1274">
        <v>0</v>
      </c>
      <c r="AQ23" s="1274">
        <v>0</v>
      </c>
      <c r="AR23" s="1274">
        <v>0</v>
      </c>
      <c r="AS23" s="1274">
        <v>0</v>
      </c>
      <c r="AT23" s="1274">
        <v>0</v>
      </c>
      <c r="AU23" s="1274">
        <v>0</v>
      </c>
      <c r="AV23" s="1274">
        <v>0</v>
      </c>
      <c r="AW23" s="1274">
        <v>0</v>
      </c>
      <c r="AX23" s="1274">
        <v>0</v>
      </c>
      <c r="AY23" s="1274">
        <v>0</v>
      </c>
      <c r="AZ23" s="1274">
        <v>0</v>
      </c>
      <c r="BA23" s="1274">
        <v>0</v>
      </c>
      <c r="BB23" s="1274">
        <v>0</v>
      </c>
      <c r="BC23" s="1274">
        <v>0</v>
      </c>
      <c r="BD23" s="1274">
        <v>0</v>
      </c>
      <c r="BE23" s="1274">
        <v>0</v>
      </c>
      <c r="BF23" s="1274">
        <v>0</v>
      </c>
      <c r="BG23" s="1274">
        <v>0</v>
      </c>
      <c r="BH23" s="1274">
        <v>0</v>
      </c>
      <c r="BI23" s="1274">
        <v>0</v>
      </c>
      <c r="BJ23" s="1274">
        <v>0</v>
      </c>
      <c r="BK23" s="1274">
        <v>0</v>
      </c>
      <c r="BL23" s="1274">
        <v>0</v>
      </c>
      <c r="BM23" s="1274">
        <v>0</v>
      </c>
      <c r="BN23" s="1274">
        <v>0</v>
      </c>
      <c r="BO23" s="1274">
        <v>0</v>
      </c>
      <c r="BP23" s="1274">
        <v>0</v>
      </c>
      <c r="BQ23" s="1274">
        <v>0</v>
      </c>
      <c r="BR23" s="1274">
        <v>0</v>
      </c>
      <c r="BS23" s="1274">
        <v>0</v>
      </c>
      <c r="BT23" s="1274">
        <v>10</v>
      </c>
      <c r="BU23" s="822"/>
      <c r="BV23" s="822"/>
      <c r="BW23" s="822"/>
      <c r="BX23" s="822"/>
      <c r="BY23" s="822"/>
      <c r="BZ23" s="822"/>
      <c r="CA23" s="822"/>
      <c r="CB23" s="822"/>
      <c r="CC23" s="822"/>
      <c r="CD23" s="822"/>
      <c r="CE23" s="822"/>
      <c r="CF23" s="822"/>
      <c r="CG23" s="822"/>
      <c r="CH23" s="822"/>
      <c r="CI23" s="822"/>
      <c r="CJ23" s="822"/>
      <c r="CK23" s="822"/>
      <c r="CL23" s="822"/>
      <c r="CM23" s="822"/>
      <c r="CN23" s="823"/>
    </row>
    <row r="24" spans="2:92" x14ac:dyDescent="0.3">
      <c r="B24"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 s="1513" t="s">
        <v>1720</v>
      </c>
      <c r="D24" s="1514">
        <v>21.13</v>
      </c>
      <c r="E24" s="1266" t="s">
        <v>881</v>
      </c>
      <c r="F24" s="1267" t="str">
        <f>VLOOKUP(TBL5_OptBen[[#This Row],[Option Type (defined list)]],'Option Typs_Grps'!B$2:C$47, 2, FALSE)</f>
        <v>Distribution Options</v>
      </c>
      <c r="G24" s="1268" t="s">
        <v>738</v>
      </c>
      <c r="H24" s="1269" t="s">
        <v>1093</v>
      </c>
      <c r="I24" s="1270" t="s">
        <v>68</v>
      </c>
      <c r="J24" s="1271" t="s">
        <v>111</v>
      </c>
      <c r="K24" s="1272">
        <v>2</v>
      </c>
      <c r="L24" s="1273">
        <v>0</v>
      </c>
      <c r="M24" s="1273">
        <v>0</v>
      </c>
      <c r="N24" s="1273">
        <v>0</v>
      </c>
      <c r="O24" s="1273">
        <v>0</v>
      </c>
      <c r="P24" s="1273">
        <v>0</v>
      </c>
      <c r="Q24" s="1273">
        <v>0</v>
      </c>
      <c r="R24" s="1274">
        <v>0</v>
      </c>
      <c r="S24" s="1274">
        <v>0</v>
      </c>
      <c r="T24" s="1274">
        <v>0</v>
      </c>
      <c r="U24" s="1274">
        <v>0</v>
      </c>
      <c r="V24" s="1274">
        <v>0</v>
      </c>
      <c r="W24" s="1274">
        <v>0</v>
      </c>
      <c r="X24" s="1274">
        <v>0</v>
      </c>
      <c r="Y24" s="1274">
        <v>0</v>
      </c>
      <c r="Z24" s="1274">
        <v>0</v>
      </c>
      <c r="AA24" s="1274">
        <v>0</v>
      </c>
      <c r="AB24" s="1274">
        <v>0</v>
      </c>
      <c r="AC24" s="1274">
        <v>0</v>
      </c>
      <c r="AD24" s="1274">
        <v>0</v>
      </c>
      <c r="AE24" s="1274">
        <v>0</v>
      </c>
      <c r="AF24" s="1274">
        <v>0</v>
      </c>
      <c r="AG24" s="1274">
        <v>0</v>
      </c>
      <c r="AH24" s="1274">
        <v>0</v>
      </c>
      <c r="AI24" s="1274">
        <v>0</v>
      </c>
      <c r="AJ24" s="1274">
        <v>0</v>
      </c>
      <c r="AK24" s="1274">
        <v>0</v>
      </c>
      <c r="AL24" s="1274">
        <v>0</v>
      </c>
      <c r="AM24" s="1274">
        <v>0</v>
      </c>
      <c r="AN24" s="1274">
        <v>0</v>
      </c>
      <c r="AO24" s="1274">
        <v>0</v>
      </c>
      <c r="AP24" s="1274">
        <v>0</v>
      </c>
      <c r="AQ24" s="1274">
        <v>0</v>
      </c>
      <c r="AR24" s="1274">
        <v>0</v>
      </c>
      <c r="AS24" s="1274">
        <v>0</v>
      </c>
      <c r="AT24" s="1274">
        <v>0</v>
      </c>
      <c r="AU24" s="1274">
        <v>0</v>
      </c>
      <c r="AV24" s="1274">
        <v>0</v>
      </c>
      <c r="AW24" s="1274">
        <v>0</v>
      </c>
      <c r="AX24" s="1274">
        <v>0</v>
      </c>
      <c r="AY24" s="1274">
        <v>0</v>
      </c>
      <c r="AZ24" s="1274">
        <v>0</v>
      </c>
      <c r="BA24" s="1274">
        <v>0</v>
      </c>
      <c r="BB24" s="1274">
        <v>0</v>
      </c>
      <c r="BC24" s="1274">
        <v>0</v>
      </c>
      <c r="BD24" s="1274">
        <v>0</v>
      </c>
      <c r="BE24" s="1274">
        <v>0</v>
      </c>
      <c r="BF24" s="1274">
        <v>0</v>
      </c>
      <c r="BG24" s="1274">
        <v>10</v>
      </c>
      <c r="BH24" s="1274">
        <v>10</v>
      </c>
      <c r="BI24" s="1274">
        <v>10</v>
      </c>
      <c r="BJ24" s="1274">
        <v>10</v>
      </c>
      <c r="BK24" s="1274">
        <v>10</v>
      </c>
      <c r="BL24" s="1274">
        <v>10</v>
      </c>
      <c r="BM24" s="1274">
        <v>10</v>
      </c>
      <c r="BN24" s="1274">
        <v>10</v>
      </c>
      <c r="BO24" s="1274">
        <v>10</v>
      </c>
      <c r="BP24" s="1274">
        <v>10</v>
      </c>
      <c r="BQ24" s="1274">
        <v>10</v>
      </c>
      <c r="BR24" s="1274">
        <v>10</v>
      </c>
      <c r="BS24" s="1274">
        <v>10</v>
      </c>
      <c r="BT24" s="1274">
        <v>10</v>
      </c>
      <c r="BU24" s="822"/>
      <c r="BV24" s="822"/>
      <c r="BW24" s="822"/>
      <c r="BX24" s="822"/>
      <c r="BY24" s="822"/>
      <c r="BZ24" s="822"/>
      <c r="CA24" s="822"/>
      <c r="CB24" s="822"/>
      <c r="CC24" s="822"/>
      <c r="CD24" s="822"/>
      <c r="CE24" s="822"/>
      <c r="CF24" s="822"/>
      <c r="CG24" s="822"/>
      <c r="CH24" s="822"/>
      <c r="CI24" s="822"/>
      <c r="CJ24" s="822"/>
      <c r="CK24" s="822"/>
      <c r="CL24" s="822"/>
      <c r="CM24" s="822"/>
      <c r="CN24" s="823"/>
    </row>
    <row r="25" spans="2:92" x14ac:dyDescent="0.3">
      <c r="B2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513" t="s">
        <v>1054</v>
      </c>
      <c r="D25" s="1277" t="s">
        <v>1053</v>
      </c>
      <c r="E25" s="737" t="s">
        <v>736</v>
      </c>
      <c r="F25" s="1267" t="str">
        <f>VLOOKUP(TBL5_OptBen[[#This Row],[Option Type (defined list)]],'Option Typs_Grps'!B$2:C$47, 2, FALSE)</f>
        <v>Customer Options</v>
      </c>
      <c r="G25" s="1268" t="s">
        <v>772</v>
      </c>
      <c r="H25" s="1269" t="s">
        <v>1090</v>
      </c>
      <c r="I25" s="1275" t="s">
        <v>68</v>
      </c>
      <c r="J25" s="1271" t="s">
        <v>111</v>
      </c>
      <c r="K25" s="1272">
        <v>2</v>
      </c>
      <c r="L25" s="1273">
        <v>0</v>
      </c>
      <c r="M25" s="1273">
        <v>0</v>
      </c>
      <c r="N25" s="1273">
        <v>0</v>
      </c>
      <c r="O25" s="1273">
        <v>0</v>
      </c>
      <c r="P25" s="1273">
        <v>0</v>
      </c>
      <c r="Q25" s="1273">
        <v>0</v>
      </c>
      <c r="R25" s="1274">
        <v>0.24987267293458346</v>
      </c>
      <c r="S25" s="1274">
        <v>0.78554249389123465</v>
      </c>
      <c r="T25" s="1274">
        <v>1.372421854541503</v>
      </c>
      <c r="U25" s="1274">
        <v>1.9905012185357898</v>
      </c>
      <c r="V25" s="1274">
        <v>2.639013761548644</v>
      </c>
      <c r="W25" s="1274">
        <v>3.4770073471307867</v>
      </c>
      <c r="X25" s="1274">
        <v>4.5130456553922418</v>
      </c>
      <c r="Y25" s="1274">
        <v>5.5893025573816146</v>
      </c>
      <c r="Z25" s="1274">
        <v>6.696678667667407</v>
      </c>
      <c r="AA25" s="1274">
        <v>7.8177752245700667</v>
      </c>
      <c r="AB25" s="1274">
        <v>8.5576915783453593</v>
      </c>
      <c r="AC25" s="1274">
        <v>8.8699706043477846</v>
      </c>
      <c r="AD25" s="1274">
        <v>9.108179068641876</v>
      </c>
      <c r="AE25" s="1274">
        <v>9.2826104066982538</v>
      </c>
      <c r="AF25" s="1274">
        <v>9.4064940599611813</v>
      </c>
      <c r="AG25" s="1274">
        <v>9.4982614445976541</v>
      </c>
      <c r="AH25" s="1274">
        <v>9.5335265619495253</v>
      </c>
      <c r="AI25" s="1274">
        <v>9.5267165965028013</v>
      </c>
      <c r="AJ25" s="1274">
        <v>9.5120615079586539</v>
      </c>
      <c r="AK25" s="1274">
        <v>9.4886715182374548</v>
      </c>
      <c r="AL25" s="1274">
        <v>9.4661188584106348</v>
      </c>
      <c r="AM25" s="1274">
        <v>9.4464438281317236</v>
      </c>
      <c r="AN25" s="1274">
        <v>9.429561699984097</v>
      </c>
      <c r="AO25" s="1274">
        <v>9.4152187927547004</v>
      </c>
      <c r="AP25" s="1274">
        <v>9.4031895011306172</v>
      </c>
      <c r="AQ25" s="1274">
        <v>9.3797169789975676</v>
      </c>
      <c r="AR25" s="1274">
        <v>9.3457027693837986</v>
      </c>
      <c r="AS25" s="1274">
        <v>9.3153461217515208</v>
      </c>
      <c r="AT25" s="1274">
        <v>9.2883547568152274</v>
      </c>
      <c r="AU25" s="1274">
        <v>9.2644641145194946</v>
      </c>
      <c r="AV25" s="1274">
        <v>9.243434439449647</v>
      </c>
      <c r="AW25" s="1274">
        <v>9.225048215542877</v>
      </c>
      <c r="AX25" s="1274">
        <v>9.2091076801778993</v>
      </c>
      <c r="AY25" s="1274">
        <v>9.1954327698096101</v>
      </c>
      <c r="AZ25" s="1274">
        <v>9.1838594734878782</v>
      </c>
      <c r="BA25" s="1274">
        <v>9.174238251572163</v>
      </c>
      <c r="BB25" s="1274">
        <v>9.1664326308904638</v>
      </c>
      <c r="BC25" s="1274">
        <v>9.1603179536546673</v>
      </c>
      <c r="BD25" s="1274">
        <v>9.1557802607902445</v>
      </c>
      <c r="BE25" s="1274">
        <v>9.1527152931312763</v>
      </c>
      <c r="BF25" s="1274">
        <v>9.1510275962707937</v>
      </c>
      <c r="BG25" s="1274">
        <v>9.150629716821296</v>
      </c>
      <c r="BH25" s="1274">
        <v>9.151441479500324</v>
      </c>
      <c r="BI25" s="1274">
        <v>9.1533893358600142</v>
      </c>
      <c r="BJ25" s="1274">
        <v>9.1564057766733065</v>
      </c>
      <c r="BK25" s="1274">
        <v>9.1604288010064963</v>
      </c>
      <c r="BL25" s="1274">
        <v>9.1654014358777633</v>
      </c>
      <c r="BM25" s="1274">
        <v>9.1712713011485363</v>
      </c>
      <c r="BN25" s="1274">
        <v>9.1779902149362034</v>
      </c>
      <c r="BO25" s="1274">
        <v>9.185513835392964</v>
      </c>
      <c r="BP25" s="1274">
        <v>9.1938013351746299</v>
      </c>
      <c r="BQ25" s="1274">
        <v>9.2028151053411307</v>
      </c>
      <c r="BR25" s="1274">
        <v>9.2125204857949292</v>
      </c>
      <c r="BS25" s="1274">
        <v>9.2228855196792736</v>
      </c>
      <c r="BT25" s="1274">
        <v>7.7294877231096599</v>
      </c>
      <c r="BU25" s="822"/>
      <c r="BV25" s="822"/>
      <c r="BW25" s="822"/>
      <c r="BX25" s="822"/>
      <c r="BY25" s="822"/>
      <c r="BZ25" s="822"/>
      <c r="CA25" s="822"/>
      <c r="CB25" s="822"/>
      <c r="CC25" s="822"/>
      <c r="CD25" s="822"/>
      <c r="CE25" s="822"/>
      <c r="CF25" s="822"/>
      <c r="CG25" s="822"/>
      <c r="CH25" s="822"/>
      <c r="CI25" s="822"/>
      <c r="CJ25" s="822"/>
      <c r="CK25" s="822"/>
      <c r="CL25" s="822"/>
      <c r="CM25" s="822"/>
      <c r="CN25" s="823"/>
    </row>
    <row r="26" spans="2:92" x14ac:dyDescent="0.3">
      <c r="B26"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6" s="1513" t="s">
        <v>1751</v>
      </c>
      <c r="D26" s="1514">
        <v>30.02</v>
      </c>
      <c r="E26" s="1266" t="s">
        <v>943</v>
      </c>
      <c r="F26" s="1267" t="str">
        <f>VLOOKUP(TBL5_OptBen[[#This Row],[Option Type (defined list)]],'Option Typs_Grps'!B$2:C$47, 2, FALSE)</f>
        <v>Production Options</v>
      </c>
      <c r="G26" s="1268" t="s">
        <v>738</v>
      </c>
      <c r="H26" s="1269" t="s">
        <v>1087</v>
      </c>
      <c r="I26" s="1270" t="s">
        <v>68</v>
      </c>
      <c r="J26" s="1271" t="s">
        <v>111</v>
      </c>
      <c r="K26" s="1272">
        <v>2</v>
      </c>
      <c r="L26" s="1273">
        <v>0</v>
      </c>
      <c r="M26" s="1273">
        <v>0</v>
      </c>
      <c r="N26" s="1273">
        <v>0</v>
      </c>
      <c r="O26" s="1273">
        <v>0</v>
      </c>
      <c r="P26" s="1273">
        <v>0</v>
      </c>
      <c r="Q26" s="1273">
        <v>0</v>
      </c>
      <c r="R26" s="1274">
        <v>0</v>
      </c>
      <c r="S26" s="1274">
        <v>0</v>
      </c>
      <c r="T26" s="1274">
        <v>0</v>
      </c>
      <c r="U26" s="1274">
        <v>0</v>
      </c>
      <c r="V26" s="1274">
        <v>0</v>
      </c>
      <c r="W26" s="1274">
        <v>0</v>
      </c>
      <c r="X26" s="1274">
        <v>0</v>
      </c>
      <c r="Y26" s="1274">
        <v>0</v>
      </c>
      <c r="Z26" s="1274">
        <v>0</v>
      </c>
      <c r="AA26" s="1274">
        <v>0</v>
      </c>
      <c r="AB26" s="1274">
        <v>0</v>
      </c>
      <c r="AC26" s="1274">
        <v>0</v>
      </c>
      <c r="AD26" s="1274">
        <v>0</v>
      </c>
      <c r="AE26" s="1274">
        <v>0</v>
      </c>
      <c r="AF26" s="1274">
        <v>0</v>
      </c>
      <c r="AG26" s="1274">
        <v>0</v>
      </c>
      <c r="AH26" s="1274">
        <v>0</v>
      </c>
      <c r="AI26" s="1274">
        <v>0</v>
      </c>
      <c r="AJ26" s="1274">
        <v>0</v>
      </c>
      <c r="AK26" s="1274">
        <v>0</v>
      </c>
      <c r="AL26" s="1274">
        <v>0</v>
      </c>
      <c r="AM26" s="1274">
        <v>0</v>
      </c>
      <c r="AN26" s="1274">
        <v>0</v>
      </c>
      <c r="AO26" s="1274">
        <v>0</v>
      </c>
      <c r="AP26" s="1274">
        <v>0</v>
      </c>
      <c r="AQ26" s="1274">
        <v>0</v>
      </c>
      <c r="AR26" s="1274">
        <v>0</v>
      </c>
      <c r="AS26" s="1274">
        <v>0</v>
      </c>
      <c r="AT26" s="1274">
        <v>0</v>
      </c>
      <c r="AU26" s="1274">
        <v>0</v>
      </c>
      <c r="AV26" s="1274">
        <v>0</v>
      </c>
      <c r="AW26" s="1274">
        <v>0</v>
      </c>
      <c r="AX26" s="1274">
        <v>0</v>
      </c>
      <c r="AY26" s="1274">
        <v>0</v>
      </c>
      <c r="AZ26" s="1274">
        <v>0</v>
      </c>
      <c r="BA26" s="1274">
        <v>0</v>
      </c>
      <c r="BB26" s="1274">
        <v>0</v>
      </c>
      <c r="BC26" s="1274">
        <v>2</v>
      </c>
      <c r="BD26" s="1274">
        <v>2</v>
      </c>
      <c r="BE26" s="1274">
        <v>2</v>
      </c>
      <c r="BF26" s="1274">
        <v>2</v>
      </c>
      <c r="BG26" s="1274">
        <v>2</v>
      </c>
      <c r="BH26" s="1274">
        <v>2</v>
      </c>
      <c r="BI26" s="1274">
        <v>2</v>
      </c>
      <c r="BJ26" s="1274">
        <v>2</v>
      </c>
      <c r="BK26" s="1274">
        <v>2</v>
      </c>
      <c r="BL26" s="1274">
        <v>2</v>
      </c>
      <c r="BM26" s="1274">
        <v>2</v>
      </c>
      <c r="BN26" s="1274">
        <v>2</v>
      </c>
      <c r="BO26" s="1274">
        <v>2</v>
      </c>
      <c r="BP26" s="1274">
        <v>2</v>
      </c>
      <c r="BQ26" s="1274">
        <v>2</v>
      </c>
      <c r="BR26" s="1274">
        <v>2</v>
      </c>
      <c r="BS26" s="1274">
        <v>2</v>
      </c>
      <c r="BT26" s="1274">
        <v>2</v>
      </c>
      <c r="BU26" s="822"/>
      <c r="BV26" s="822"/>
      <c r="BW26" s="822"/>
      <c r="BX26" s="822"/>
      <c r="BY26" s="822"/>
      <c r="BZ26" s="822"/>
      <c r="CA26" s="822"/>
      <c r="CB26" s="822"/>
      <c r="CC26" s="822"/>
      <c r="CD26" s="822"/>
      <c r="CE26" s="822"/>
      <c r="CF26" s="822"/>
      <c r="CG26" s="822"/>
      <c r="CH26" s="822"/>
      <c r="CI26" s="822"/>
      <c r="CJ26" s="822"/>
      <c r="CK26" s="822"/>
      <c r="CL26" s="822"/>
      <c r="CM26" s="822"/>
      <c r="CN26" s="823"/>
    </row>
    <row r="27" spans="2:92" x14ac:dyDescent="0.3">
      <c r="B2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7" s="1513" t="s">
        <v>1751</v>
      </c>
      <c r="D27" s="1514">
        <v>30.02</v>
      </c>
      <c r="E27" s="1266" t="s">
        <v>943</v>
      </c>
      <c r="F27" s="1267" t="str">
        <f>VLOOKUP(TBL5_OptBen[[#This Row],[Option Type (defined list)]],'Option Typs_Grps'!B$2:C$47, 2, FALSE)</f>
        <v>Production Options</v>
      </c>
      <c r="G27" s="1268" t="s">
        <v>738</v>
      </c>
      <c r="H27" s="1269" t="s">
        <v>1093</v>
      </c>
      <c r="I27" s="1270" t="s">
        <v>68</v>
      </c>
      <c r="J27" s="1271" t="s">
        <v>111</v>
      </c>
      <c r="K27" s="1272">
        <v>2</v>
      </c>
      <c r="L27" s="1273">
        <v>0</v>
      </c>
      <c r="M27" s="1273">
        <v>0</v>
      </c>
      <c r="N27" s="1273">
        <v>0</v>
      </c>
      <c r="O27" s="1273">
        <v>0</v>
      </c>
      <c r="P27" s="1273">
        <v>0</v>
      </c>
      <c r="Q27" s="1273">
        <v>0</v>
      </c>
      <c r="R27" s="1274">
        <v>0</v>
      </c>
      <c r="S27" s="1274">
        <v>0</v>
      </c>
      <c r="T27" s="1274">
        <v>0</v>
      </c>
      <c r="U27" s="1274">
        <v>0</v>
      </c>
      <c r="V27" s="1274">
        <v>0</v>
      </c>
      <c r="W27" s="1274">
        <v>0</v>
      </c>
      <c r="X27" s="1274">
        <v>0</v>
      </c>
      <c r="Y27" s="1274">
        <v>0</v>
      </c>
      <c r="Z27" s="1274">
        <v>0</v>
      </c>
      <c r="AA27" s="1274">
        <v>0</v>
      </c>
      <c r="AB27" s="1274">
        <v>0</v>
      </c>
      <c r="AC27" s="1274">
        <v>0</v>
      </c>
      <c r="AD27" s="1274">
        <v>0</v>
      </c>
      <c r="AE27" s="1274">
        <v>0</v>
      </c>
      <c r="AF27" s="1274">
        <v>0</v>
      </c>
      <c r="AG27" s="1274">
        <v>0</v>
      </c>
      <c r="AH27" s="1274">
        <v>0</v>
      </c>
      <c r="AI27" s="1274">
        <v>0</v>
      </c>
      <c r="AJ27" s="1274">
        <v>0</v>
      </c>
      <c r="AK27" s="1274">
        <v>0</v>
      </c>
      <c r="AL27" s="1274">
        <v>0</v>
      </c>
      <c r="AM27" s="1274">
        <v>0</v>
      </c>
      <c r="AN27" s="1274">
        <v>0</v>
      </c>
      <c r="AO27" s="1274">
        <v>0</v>
      </c>
      <c r="AP27" s="1274">
        <v>0</v>
      </c>
      <c r="AQ27" s="1274">
        <v>0</v>
      </c>
      <c r="AR27" s="1274">
        <v>0</v>
      </c>
      <c r="AS27" s="1274">
        <v>0</v>
      </c>
      <c r="AT27" s="1274">
        <v>0</v>
      </c>
      <c r="AU27" s="1274">
        <v>0</v>
      </c>
      <c r="AV27" s="1274">
        <v>0</v>
      </c>
      <c r="AW27" s="1274">
        <v>0</v>
      </c>
      <c r="AX27" s="1274">
        <v>0</v>
      </c>
      <c r="AY27" s="1274">
        <v>0</v>
      </c>
      <c r="AZ27" s="1274">
        <v>0</v>
      </c>
      <c r="BA27" s="1274">
        <v>0</v>
      </c>
      <c r="BB27" s="1274">
        <v>0</v>
      </c>
      <c r="BC27" s="1274">
        <v>0</v>
      </c>
      <c r="BD27" s="1274">
        <v>2</v>
      </c>
      <c r="BE27" s="1274">
        <v>2</v>
      </c>
      <c r="BF27" s="1274">
        <v>2</v>
      </c>
      <c r="BG27" s="1274">
        <v>2</v>
      </c>
      <c r="BH27" s="1274">
        <v>2</v>
      </c>
      <c r="BI27" s="1274">
        <v>2</v>
      </c>
      <c r="BJ27" s="1274">
        <v>2</v>
      </c>
      <c r="BK27" s="1274">
        <v>2</v>
      </c>
      <c r="BL27" s="1274">
        <v>2</v>
      </c>
      <c r="BM27" s="1274">
        <v>2</v>
      </c>
      <c r="BN27" s="1274">
        <v>2</v>
      </c>
      <c r="BO27" s="1274">
        <v>2</v>
      </c>
      <c r="BP27" s="1274">
        <v>2</v>
      </c>
      <c r="BQ27" s="1274">
        <v>2</v>
      </c>
      <c r="BR27" s="1274">
        <v>2</v>
      </c>
      <c r="BS27" s="1274">
        <v>2</v>
      </c>
      <c r="BT27" s="1274">
        <v>2</v>
      </c>
      <c r="BU27" s="822"/>
      <c r="BV27" s="822"/>
      <c r="BW27" s="822"/>
      <c r="BX27" s="822"/>
      <c r="BY27" s="822"/>
      <c r="BZ27" s="822"/>
      <c r="CA27" s="822"/>
      <c r="CB27" s="822"/>
      <c r="CC27" s="822"/>
      <c r="CD27" s="822"/>
      <c r="CE27" s="822"/>
      <c r="CF27" s="822"/>
      <c r="CG27" s="822"/>
      <c r="CH27" s="822"/>
      <c r="CI27" s="822"/>
      <c r="CJ27" s="822"/>
      <c r="CK27" s="822"/>
      <c r="CL27" s="822"/>
      <c r="CM27" s="822"/>
      <c r="CN27" s="823"/>
    </row>
    <row r="28" spans="2:92" x14ac:dyDescent="0.3">
      <c r="B28"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513" t="s">
        <v>1692</v>
      </c>
      <c r="D28" s="1514">
        <v>18.100000000000001</v>
      </c>
      <c r="E28" s="1266" t="s">
        <v>881</v>
      </c>
      <c r="F28" s="1267" t="str">
        <f>VLOOKUP(TBL5_OptBen[[#This Row],[Option Type (defined list)]],'Option Typs_Grps'!B$2:C$47, 2, FALSE)</f>
        <v>Distribution Options</v>
      </c>
      <c r="G28" s="1268" t="s">
        <v>738</v>
      </c>
      <c r="H28" s="1269" t="s">
        <v>1087</v>
      </c>
      <c r="I28" s="1270" t="s">
        <v>68</v>
      </c>
      <c r="J28" s="1271" t="s">
        <v>111</v>
      </c>
      <c r="K28" s="1272">
        <v>2</v>
      </c>
      <c r="L28" s="1273">
        <v>0</v>
      </c>
      <c r="M28" s="1273">
        <v>0</v>
      </c>
      <c r="N28" s="1273">
        <v>0</v>
      </c>
      <c r="O28" s="1273">
        <v>0</v>
      </c>
      <c r="P28" s="1273">
        <v>0</v>
      </c>
      <c r="Q28" s="1273">
        <v>0</v>
      </c>
      <c r="R28" s="1274">
        <v>0</v>
      </c>
      <c r="S28" s="1274">
        <v>0</v>
      </c>
      <c r="T28" s="1274">
        <v>0</v>
      </c>
      <c r="U28" s="1274">
        <v>0</v>
      </c>
      <c r="V28" s="1274">
        <v>0</v>
      </c>
      <c r="W28" s="1274">
        <v>0</v>
      </c>
      <c r="X28" s="1274">
        <v>0</v>
      </c>
      <c r="Y28" s="1274">
        <v>0</v>
      </c>
      <c r="Z28" s="1274">
        <v>0</v>
      </c>
      <c r="AA28" s="1274">
        <v>0</v>
      </c>
      <c r="AB28" s="1274">
        <v>0</v>
      </c>
      <c r="AC28" s="1274">
        <v>0</v>
      </c>
      <c r="AD28" s="1274">
        <v>0</v>
      </c>
      <c r="AE28" s="1274">
        <v>0</v>
      </c>
      <c r="AF28" s="1274">
        <v>0</v>
      </c>
      <c r="AG28" s="1274">
        <v>0</v>
      </c>
      <c r="AH28" s="1274">
        <v>0</v>
      </c>
      <c r="AI28" s="1274">
        <v>0</v>
      </c>
      <c r="AJ28" s="1274">
        <v>0</v>
      </c>
      <c r="AK28" s="1274">
        <v>0</v>
      </c>
      <c r="AL28" s="1274">
        <v>0</v>
      </c>
      <c r="AM28" s="1274">
        <v>0</v>
      </c>
      <c r="AN28" s="1274">
        <v>0</v>
      </c>
      <c r="AO28" s="1274">
        <v>0</v>
      </c>
      <c r="AP28" s="1274">
        <v>0</v>
      </c>
      <c r="AQ28" s="1274">
        <v>0</v>
      </c>
      <c r="AR28" s="1274">
        <v>0</v>
      </c>
      <c r="AS28" s="1274">
        <v>0</v>
      </c>
      <c r="AT28" s="1274">
        <v>0</v>
      </c>
      <c r="AU28" s="1274">
        <v>0</v>
      </c>
      <c r="AV28" s="1274">
        <v>0</v>
      </c>
      <c r="AW28" s="1274">
        <v>0</v>
      </c>
      <c r="AX28" s="1274">
        <v>0</v>
      </c>
      <c r="AY28" s="1274">
        <v>0</v>
      </c>
      <c r="AZ28" s="1274">
        <v>0</v>
      </c>
      <c r="BA28" s="1274">
        <v>0</v>
      </c>
      <c r="BB28" s="1274">
        <v>0</v>
      </c>
      <c r="BC28" s="1274">
        <v>3</v>
      </c>
      <c r="BD28" s="1274">
        <v>3</v>
      </c>
      <c r="BE28" s="1274">
        <v>3</v>
      </c>
      <c r="BF28" s="1274">
        <v>3</v>
      </c>
      <c r="BG28" s="1274">
        <v>3</v>
      </c>
      <c r="BH28" s="1274">
        <v>3</v>
      </c>
      <c r="BI28" s="1274">
        <v>3</v>
      </c>
      <c r="BJ28" s="1274">
        <v>3</v>
      </c>
      <c r="BK28" s="1274">
        <v>3</v>
      </c>
      <c r="BL28" s="1274">
        <v>3</v>
      </c>
      <c r="BM28" s="1274">
        <v>3</v>
      </c>
      <c r="BN28" s="1274">
        <v>3</v>
      </c>
      <c r="BO28" s="1274">
        <v>3</v>
      </c>
      <c r="BP28" s="1274">
        <v>3</v>
      </c>
      <c r="BQ28" s="1274">
        <v>3</v>
      </c>
      <c r="BR28" s="1274">
        <v>3</v>
      </c>
      <c r="BS28" s="1274">
        <v>3</v>
      </c>
      <c r="BT28" s="1274">
        <v>3</v>
      </c>
      <c r="BU28" s="822"/>
      <c r="BV28" s="822"/>
      <c r="BW28" s="822"/>
      <c r="BX28" s="822"/>
      <c r="BY28" s="822"/>
      <c r="BZ28" s="822"/>
      <c r="CA28" s="822"/>
      <c r="CB28" s="822"/>
      <c r="CC28" s="822"/>
      <c r="CD28" s="822"/>
      <c r="CE28" s="822"/>
      <c r="CF28" s="822"/>
      <c r="CG28" s="822"/>
      <c r="CH28" s="822"/>
      <c r="CI28" s="822"/>
      <c r="CJ28" s="822"/>
      <c r="CK28" s="822"/>
      <c r="CL28" s="822"/>
      <c r="CM28" s="822"/>
      <c r="CN28" s="823"/>
    </row>
    <row r="29" spans="2:92" x14ac:dyDescent="0.3">
      <c r="B2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513" t="s">
        <v>1692</v>
      </c>
      <c r="D29" s="1514">
        <v>18.100000000000001</v>
      </c>
      <c r="E29" s="1266" t="s">
        <v>881</v>
      </c>
      <c r="F29" s="1267" t="str">
        <f>VLOOKUP(TBL5_OptBen[[#This Row],[Option Type (defined list)]],'Option Typs_Grps'!B$2:C$47, 2, FALSE)</f>
        <v>Distribution Options</v>
      </c>
      <c r="G29" s="1268" t="s">
        <v>738</v>
      </c>
      <c r="H29" s="1269" t="s">
        <v>1093</v>
      </c>
      <c r="I29" s="1270" t="s">
        <v>68</v>
      </c>
      <c r="J29" s="1271" t="s">
        <v>111</v>
      </c>
      <c r="K29" s="1272">
        <v>2</v>
      </c>
      <c r="L29" s="1273">
        <v>0</v>
      </c>
      <c r="M29" s="1273">
        <v>0</v>
      </c>
      <c r="N29" s="1273">
        <v>0</v>
      </c>
      <c r="O29" s="1273">
        <v>0</v>
      </c>
      <c r="P29" s="1273">
        <v>0</v>
      </c>
      <c r="Q29" s="1273">
        <v>0</v>
      </c>
      <c r="R29" s="1274">
        <v>0</v>
      </c>
      <c r="S29" s="1274">
        <v>0</v>
      </c>
      <c r="T29" s="1274">
        <v>0</v>
      </c>
      <c r="U29" s="1274">
        <v>0</v>
      </c>
      <c r="V29" s="1274">
        <v>0</v>
      </c>
      <c r="W29" s="1274">
        <v>0</v>
      </c>
      <c r="X29" s="1274">
        <v>0</v>
      </c>
      <c r="Y29" s="1274">
        <v>0</v>
      </c>
      <c r="Z29" s="1274">
        <v>0</v>
      </c>
      <c r="AA29" s="1274">
        <v>0</v>
      </c>
      <c r="AB29" s="1274">
        <v>0</v>
      </c>
      <c r="AC29" s="1274">
        <v>0</v>
      </c>
      <c r="AD29" s="1274">
        <v>0</v>
      </c>
      <c r="AE29" s="1274">
        <v>0</v>
      </c>
      <c r="AF29" s="1274">
        <v>0</v>
      </c>
      <c r="AG29" s="1274">
        <v>0</v>
      </c>
      <c r="AH29" s="1274">
        <v>0</v>
      </c>
      <c r="AI29" s="1274">
        <v>0</v>
      </c>
      <c r="AJ29" s="1274">
        <v>0</v>
      </c>
      <c r="AK29" s="1274">
        <v>0</v>
      </c>
      <c r="AL29" s="1274">
        <v>0</v>
      </c>
      <c r="AM29" s="1274">
        <v>0</v>
      </c>
      <c r="AN29" s="1274">
        <v>0</v>
      </c>
      <c r="AO29" s="1274">
        <v>0</v>
      </c>
      <c r="AP29" s="1274">
        <v>0</v>
      </c>
      <c r="AQ29" s="1274">
        <v>0</v>
      </c>
      <c r="AR29" s="1274">
        <v>0</v>
      </c>
      <c r="AS29" s="1274">
        <v>0</v>
      </c>
      <c r="AT29" s="1274">
        <v>0</v>
      </c>
      <c r="AU29" s="1274">
        <v>0</v>
      </c>
      <c r="AV29" s="1274">
        <v>0</v>
      </c>
      <c r="AW29" s="1274">
        <v>0</v>
      </c>
      <c r="AX29" s="1274">
        <v>0</v>
      </c>
      <c r="AY29" s="1274">
        <v>0</v>
      </c>
      <c r="AZ29" s="1274">
        <v>0</v>
      </c>
      <c r="BA29" s="1274">
        <v>0</v>
      </c>
      <c r="BB29" s="1274">
        <v>0</v>
      </c>
      <c r="BC29" s="1274">
        <v>0</v>
      </c>
      <c r="BD29" s="1274">
        <v>3</v>
      </c>
      <c r="BE29" s="1274">
        <v>3</v>
      </c>
      <c r="BF29" s="1274">
        <v>3</v>
      </c>
      <c r="BG29" s="1274">
        <v>3</v>
      </c>
      <c r="BH29" s="1274">
        <v>3</v>
      </c>
      <c r="BI29" s="1274">
        <v>3</v>
      </c>
      <c r="BJ29" s="1274">
        <v>3</v>
      </c>
      <c r="BK29" s="1274">
        <v>3</v>
      </c>
      <c r="BL29" s="1274">
        <v>3</v>
      </c>
      <c r="BM29" s="1274">
        <v>3</v>
      </c>
      <c r="BN29" s="1274">
        <v>3</v>
      </c>
      <c r="BO29" s="1274">
        <v>3</v>
      </c>
      <c r="BP29" s="1274">
        <v>3</v>
      </c>
      <c r="BQ29" s="1274">
        <v>3</v>
      </c>
      <c r="BR29" s="1274">
        <v>3</v>
      </c>
      <c r="BS29" s="1274">
        <v>3</v>
      </c>
      <c r="BT29" s="1274">
        <v>3</v>
      </c>
      <c r="BU29" s="822"/>
      <c r="BV29" s="822"/>
      <c r="BW29" s="822"/>
      <c r="BX29" s="822"/>
      <c r="BY29" s="822"/>
      <c r="BZ29" s="822"/>
      <c r="CA29" s="822"/>
      <c r="CB29" s="822"/>
      <c r="CC29" s="822"/>
      <c r="CD29" s="822"/>
      <c r="CE29" s="822"/>
      <c r="CF29" s="822"/>
      <c r="CG29" s="822"/>
      <c r="CH29" s="822"/>
      <c r="CI29" s="822"/>
      <c r="CJ29" s="822"/>
      <c r="CK29" s="822"/>
      <c r="CL29" s="822"/>
      <c r="CM29" s="822"/>
      <c r="CN29" s="823"/>
    </row>
    <row r="30" spans="2:92" x14ac:dyDescent="0.3">
      <c r="B3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 s="1513" t="s">
        <v>1034</v>
      </c>
      <c r="D30" s="1514">
        <v>57.06</v>
      </c>
      <c r="E30" s="1266" t="s">
        <v>842</v>
      </c>
      <c r="F30" s="1267" t="str">
        <f>VLOOKUP(TBL5_OptBen[[#This Row],[Option Type (defined list)]],'Option Typs_Grps'!B$2:C$47, 2, FALSE)</f>
        <v>Distribution Options</v>
      </c>
      <c r="G30" s="1268" t="s">
        <v>738</v>
      </c>
      <c r="H30" s="1269" t="s">
        <v>1089</v>
      </c>
      <c r="I30" s="1275" t="s">
        <v>68</v>
      </c>
      <c r="J30" s="1271" t="s">
        <v>111</v>
      </c>
      <c r="K30" s="1272">
        <v>2</v>
      </c>
      <c r="L30" s="1273">
        <v>0</v>
      </c>
      <c r="M30" s="1273">
        <v>0</v>
      </c>
      <c r="N30" s="1273">
        <v>0</v>
      </c>
      <c r="O30" s="1273">
        <v>0</v>
      </c>
      <c r="P30" s="1273">
        <v>0</v>
      </c>
      <c r="Q30" s="1273">
        <v>0</v>
      </c>
      <c r="R30" s="1274">
        <v>0.92</v>
      </c>
      <c r="S30" s="1274">
        <v>2.36</v>
      </c>
      <c r="T30" s="1274">
        <v>3.83</v>
      </c>
      <c r="U30" s="1274">
        <v>5.32</v>
      </c>
      <c r="V30" s="1274">
        <v>6.82</v>
      </c>
      <c r="W30" s="1274">
        <v>8.14</v>
      </c>
      <c r="X30" s="1274">
        <v>9.43</v>
      </c>
      <c r="Y30" s="1274">
        <v>10.71</v>
      </c>
      <c r="Z30" s="1274">
        <v>12.02</v>
      </c>
      <c r="AA30" s="1274">
        <v>13.3</v>
      </c>
      <c r="AB30" s="1274">
        <v>15.01</v>
      </c>
      <c r="AC30" s="1274">
        <v>17.16</v>
      </c>
      <c r="AD30" s="1274">
        <v>19.3</v>
      </c>
      <c r="AE30" s="1274">
        <v>21.43</v>
      </c>
      <c r="AF30" s="1274">
        <v>23.55</v>
      </c>
      <c r="AG30" s="1274">
        <v>25.66</v>
      </c>
      <c r="AH30" s="1274">
        <v>27.76</v>
      </c>
      <c r="AI30" s="1274">
        <v>29.86</v>
      </c>
      <c r="AJ30" s="1274">
        <v>31.95</v>
      </c>
      <c r="AK30" s="1274">
        <v>34.04</v>
      </c>
      <c r="AL30" s="1274">
        <v>36.119999999999997</v>
      </c>
      <c r="AM30" s="1274">
        <v>38.200000000000003</v>
      </c>
      <c r="AN30" s="1274">
        <v>40.26</v>
      </c>
      <c r="AO30" s="1274">
        <v>42.31</v>
      </c>
      <c r="AP30" s="1274">
        <v>44.37</v>
      </c>
      <c r="AQ30" s="1274">
        <v>45.65</v>
      </c>
      <c r="AR30" s="1274">
        <v>46.55</v>
      </c>
      <c r="AS30" s="1274">
        <v>47.48</v>
      </c>
      <c r="AT30" s="1274">
        <v>48.45</v>
      </c>
      <c r="AU30" s="1274">
        <v>49.45</v>
      </c>
      <c r="AV30" s="1274">
        <v>50.51</v>
      </c>
      <c r="AW30" s="1274">
        <v>51.6</v>
      </c>
      <c r="AX30" s="1274">
        <v>52.72</v>
      </c>
      <c r="AY30" s="1274">
        <v>53.87</v>
      </c>
      <c r="AZ30" s="1274">
        <v>55.04</v>
      </c>
      <c r="BA30" s="1274">
        <v>56.23</v>
      </c>
      <c r="BB30" s="1274">
        <v>57.45</v>
      </c>
      <c r="BC30" s="1274">
        <v>58.68</v>
      </c>
      <c r="BD30" s="1274">
        <v>59.94</v>
      </c>
      <c r="BE30" s="1274">
        <v>61.21</v>
      </c>
      <c r="BF30" s="1274">
        <v>62.5</v>
      </c>
      <c r="BG30" s="1274">
        <v>63.81</v>
      </c>
      <c r="BH30" s="1274">
        <v>65.13</v>
      </c>
      <c r="BI30" s="1274">
        <v>66.47</v>
      </c>
      <c r="BJ30" s="1274">
        <v>67.83</v>
      </c>
      <c r="BK30" s="1274">
        <v>69.2</v>
      </c>
      <c r="BL30" s="1274">
        <v>70.58</v>
      </c>
      <c r="BM30" s="1274">
        <v>71.98</v>
      </c>
      <c r="BN30" s="1274">
        <v>73.39</v>
      </c>
      <c r="BO30" s="1274">
        <v>74.81</v>
      </c>
      <c r="BP30" s="1274">
        <v>76.25</v>
      </c>
      <c r="BQ30" s="1274">
        <v>77.69</v>
      </c>
      <c r="BR30" s="1274">
        <v>79.150000000000006</v>
      </c>
      <c r="BS30" s="1274">
        <v>80.62</v>
      </c>
      <c r="BT30" s="1274">
        <v>81.02</v>
      </c>
      <c r="BU30" s="822"/>
      <c r="BV30" s="822"/>
      <c r="BW30" s="822"/>
      <c r="BX30" s="822"/>
      <c r="BY30" s="822"/>
      <c r="BZ30" s="822"/>
      <c r="CA30" s="822"/>
      <c r="CB30" s="822"/>
      <c r="CC30" s="822"/>
      <c r="CD30" s="822"/>
      <c r="CE30" s="822"/>
      <c r="CF30" s="822"/>
      <c r="CG30" s="822"/>
      <c r="CH30" s="822"/>
      <c r="CI30" s="822"/>
      <c r="CJ30" s="822"/>
      <c r="CK30" s="822"/>
      <c r="CL30" s="822"/>
      <c r="CM30" s="822"/>
      <c r="CN30" s="823"/>
    </row>
    <row r="31" spans="2:92" x14ac:dyDescent="0.3">
      <c r="B31"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 s="1513" t="s">
        <v>1035</v>
      </c>
      <c r="D31" s="1514">
        <v>57.07</v>
      </c>
      <c r="E31" s="1266" t="s">
        <v>842</v>
      </c>
      <c r="F31" s="1267" t="str">
        <f>VLOOKUP(TBL5_OptBen[[#This Row],[Option Type (defined list)]],'Option Typs_Grps'!B$2:C$47, 2, FALSE)</f>
        <v>Distribution Options</v>
      </c>
      <c r="G31" s="1268" t="s">
        <v>738</v>
      </c>
      <c r="H31" s="1269" t="s">
        <v>1095</v>
      </c>
      <c r="I31" s="1270" t="s">
        <v>68</v>
      </c>
      <c r="J31" s="1271" t="s">
        <v>111</v>
      </c>
      <c r="K31" s="1272">
        <v>2</v>
      </c>
      <c r="L31" s="1273">
        <v>0</v>
      </c>
      <c r="M31" s="1273">
        <v>0</v>
      </c>
      <c r="N31" s="1273">
        <v>0</v>
      </c>
      <c r="O31" s="1273">
        <v>0</v>
      </c>
      <c r="P31" s="1273">
        <v>0</v>
      </c>
      <c r="Q31" s="1273">
        <v>0</v>
      </c>
      <c r="R31" s="1274">
        <v>2.3712954515394449</v>
      </c>
      <c r="S31" s="1274">
        <v>6.7361424219777497</v>
      </c>
      <c r="T31" s="1274">
        <v>11.130820647368775</v>
      </c>
      <c r="U31" s="1274">
        <v>15.512674952703271</v>
      </c>
      <c r="V31" s="1274">
        <v>19.892465726072622</v>
      </c>
      <c r="W31" s="1274">
        <v>25.445307846912058</v>
      </c>
      <c r="X31" s="1274">
        <v>31.388108024652482</v>
      </c>
      <c r="Y31" s="1274">
        <v>37.192133858750474</v>
      </c>
      <c r="Z31" s="1274">
        <v>42.85644396383173</v>
      </c>
      <c r="AA31" s="1274">
        <v>48.37058589212193</v>
      </c>
      <c r="AB31" s="1274">
        <v>52.760645575795614</v>
      </c>
      <c r="AC31" s="1274">
        <v>56.827402255655187</v>
      </c>
      <c r="AD31" s="1274">
        <v>60.685056959395034</v>
      </c>
      <c r="AE31" s="1274">
        <v>63.759239197769162</v>
      </c>
      <c r="AF31" s="1274">
        <v>66.122470701799244</v>
      </c>
      <c r="AG31" s="1274">
        <v>68.441941881982558</v>
      </c>
      <c r="AH31" s="1274">
        <v>70.685497776417861</v>
      </c>
      <c r="AI31" s="1274">
        <v>72.87024467064451</v>
      </c>
      <c r="AJ31" s="1274">
        <v>75.047846686035825</v>
      </c>
      <c r="AK31" s="1274">
        <v>77.220582723913992</v>
      </c>
      <c r="AL31" s="1274">
        <v>79.396374013188634</v>
      </c>
      <c r="AM31" s="1274">
        <v>81.57799214632621</v>
      </c>
      <c r="AN31" s="1274">
        <v>83.765464036696599</v>
      </c>
      <c r="AO31" s="1274">
        <v>85.958943581486892</v>
      </c>
      <c r="AP31" s="1274">
        <v>88.158572850758361</v>
      </c>
      <c r="AQ31" s="1274">
        <v>88.485654525334851</v>
      </c>
      <c r="AR31" s="1274">
        <v>87.897978634513862</v>
      </c>
      <c r="AS31" s="1274">
        <v>87.462296626843965</v>
      </c>
      <c r="AT31" s="1274">
        <v>87.167454140147555</v>
      </c>
      <c r="AU31" s="1274">
        <v>87.003168828615173</v>
      </c>
      <c r="AV31" s="1274">
        <v>86.959961945164949</v>
      </c>
      <c r="AW31" s="1274">
        <v>87.029095293679248</v>
      </c>
      <c r="AX31" s="1274">
        <v>87.202512792833744</v>
      </c>
      <c r="AY31" s="1274">
        <v>87.472786854195093</v>
      </c>
      <c r="AZ31" s="1274">
        <v>87.833069244947353</v>
      </c>
      <c r="BA31" s="1274">
        <v>88.277045629373717</v>
      </c>
      <c r="BB31" s="1274">
        <v>88.798893689573433</v>
      </c>
      <c r="BC31" s="1274">
        <v>89.393244543081963</v>
      </c>
      <c r="BD31" s="1274">
        <v>90.055147197353378</v>
      </c>
      <c r="BE31" s="1274">
        <v>90.780035801598302</v>
      </c>
      <c r="BF31" s="1274">
        <v>91.563699475374193</v>
      </c>
      <c r="BG31" s="1274">
        <v>92.402254510743816</v>
      </c>
      <c r="BH31" s="1274">
        <v>93.292118760855914</v>
      </c>
      <c r="BI31" s="1274">
        <v>94.229988042575727</v>
      </c>
      <c r="BJ31" s="1274">
        <v>95.212814394398151</v>
      </c>
      <c r="BK31" s="1274">
        <v>96.23778604340859</v>
      </c>
      <c r="BL31" s="1274">
        <v>97.302308946598075</v>
      </c>
      <c r="BM31" s="1274">
        <v>98.403989782467448</v>
      </c>
      <c r="BN31" s="1274">
        <v>99.540620278650664</v>
      </c>
      <c r="BO31" s="1274">
        <v>100.71016277029908</v>
      </c>
      <c r="BP31" s="1274">
        <v>101.91073689227751</v>
      </c>
      <c r="BQ31" s="1274">
        <v>103.14060731587027</v>
      </c>
      <c r="BR31" s="1274">
        <v>104.39817244774396</v>
      </c>
      <c r="BS31" s="1274">
        <v>105.68195401539862</v>
      </c>
      <c r="BT31" s="1274">
        <v>104.42369128345418</v>
      </c>
      <c r="BU31" s="822"/>
      <c r="BV31" s="822"/>
      <c r="BW31" s="822"/>
      <c r="BX31" s="822"/>
      <c r="BY31" s="822"/>
      <c r="BZ31" s="822"/>
      <c r="CA31" s="822"/>
      <c r="CB31" s="822"/>
      <c r="CC31" s="822"/>
      <c r="CD31" s="822"/>
      <c r="CE31" s="822"/>
      <c r="CF31" s="822"/>
      <c r="CG31" s="822"/>
      <c r="CH31" s="822"/>
      <c r="CI31" s="822"/>
      <c r="CJ31" s="822"/>
      <c r="CK31" s="822"/>
      <c r="CL31" s="822"/>
      <c r="CM31" s="822"/>
      <c r="CN31" s="823"/>
    </row>
    <row r="32" spans="2:92" x14ac:dyDescent="0.3">
      <c r="B3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 s="1513" t="s">
        <v>1035</v>
      </c>
      <c r="D32" s="1514">
        <v>57.07</v>
      </c>
      <c r="E32" s="1266" t="s">
        <v>842</v>
      </c>
      <c r="F32" s="1267" t="str">
        <f>VLOOKUP(TBL5_OptBen[[#This Row],[Option Type (defined list)]],'Option Typs_Grps'!B$2:C$47, 2, FALSE)</f>
        <v>Distribution Options</v>
      </c>
      <c r="G32" s="1268" t="s">
        <v>738</v>
      </c>
      <c r="H32" s="1269" t="s">
        <v>1090</v>
      </c>
      <c r="I32" s="1270" t="s">
        <v>68</v>
      </c>
      <c r="J32" s="1271" t="s">
        <v>111</v>
      </c>
      <c r="K32" s="1272">
        <v>2</v>
      </c>
      <c r="L32" s="1273">
        <v>0</v>
      </c>
      <c r="M32" s="1273">
        <v>0</v>
      </c>
      <c r="N32" s="1273">
        <v>0</v>
      </c>
      <c r="O32" s="1273">
        <v>0</v>
      </c>
      <c r="P32" s="1273">
        <v>0</v>
      </c>
      <c r="Q32" s="1273">
        <v>0</v>
      </c>
      <c r="R32" s="1274">
        <v>2.3712954515394449</v>
      </c>
      <c r="S32" s="1274">
        <v>6.7361424219777497</v>
      </c>
      <c r="T32" s="1274">
        <v>11.130820647368775</v>
      </c>
      <c r="U32" s="1274">
        <v>15.512674952703271</v>
      </c>
      <c r="V32" s="1274">
        <v>19.892465726072622</v>
      </c>
      <c r="W32" s="1274">
        <v>25.445307846912058</v>
      </c>
      <c r="X32" s="1274">
        <v>31.388108024652482</v>
      </c>
      <c r="Y32" s="1274">
        <v>37.192133858750474</v>
      </c>
      <c r="Z32" s="1274">
        <v>42.85644396383173</v>
      </c>
      <c r="AA32" s="1274">
        <v>48.37058589212193</v>
      </c>
      <c r="AB32" s="1274">
        <v>52.760645575795614</v>
      </c>
      <c r="AC32" s="1274">
        <v>56.827402255655187</v>
      </c>
      <c r="AD32" s="1274">
        <v>60.685056959395034</v>
      </c>
      <c r="AE32" s="1274">
        <v>63.759239197769162</v>
      </c>
      <c r="AF32" s="1274">
        <v>66.122470701799244</v>
      </c>
      <c r="AG32" s="1274">
        <v>68.441941881982558</v>
      </c>
      <c r="AH32" s="1274">
        <v>70.685497776417861</v>
      </c>
      <c r="AI32" s="1274">
        <v>72.87024467064451</v>
      </c>
      <c r="AJ32" s="1274">
        <v>75.047846686035825</v>
      </c>
      <c r="AK32" s="1274">
        <v>77.220582723913992</v>
      </c>
      <c r="AL32" s="1274">
        <v>79.396374013188634</v>
      </c>
      <c r="AM32" s="1274">
        <v>81.57799214632621</v>
      </c>
      <c r="AN32" s="1274">
        <v>83.765464036696599</v>
      </c>
      <c r="AO32" s="1274">
        <v>85.958943581486892</v>
      </c>
      <c r="AP32" s="1274">
        <v>88.158572850758361</v>
      </c>
      <c r="AQ32" s="1274">
        <v>88.485654525334851</v>
      </c>
      <c r="AR32" s="1274">
        <v>87.897978634513862</v>
      </c>
      <c r="AS32" s="1274">
        <v>87.462296626843965</v>
      </c>
      <c r="AT32" s="1274">
        <v>87.167454140147555</v>
      </c>
      <c r="AU32" s="1274">
        <v>87.003168828615173</v>
      </c>
      <c r="AV32" s="1274">
        <v>86.959961945164949</v>
      </c>
      <c r="AW32" s="1274">
        <v>87.029095293679248</v>
      </c>
      <c r="AX32" s="1274">
        <v>87.202512792833744</v>
      </c>
      <c r="AY32" s="1274">
        <v>87.472786854195093</v>
      </c>
      <c r="AZ32" s="1274">
        <v>87.833069244947353</v>
      </c>
      <c r="BA32" s="1274">
        <v>88.277045629373717</v>
      </c>
      <c r="BB32" s="1274">
        <v>88.798893689573433</v>
      </c>
      <c r="BC32" s="1274">
        <v>89.393244543081963</v>
      </c>
      <c r="BD32" s="1274">
        <v>90.055147197353378</v>
      </c>
      <c r="BE32" s="1274">
        <v>90.780035801598302</v>
      </c>
      <c r="BF32" s="1274">
        <v>91.563699475374193</v>
      </c>
      <c r="BG32" s="1274">
        <v>92.402254510743816</v>
      </c>
      <c r="BH32" s="1274">
        <v>93.292118760855914</v>
      </c>
      <c r="BI32" s="1274">
        <v>94.229988042575727</v>
      </c>
      <c r="BJ32" s="1274">
        <v>95.212814394398151</v>
      </c>
      <c r="BK32" s="1274">
        <v>96.23778604340859</v>
      </c>
      <c r="BL32" s="1274">
        <v>97.302308946598075</v>
      </c>
      <c r="BM32" s="1274">
        <v>98.403989782467448</v>
      </c>
      <c r="BN32" s="1274">
        <v>99.540620278650664</v>
      </c>
      <c r="BO32" s="1274">
        <v>100.71016277029908</v>
      </c>
      <c r="BP32" s="1274">
        <v>101.91073689227751</v>
      </c>
      <c r="BQ32" s="1274">
        <v>103.14060731587027</v>
      </c>
      <c r="BR32" s="1274">
        <v>104.39817244774396</v>
      </c>
      <c r="BS32" s="1274">
        <v>105.68195401539862</v>
      </c>
      <c r="BT32" s="1274">
        <v>104.42369128345418</v>
      </c>
      <c r="BU32" s="822" t="s">
        <v>1080</v>
      </c>
      <c r="BV32" s="822" t="s">
        <v>1080</v>
      </c>
      <c r="BW32" s="822" t="s">
        <v>1080</v>
      </c>
      <c r="BX32" s="822" t="s">
        <v>1080</v>
      </c>
      <c r="BY32" s="822" t="s">
        <v>1080</v>
      </c>
      <c r="BZ32" s="822" t="s">
        <v>1080</v>
      </c>
      <c r="CA32" s="822" t="s">
        <v>1080</v>
      </c>
      <c r="CB32" s="822" t="s">
        <v>1080</v>
      </c>
      <c r="CC32" s="822" t="s">
        <v>1080</v>
      </c>
      <c r="CD32" s="822" t="s">
        <v>1080</v>
      </c>
      <c r="CE32" s="822" t="s">
        <v>1080</v>
      </c>
      <c r="CF32" s="822" t="s">
        <v>1080</v>
      </c>
      <c r="CG32" s="822" t="s">
        <v>1080</v>
      </c>
      <c r="CH32" s="822" t="s">
        <v>1080</v>
      </c>
      <c r="CI32" s="822" t="s">
        <v>1080</v>
      </c>
      <c r="CJ32" s="822" t="s">
        <v>1080</v>
      </c>
      <c r="CK32" s="822" t="s">
        <v>1080</v>
      </c>
      <c r="CL32" s="822" t="s">
        <v>1080</v>
      </c>
      <c r="CM32" s="822" t="s">
        <v>1080</v>
      </c>
      <c r="CN32" s="823"/>
    </row>
    <row r="33" spans="2:92" x14ac:dyDescent="0.3">
      <c r="B33"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 s="1513" t="s">
        <v>1035</v>
      </c>
      <c r="D33" s="1514">
        <v>57.07</v>
      </c>
      <c r="E33" s="1266" t="s">
        <v>842</v>
      </c>
      <c r="F33" s="1267" t="str">
        <f>VLOOKUP(TBL5_OptBen[[#This Row],[Option Type (defined list)]],'Option Typs_Grps'!B$2:C$47, 2, FALSE)</f>
        <v>Distribution Options</v>
      </c>
      <c r="G33" s="1268" t="s">
        <v>738</v>
      </c>
      <c r="H33" s="1269" t="s">
        <v>1087</v>
      </c>
      <c r="I33" s="1270" t="s">
        <v>68</v>
      </c>
      <c r="J33" s="1271" t="s">
        <v>111</v>
      </c>
      <c r="K33" s="1272">
        <v>2</v>
      </c>
      <c r="L33" s="1273">
        <v>0</v>
      </c>
      <c r="M33" s="1273">
        <v>0</v>
      </c>
      <c r="N33" s="1273">
        <v>0</v>
      </c>
      <c r="O33" s="1273">
        <v>0</v>
      </c>
      <c r="P33" s="1273">
        <v>0</v>
      </c>
      <c r="Q33" s="1273">
        <v>0</v>
      </c>
      <c r="R33" s="1274">
        <v>2.3712954515394449</v>
      </c>
      <c r="S33" s="1274">
        <v>6.7361424219777497</v>
      </c>
      <c r="T33" s="1274">
        <v>11.130820647368775</v>
      </c>
      <c r="U33" s="1274">
        <v>15.512674952703271</v>
      </c>
      <c r="V33" s="1274">
        <v>19.892465726072622</v>
      </c>
      <c r="W33" s="1274">
        <v>25.445307846912058</v>
      </c>
      <c r="X33" s="1274">
        <v>31.388108024652482</v>
      </c>
      <c r="Y33" s="1274">
        <v>37.192133858750474</v>
      </c>
      <c r="Z33" s="1274">
        <v>42.85644396383173</v>
      </c>
      <c r="AA33" s="1274">
        <v>48.37058589212193</v>
      </c>
      <c r="AB33" s="1274">
        <v>52.760645575795614</v>
      </c>
      <c r="AC33" s="1274">
        <v>56.827402255655187</v>
      </c>
      <c r="AD33" s="1274">
        <v>60.685056959395034</v>
      </c>
      <c r="AE33" s="1274">
        <v>63.759239197769162</v>
      </c>
      <c r="AF33" s="1274">
        <v>66.122470701799244</v>
      </c>
      <c r="AG33" s="1274">
        <v>68.441941881982558</v>
      </c>
      <c r="AH33" s="1274">
        <v>70.685497776417861</v>
      </c>
      <c r="AI33" s="1274">
        <v>72.87024467064451</v>
      </c>
      <c r="AJ33" s="1274">
        <v>75.047846686035825</v>
      </c>
      <c r="AK33" s="1274">
        <v>77.220582723913992</v>
      </c>
      <c r="AL33" s="1274">
        <v>79.396374013188634</v>
      </c>
      <c r="AM33" s="1274">
        <v>81.57799214632621</v>
      </c>
      <c r="AN33" s="1274">
        <v>83.765464036696599</v>
      </c>
      <c r="AO33" s="1274">
        <v>85.958943581486892</v>
      </c>
      <c r="AP33" s="1274">
        <v>88.158572850758361</v>
      </c>
      <c r="AQ33" s="1274">
        <v>88.485654525334851</v>
      </c>
      <c r="AR33" s="1274">
        <v>87.897978634513862</v>
      </c>
      <c r="AS33" s="1274">
        <v>87.462296626843965</v>
      </c>
      <c r="AT33" s="1274">
        <v>87.167454140147555</v>
      </c>
      <c r="AU33" s="1274">
        <v>87.003168828615173</v>
      </c>
      <c r="AV33" s="1274">
        <v>86.959961945164949</v>
      </c>
      <c r="AW33" s="1274">
        <v>87.029095293679248</v>
      </c>
      <c r="AX33" s="1274">
        <v>87.202512792833744</v>
      </c>
      <c r="AY33" s="1274">
        <v>87.472786854195093</v>
      </c>
      <c r="AZ33" s="1274">
        <v>87.833069244947353</v>
      </c>
      <c r="BA33" s="1274">
        <v>88.277045629373717</v>
      </c>
      <c r="BB33" s="1274">
        <v>88.798893689573433</v>
      </c>
      <c r="BC33" s="1274">
        <v>89.393244543081963</v>
      </c>
      <c r="BD33" s="1274">
        <v>90.055147197353378</v>
      </c>
      <c r="BE33" s="1274">
        <v>90.780035801598302</v>
      </c>
      <c r="BF33" s="1274">
        <v>91.563699475374193</v>
      </c>
      <c r="BG33" s="1274">
        <v>92.402254510743816</v>
      </c>
      <c r="BH33" s="1274">
        <v>93.292118760855914</v>
      </c>
      <c r="BI33" s="1274">
        <v>94.229988042575727</v>
      </c>
      <c r="BJ33" s="1274">
        <v>95.212814394398151</v>
      </c>
      <c r="BK33" s="1274">
        <v>96.23778604340859</v>
      </c>
      <c r="BL33" s="1274">
        <v>97.302308946598075</v>
      </c>
      <c r="BM33" s="1274">
        <v>98.403989782467448</v>
      </c>
      <c r="BN33" s="1274">
        <v>99.540620278650664</v>
      </c>
      <c r="BO33" s="1274">
        <v>100.71016277029908</v>
      </c>
      <c r="BP33" s="1274">
        <v>101.91073689227751</v>
      </c>
      <c r="BQ33" s="1274">
        <v>103.14060731587027</v>
      </c>
      <c r="BR33" s="1274">
        <v>104.39817244774396</v>
      </c>
      <c r="BS33" s="1274">
        <v>105.68195401539862</v>
      </c>
      <c r="BT33" s="1274">
        <v>104.42369128345418</v>
      </c>
      <c r="BU33" s="822"/>
      <c r="BV33" s="822"/>
      <c r="BW33" s="822"/>
      <c r="BX33" s="822"/>
      <c r="BY33" s="822"/>
      <c r="BZ33" s="822"/>
      <c r="CA33" s="822"/>
      <c r="CB33" s="822"/>
      <c r="CC33" s="822"/>
      <c r="CD33" s="822"/>
      <c r="CE33" s="822"/>
      <c r="CF33" s="822"/>
      <c r="CG33" s="822"/>
      <c r="CH33" s="822"/>
      <c r="CI33" s="822"/>
      <c r="CJ33" s="822"/>
      <c r="CK33" s="822"/>
      <c r="CL33" s="822"/>
      <c r="CM33" s="822"/>
      <c r="CN33" s="823"/>
    </row>
    <row r="34" spans="2:92" x14ac:dyDescent="0.3">
      <c r="B34"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513" t="s">
        <v>1035</v>
      </c>
      <c r="D34" s="1514">
        <v>57.07</v>
      </c>
      <c r="E34" s="1266" t="s">
        <v>842</v>
      </c>
      <c r="F34" s="1267" t="str">
        <f>VLOOKUP(TBL5_OptBen[[#This Row],[Option Type (defined list)]],'Option Typs_Grps'!B$2:C$47, 2, FALSE)</f>
        <v>Distribution Options</v>
      </c>
      <c r="G34" s="1268" t="s">
        <v>738</v>
      </c>
      <c r="H34" s="1269" t="s">
        <v>1093</v>
      </c>
      <c r="I34" s="1270" t="s">
        <v>68</v>
      </c>
      <c r="J34" s="1271" t="s">
        <v>111</v>
      </c>
      <c r="K34" s="1272">
        <v>2</v>
      </c>
      <c r="L34" s="1273">
        <v>0</v>
      </c>
      <c r="M34" s="1273">
        <v>0</v>
      </c>
      <c r="N34" s="1273">
        <v>0</v>
      </c>
      <c r="O34" s="1273">
        <v>0</v>
      </c>
      <c r="P34" s="1273">
        <v>0</v>
      </c>
      <c r="Q34" s="1273">
        <v>0</v>
      </c>
      <c r="R34" s="1274">
        <v>2.3712954515394449</v>
      </c>
      <c r="S34" s="1274">
        <v>6.7361424219777497</v>
      </c>
      <c r="T34" s="1274">
        <v>11.130820647368775</v>
      </c>
      <c r="U34" s="1274">
        <v>15.512674952703271</v>
      </c>
      <c r="V34" s="1274">
        <v>19.892465726072622</v>
      </c>
      <c r="W34" s="1274">
        <v>25.445307846912058</v>
      </c>
      <c r="X34" s="1274">
        <v>31.388108024652482</v>
      </c>
      <c r="Y34" s="1274">
        <v>37.192133858750474</v>
      </c>
      <c r="Z34" s="1274">
        <v>42.85644396383173</v>
      </c>
      <c r="AA34" s="1274">
        <v>48.37058589212193</v>
      </c>
      <c r="AB34" s="1274">
        <v>52.760645575795614</v>
      </c>
      <c r="AC34" s="1274">
        <v>56.827402255655187</v>
      </c>
      <c r="AD34" s="1274">
        <v>60.685056959395034</v>
      </c>
      <c r="AE34" s="1274">
        <v>63.759239197769162</v>
      </c>
      <c r="AF34" s="1274">
        <v>66.122470701799244</v>
      </c>
      <c r="AG34" s="1274">
        <v>68.441941881982558</v>
      </c>
      <c r="AH34" s="1274">
        <v>70.685497776417861</v>
      </c>
      <c r="AI34" s="1274">
        <v>72.87024467064451</v>
      </c>
      <c r="AJ34" s="1274">
        <v>75.047846686035825</v>
      </c>
      <c r="AK34" s="1274">
        <v>77.220582723913992</v>
      </c>
      <c r="AL34" s="1274">
        <v>79.396374013188634</v>
      </c>
      <c r="AM34" s="1274">
        <v>81.57799214632621</v>
      </c>
      <c r="AN34" s="1274">
        <v>83.765464036696599</v>
      </c>
      <c r="AO34" s="1274">
        <v>85.958943581486892</v>
      </c>
      <c r="AP34" s="1274">
        <v>88.158572850758361</v>
      </c>
      <c r="AQ34" s="1274">
        <v>88.485654525334851</v>
      </c>
      <c r="AR34" s="1274">
        <v>87.897978634513862</v>
      </c>
      <c r="AS34" s="1274">
        <v>87.462296626843965</v>
      </c>
      <c r="AT34" s="1274">
        <v>87.167454140147555</v>
      </c>
      <c r="AU34" s="1274">
        <v>87.003168828615173</v>
      </c>
      <c r="AV34" s="1274">
        <v>86.959961945164949</v>
      </c>
      <c r="AW34" s="1274">
        <v>87.029095293679248</v>
      </c>
      <c r="AX34" s="1274">
        <v>87.202512792833744</v>
      </c>
      <c r="AY34" s="1274">
        <v>87.472786854195093</v>
      </c>
      <c r="AZ34" s="1274">
        <v>87.833069244947353</v>
      </c>
      <c r="BA34" s="1274">
        <v>88.277045629373717</v>
      </c>
      <c r="BB34" s="1274">
        <v>88.798893689573433</v>
      </c>
      <c r="BC34" s="1274">
        <v>89.393244543081963</v>
      </c>
      <c r="BD34" s="1274">
        <v>90.055147197353378</v>
      </c>
      <c r="BE34" s="1274">
        <v>90.780035801598302</v>
      </c>
      <c r="BF34" s="1274">
        <v>91.563699475374193</v>
      </c>
      <c r="BG34" s="1274">
        <v>92.402254510743816</v>
      </c>
      <c r="BH34" s="1274">
        <v>93.292118760855914</v>
      </c>
      <c r="BI34" s="1274">
        <v>94.229988042575727</v>
      </c>
      <c r="BJ34" s="1274">
        <v>95.212814394398151</v>
      </c>
      <c r="BK34" s="1274">
        <v>96.23778604340859</v>
      </c>
      <c r="BL34" s="1274">
        <v>97.302308946598075</v>
      </c>
      <c r="BM34" s="1274">
        <v>98.403989782467448</v>
      </c>
      <c r="BN34" s="1274">
        <v>99.540620278650664</v>
      </c>
      <c r="BO34" s="1274">
        <v>100.71016277029908</v>
      </c>
      <c r="BP34" s="1274">
        <v>101.91073689227751</v>
      </c>
      <c r="BQ34" s="1274">
        <v>103.14060731587027</v>
      </c>
      <c r="BR34" s="1274">
        <v>104.39817244774396</v>
      </c>
      <c r="BS34" s="1274">
        <v>105.68195401539862</v>
      </c>
      <c r="BT34" s="1274">
        <v>104.42369128345418</v>
      </c>
      <c r="BU34" s="822"/>
      <c r="BV34" s="822"/>
      <c r="BW34" s="822"/>
      <c r="BX34" s="822"/>
      <c r="BY34" s="822"/>
      <c r="BZ34" s="822"/>
      <c r="CA34" s="822"/>
      <c r="CB34" s="822"/>
      <c r="CC34" s="822"/>
      <c r="CD34" s="822"/>
      <c r="CE34" s="822"/>
      <c r="CF34" s="822"/>
      <c r="CG34" s="822"/>
      <c r="CH34" s="822"/>
      <c r="CI34" s="822"/>
      <c r="CJ34" s="822"/>
      <c r="CK34" s="822"/>
      <c r="CL34" s="822"/>
      <c r="CM34" s="822"/>
      <c r="CN34" s="823"/>
    </row>
    <row r="35" spans="2:92" x14ac:dyDescent="0.3">
      <c r="B3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 s="1513" t="s">
        <v>1035</v>
      </c>
      <c r="D35" s="1514">
        <v>57.07</v>
      </c>
      <c r="E35" s="1266" t="s">
        <v>842</v>
      </c>
      <c r="F35" s="1267" t="str">
        <f>VLOOKUP(TBL5_OptBen[[#This Row],[Option Type (defined list)]],'Option Typs_Grps'!B$2:C$47, 2, FALSE)</f>
        <v>Distribution Options</v>
      </c>
      <c r="G35" s="1268" t="s">
        <v>738</v>
      </c>
      <c r="H35" s="1269" t="s">
        <v>1091</v>
      </c>
      <c r="I35" s="1275" t="s">
        <v>68</v>
      </c>
      <c r="J35" s="1271" t="s">
        <v>111</v>
      </c>
      <c r="K35" s="1272">
        <v>2</v>
      </c>
      <c r="L35" s="1273">
        <v>0</v>
      </c>
      <c r="M35" s="1273">
        <v>0</v>
      </c>
      <c r="N35" s="1273">
        <v>0</v>
      </c>
      <c r="O35" s="1273">
        <v>0</v>
      </c>
      <c r="P35" s="1273">
        <v>0</v>
      </c>
      <c r="Q35" s="1273">
        <v>0</v>
      </c>
      <c r="R35" s="1274">
        <v>2.3712954515394449</v>
      </c>
      <c r="S35" s="1274">
        <v>6.7361424219777497</v>
      </c>
      <c r="T35" s="1274">
        <v>11.130820647368775</v>
      </c>
      <c r="U35" s="1274">
        <v>15.512674952703271</v>
      </c>
      <c r="V35" s="1274">
        <v>19.892465726072622</v>
      </c>
      <c r="W35" s="1274">
        <v>25.445307846912058</v>
      </c>
      <c r="X35" s="1274">
        <v>31.388108024652482</v>
      </c>
      <c r="Y35" s="1274">
        <v>37.192133858750474</v>
      </c>
      <c r="Z35" s="1274">
        <v>42.85644396383173</v>
      </c>
      <c r="AA35" s="1274">
        <v>48.37058589212193</v>
      </c>
      <c r="AB35" s="1274">
        <v>52.760645575795614</v>
      </c>
      <c r="AC35" s="1274">
        <v>56.827402255655187</v>
      </c>
      <c r="AD35" s="1274">
        <v>60.685056959395034</v>
      </c>
      <c r="AE35" s="1274">
        <v>63.759239197769162</v>
      </c>
      <c r="AF35" s="1274">
        <v>66.122470701799244</v>
      </c>
      <c r="AG35" s="1274">
        <v>68.441941881982558</v>
      </c>
      <c r="AH35" s="1274">
        <v>70.685497776417861</v>
      </c>
      <c r="AI35" s="1274">
        <v>72.87024467064451</v>
      </c>
      <c r="AJ35" s="1274">
        <v>75.047846686035825</v>
      </c>
      <c r="AK35" s="1274">
        <v>77.220582723913992</v>
      </c>
      <c r="AL35" s="1274">
        <v>79.396374013188634</v>
      </c>
      <c r="AM35" s="1274">
        <v>81.57799214632621</v>
      </c>
      <c r="AN35" s="1274">
        <v>83.765464036696599</v>
      </c>
      <c r="AO35" s="1274">
        <v>85.958943581486892</v>
      </c>
      <c r="AP35" s="1274">
        <v>88.158572850758361</v>
      </c>
      <c r="AQ35" s="1274">
        <v>88.485654525334851</v>
      </c>
      <c r="AR35" s="1274">
        <v>87.897978634513862</v>
      </c>
      <c r="AS35" s="1274">
        <v>87.462296626843965</v>
      </c>
      <c r="AT35" s="1274">
        <v>87.167454140147555</v>
      </c>
      <c r="AU35" s="1274">
        <v>87.003168828615173</v>
      </c>
      <c r="AV35" s="1274">
        <v>86.959961945164949</v>
      </c>
      <c r="AW35" s="1274">
        <v>87.029095293679248</v>
      </c>
      <c r="AX35" s="1274">
        <v>87.202512792833744</v>
      </c>
      <c r="AY35" s="1274">
        <v>87.472786854195093</v>
      </c>
      <c r="AZ35" s="1274">
        <v>87.833069244947353</v>
      </c>
      <c r="BA35" s="1274">
        <v>88.277045629373717</v>
      </c>
      <c r="BB35" s="1274">
        <v>88.798893689573433</v>
      </c>
      <c r="BC35" s="1274">
        <v>89.393244543081963</v>
      </c>
      <c r="BD35" s="1274">
        <v>90.055147197353378</v>
      </c>
      <c r="BE35" s="1274">
        <v>90.780035801598302</v>
      </c>
      <c r="BF35" s="1274">
        <v>91.563699475374193</v>
      </c>
      <c r="BG35" s="1274">
        <v>92.402254510743816</v>
      </c>
      <c r="BH35" s="1274">
        <v>93.292118760855914</v>
      </c>
      <c r="BI35" s="1274">
        <v>94.229988042575727</v>
      </c>
      <c r="BJ35" s="1274">
        <v>95.212814394398151</v>
      </c>
      <c r="BK35" s="1274">
        <v>96.23778604340859</v>
      </c>
      <c r="BL35" s="1274">
        <v>97.302308946598075</v>
      </c>
      <c r="BM35" s="1274">
        <v>98.403989782467448</v>
      </c>
      <c r="BN35" s="1274">
        <v>99.540620278650664</v>
      </c>
      <c r="BO35" s="1274">
        <v>100.71016277029908</v>
      </c>
      <c r="BP35" s="1274">
        <v>101.91073689227751</v>
      </c>
      <c r="BQ35" s="1274">
        <v>103.14060731587027</v>
      </c>
      <c r="BR35" s="1274">
        <v>104.39817244774396</v>
      </c>
      <c r="BS35" s="1274">
        <v>105.68195401539862</v>
      </c>
      <c r="BT35" s="1274">
        <v>104.42369128345418</v>
      </c>
      <c r="BU35" s="822"/>
      <c r="BV35" s="822"/>
      <c r="BW35" s="822"/>
      <c r="BX35" s="822"/>
      <c r="BY35" s="822"/>
      <c r="BZ35" s="822"/>
      <c r="CA35" s="822"/>
      <c r="CB35" s="822"/>
      <c r="CC35" s="822"/>
      <c r="CD35" s="822"/>
      <c r="CE35" s="822"/>
      <c r="CF35" s="822"/>
      <c r="CG35" s="822"/>
      <c r="CH35" s="822"/>
      <c r="CI35" s="822"/>
      <c r="CJ35" s="822"/>
      <c r="CK35" s="822"/>
      <c r="CL35" s="822"/>
      <c r="CM35" s="822"/>
      <c r="CN35" s="823"/>
    </row>
    <row r="36" spans="2:92" x14ac:dyDescent="0.3">
      <c r="B3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513" t="s">
        <v>1035</v>
      </c>
      <c r="D36" s="1514">
        <v>57.07</v>
      </c>
      <c r="E36" s="1266" t="s">
        <v>842</v>
      </c>
      <c r="F36" s="1267" t="str">
        <f>VLOOKUP(TBL5_OptBen[[#This Row],[Option Type (defined list)]],'Option Typs_Grps'!B$2:C$47, 2, FALSE)</f>
        <v>Distribution Options</v>
      </c>
      <c r="G36" s="1268" t="s">
        <v>738</v>
      </c>
      <c r="H36" s="1269" t="s">
        <v>1092</v>
      </c>
      <c r="I36" s="1275" t="s">
        <v>68</v>
      </c>
      <c r="J36" s="1271" t="s">
        <v>111</v>
      </c>
      <c r="K36" s="1272">
        <v>2</v>
      </c>
      <c r="L36" s="1273">
        <v>0</v>
      </c>
      <c r="M36" s="1273">
        <v>0</v>
      </c>
      <c r="N36" s="1273">
        <v>0</v>
      </c>
      <c r="O36" s="1273">
        <v>0</v>
      </c>
      <c r="P36" s="1273">
        <v>0</v>
      </c>
      <c r="Q36" s="1273">
        <v>0</v>
      </c>
      <c r="R36" s="1274">
        <v>2.3712954515394449</v>
      </c>
      <c r="S36" s="1274">
        <v>6.7361424219777497</v>
      </c>
      <c r="T36" s="1274">
        <v>11.130820647368775</v>
      </c>
      <c r="U36" s="1274">
        <v>15.512674952703271</v>
      </c>
      <c r="V36" s="1274">
        <v>19.892465726072622</v>
      </c>
      <c r="W36" s="1274">
        <v>25.445307846912058</v>
      </c>
      <c r="X36" s="1274">
        <v>31.388108024652482</v>
      </c>
      <c r="Y36" s="1274">
        <v>37.192133858750474</v>
      </c>
      <c r="Z36" s="1274">
        <v>42.85644396383173</v>
      </c>
      <c r="AA36" s="1274">
        <v>48.37058589212193</v>
      </c>
      <c r="AB36" s="1274">
        <v>52.760645575795614</v>
      </c>
      <c r="AC36" s="1274">
        <v>56.827402255655187</v>
      </c>
      <c r="AD36" s="1274">
        <v>60.685056959395034</v>
      </c>
      <c r="AE36" s="1274">
        <v>63.759239197769162</v>
      </c>
      <c r="AF36" s="1274">
        <v>66.122470701799244</v>
      </c>
      <c r="AG36" s="1274">
        <v>68.441941881982558</v>
      </c>
      <c r="AH36" s="1274">
        <v>70.685497776417861</v>
      </c>
      <c r="AI36" s="1274">
        <v>72.87024467064451</v>
      </c>
      <c r="AJ36" s="1274">
        <v>75.047846686035825</v>
      </c>
      <c r="AK36" s="1274">
        <v>77.220582723913992</v>
      </c>
      <c r="AL36" s="1274">
        <v>79.396374013188634</v>
      </c>
      <c r="AM36" s="1274">
        <v>81.57799214632621</v>
      </c>
      <c r="AN36" s="1274">
        <v>83.765464036696599</v>
      </c>
      <c r="AO36" s="1274">
        <v>85.958943581486892</v>
      </c>
      <c r="AP36" s="1274">
        <v>88.158572850758361</v>
      </c>
      <c r="AQ36" s="1274">
        <v>88.485654525334851</v>
      </c>
      <c r="AR36" s="1274">
        <v>87.897978634513862</v>
      </c>
      <c r="AS36" s="1274">
        <v>87.462296626843965</v>
      </c>
      <c r="AT36" s="1274">
        <v>87.167454140147555</v>
      </c>
      <c r="AU36" s="1274">
        <v>87.003168828615173</v>
      </c>
      <c r="AV36" s="1274">
        <v>86.959961945164949</v>
      </c>
      <c r="AW36" s="1274">
        <v>87.029095293679248</v>
      </c>
      <c r="AX36" s="1274">
        <v>87.202512792833744</v>
      </c>
      <c r="AY36" s="1274">
        <v>87.472786854195093</v>
      </c>
      <c r="AZ36" s="1274">
        <v>87.833069244947353</v>
      </c>
      <c r="BA36" s="1274">
        <v>88.277045629373717</v>
      </c>
      <c r="BB36" s="1274">
        <v>88.798893689573433</v>
      </c>
      <c r="BC36" s="1274">
        <v>89.393244543081963</v>
      </c>
      <c r="BD36" s="1274">
        <v>90.055147197353378</v>
      </c>
      <c r="BE36" s="1274">
        <v>90.780035801598302</v>
      </c>
      <c r="BF36" s="1274">
        <v>91.563699475374193</v>
      </c>
      <c r="BG36" s="1274">
        <v>92.402254510743816</v>
      </c>
      <c r="BH36" s="1274">
        <v>93.292118760855914</v>
      </c>
      <c r="BI36" s="1274">
        <v>94.229988042575727</v>
      </c>
      <c r="BJ36" s="1274">
        <v>95.212814394398151</v>
      </c>
      <c r="BK36" s="1274">
        <v>96.23778604340859</v>
      </c>
      <c r="BL36" s="1274">
        <v>97.302308946598075</v>
      </c>
      <c r="BM36" s="1274">
        <v>98.403989782467448</v>
      </c>
      <c r="BN36" s="1274">
        <v>99.540620278650664</v>
      </c>
      <c r="BO36" s="1274">
        <v>100.71016277029908</v>
      </c>
      <c r="BP36" s="1274">
        <v>101.91073689227751</v>
      </c>
      <c r="BQ36" s="1274">
        <v>103.14060731587027</v>
      </c>
      <c r="BR36" s="1274">
        <v>104.39817244774396</v>
      </c>
      <c r="BS36" s="1274">
        <v>105.68195401539862</v>
      </c>
      <c r="BT36" s="1274">
        <v>104.42369128345418</v>
      </c>
      <c r="BU36" s="822"/>
      <c r="BV36" s="822"/>
      <c r="BW36" s="822"/>
      <c r="BX36" s="822"/>
      <c r="BY36" s="822"/>
      <c r="BZ36" s="822"/>
      <c r="CA36" s="822"/>
      <c r="CB36" s="822"/>
      <c r="CC36" s="822"/>
      <c r="CD36" s="822"/>
      <c r="CE36" s="822"/>
      <c r="CF36" s="822"/>
      <c r="CG36" s="822"/>
      <c r="CH36" s="822"/>
      <c r="CI36" s="822"/>
      <c r="CJ36" s="822"/>
      <c r="CK36" s="822"/>
      <c r="CL36" s="822"/>
      <c r="CM36" s="822"/>
      <c r="CN36" s="823"/>
    </row>
    <row r="37" spans="2:92" x14ac:dyDescent="0.3">
      <c r="B3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513" t="s">
        <v>1035</v>
      </c>
      <c r="D37" s="1514">
        <v>57.07</v>
      </c>
      <c r="E37" s="1266" t="s">
        <v>842</v>
      </c>
      <c r="F37" s="1267" t="str">
        <f>VLOOKUP(TBL5_OptBen[[#This Row],[Option Type (defined list)]],'Option Typs_Grps'!B$2:C$47, 2, FALSE)</f>
        <v>Distribution Options</v>
      </c>
      <c r="G37" s="1268" t="s">
        <v>738</v>
      </c>
      <c r="H37" s="1269" t="s">
        <v>1088</v>
      </c>
      <c r="I37" s="1270" t="s">
        <v>68</v>
      </c>
      <c r="J37" s="1271" t="s">
        <v>111</v>
      </c>
      <c r="K37" s="1272">
        <v>2</v>
      </c>
      <c r="L37" s="1273">
        <v>0</v>
      </c>
      <c r="M37" s="1273">
        <v>0</v>
      </c>
      <c r="N37" s="1273">
        <v>0</v>
      </c>
      <c r="O37" s="1273">
        <v>0</v>
      </c>
      <c r="P37" s="1273">
        <v>0</v>
      </c>
      <c r="Q37" s="1273">
        <v>0</v>
      </c>
      <c r="R37" s="1274">
        <v>1.89</v>
      </c>
      <c r="S37" s="1274">
        <v>4.66</v>
      </c>
      <c r="T37" s="1274">
        <v>7.46</v>
      </c>
      <c r="U37" s="1274">
        <v>10.28</v>
      </c>
      <c r="V37" s="1274">
        <v>13.12</v>
      </c>
      <c r="W37" s="1274">
        <v>15.16</v>
      </c>
      <c r="X37" s="1274">
        <v>17.149999999999999</v>
      </c>
      <c r="Y37" s="1274">
        <v>19.190000000000001</v>
      </c>
      <c r="Z37" s="1274">
        <v>21.28</v>
      </c>
      <c r="AA37" s="1274">
        <v>23.23</v>
      </c>
      <c r="AB37" s="1274">
        <v>25.59</v>
      </c>
      <c r="AC37" s="1274">
        <v>28.37</v>
      </c>
      <c r="AD37" s="1274">
        <v>31.12</v>
      </c>
      <c r="AE37" s="1274">
        <v>33.840000000000003</v>
      </c>
      <c r="AF37" s="1274">
        <v>36.54</v>
      </c>
      <c r="AG37" s="1274">
        <v>39.22</v>
      </c>
      <c r="AH37" s="1274">
        <v>41.88</v>
      </c>
      <c r="AI37" s="1274">
        <v>44.51</v>
      </c>
      <c r="AJ37" s="1274">
        <v>47.14</v>
      </c>
      <c r="AK37" s="1274">
        <v>49.75</v>
      </c>
      <c r="AL37" s="1274">
        <v>52.34</v>
      </c>
      <c r="AM37" s="1274">
        <v>54.91</v>
      </c>
      <c r="AN37" s="1274">
        <v>57.44</v>
      </c>
      <c r="AO37" s="1274">
        <v>59.8</v>
      </c>
      <c r="AP37" s="1274">
        <v>62</v>
      </c>
      <c r="AQ37" s="1274">
        <v>63.1</v>
      </c>
      <c r="AR37" s="1274">
        <v>63.62</v>
      </c>
      <c r="AS37" s="1274">
        <v>64.2</v>
      </c>
      <c r="AT37" s="1274">
        <v>64.84</v>
      </c>
      <c r="AU37" s="1274">
        <v>65.55</v>
      </c>
      <c r="AV37" s="1274">
        <v>66.34</v>
      </c>
      <c r="AW37" s="1274">
        <v>67.209999999999994</v>
      </c>
      <c r="AX37" s="1274">
        <v>68.11</v>
      </c>
      <c r="AY37" s="1274">
        <v>69.06</v>
      </c>
      <c r="AZ37" s="1274">
        <v>70.05</v>
      </c>
      <c r="BA37" s="1274">
        <v>71.08</v>
      </c>
      <c r="BB37" s="1274">
        <v>72.14</v>
      </c>
      <c r="BC37" s="1274">
        <v>73.23</v>
      </c>
      <c r="BD37" s="1274">
        <v>74.349999999999994</v>
      </c>
      <c r="BE37" s="1274">
        <v>75.510000000000005</v>
      </c>
      <c r="BF37" s="1274">
        <v>76.69</v>
      </c>
      <c r="BG37" s="1274">
        <v>77.89</v>
      </c>
      <c r="BH37" s="1274">
        <v>79.12</v>
      </c>
      <c r="BI37" s="1274">
        <v>80.37</v>
      </c>
      <c r="BJ37" s="1274">
        <v>81.64</v>
      </c>
      <c r="BK37" s="1274">
        <v>82.94</v>
      </c>
      <c r="BL37" s="1274">
        <v>84.25</v>
      </c>
      <c r="BM37" s="1274">
        <v>85.58</v>
      </c>
      <c r="BN37" s="1274">
        <v>86.93</v>
      </c>
      <c r="BO37" s="1274">
        <v>88.3</v>
      </c>
      <c r="BP37" s="1274">
        <v>89.69</v>
      </c>
      <c r="BQ37" s="1274">
        <v>91.09</v>
      </c>
      <c r="BR37" s="1274">
        <v>92.5</v>
      </c>
      <c r="BS37" s="1274">
        <v>93.94</v>
      </c>
      <c r="BT37" s="1274">
        <v>93.3</v>
      </c>
      <c r="BU37" s="822"/>
      <c r="BV37" s="822"/>
      <c r="BW37" s="822"/>
      <c r="BX37" s="822"/>
      <c r="BY37" s="822"/>
      <c r="BZ37" s="822"/>
      <c r="CA37" s="822"/>
      <c r="CB37" s="822"/>
      <c r="CC37" s="822"/>
      <c r="CD37" s="822"/>
      <c r="CE37" s="822"/>
      <c r="CF37" s="822"/>
      <c r="CG37" s="822"/>
      <c r="CH37" s="822"/>
      <c r="CI37" s="822"/>
      <c r="CJ37" s="822"/>
      <c r="CK37" s="822"/>
      <c r="CL37" s="822"/>
      <c r="CM37" s="822"/>
      <c r="CN37" s="823"/>
    </row>
    <row r="38" spans="2:92" x14ac:dyDescent="0.3">
      <c r="B3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513" t="s">
        <v>1035</v>
      </c>
      <c r="D38" s="1514">
        <v>57.07</v>
      </c>
      <c r="E38" s="1266" t="s">
        <v>842</v>
      </c>
      <c r="F38" s="1267" t="str">
        <f>VLOOKUP(TBL5_OptBen[[#This Row],[Option Type (defined list)]],'Option Typs_Grps'!B$2:C$47, 2, FALSE)</f>
        <v>Distribution Options</v>
      </c>
      <c r="G38" s="1268" t="s">
        <v>738</v>
      </c>
      <c r="H38" s="1269" t="s">
        <v>1094</v>
      </c>
      <c r="I38" s="1275" t="s">
        <v>68</v>
      </c>
      <c r="J38" s="1271" t="s">
        <v>111</v>
      </c>
      <c r="K38" s="1272">
        <v>2</v>
      </c>
      <c r="L38" s="1273">
        <v>0</v>
      </c>
      <c r="M38" s="1273">
        <v>0</v>
      </c>
      <c r="N38" s="1273">
        <v>0</v>
      </c>
      <c r="O38" s="1273">
        <v>0</v>
      </c>
      <c r="P38" s="1273">
        <v>0</v>
      </c>
      <c r="Q38" s="1273">
        <v>0</v>
      </c>
      <c r="R38" s="1274">
        <v>1.89</v>
      </c>
      <c r="S38" s="1274">
        <v>4.66</v>
      </c>
      <c r="T38" s="1274">
        <v>7.46</v>
      </c>
      <c r="U38" s="1274">
        <v>10.28</v>
      </c>
      <c r="V38" s="1274">
        <v>13.12</v>
      </c>
      <c r="W38" s="1274">
        <v>15.16</v>
      </c>
      <c r="X38" s="1274">
        <v>17.149999999999999</v>
      </c>
      <c r="Y38" s="1274">
        <v>19.190000000000001</v>
      </c>
      <c r="Z38" s="1274">
        <v>21.28</v>
      </c>
      <c r="AA38" s="1274">
        <v>23.23</v>
      </c>
      <c r="AB38" s="1274">
        <v>25.59</v>
      </c>
      <c r="AC38" s="1274">
        <v>28.37</v>
      </c>
      <c r="AD38" s="1274">
        <v>31.12</v>
      </c>
      <c r="AE38" s="1274">
        <v>33.840000000000003</v>
      </c>
      <c r="AF38" s="1274">
        <v>36.54</v>
      </c>
      <c r="AG38" s="1274">
        <v>39.22</v>
      </c>
      <c r="AH38" s="1274">
        <v>41.88</v>
      </c>
      <c r="AI38" s="1274">
        <v>44.51</v>
      </c>
      <c r="AJ38" s="1274">
        <v>47.14</v>
      </c>
      <c r="AK38" s="1274">
        <v>49.75</v>
      </c>
      <c r="AL38" s="1274">
        <v>52.34</v>
      </c>
      <c r="AM38" s="1274">
        <v>54.91</v>
      </c>
      <c r="AN38" s="1274">
        <v>57.44</v>
      </c>
      <c r="AO38" s="1274">
        <v>59.8</v>
      </c>
      <c r="AP38" s="1274">
        <v>62</v>
      </c>
      <c r="AQ38" s="1274">
        <v>63.1</v>
      </c>
      <c r="AR38" s="1274">
        <v>63.62</v>
      </c>
      <c r="AS38" s="1274">
        <v>64.2</v>
      </c>
      <c r="AT38" s="1274">
        <v>64.84</v>
      </c>
      <c r="AU38" s="1274">
        <v>65.55</v>
      </c>
      <c r="AV38" s="1274">
        <v>66.34</v>
      </c>
      <c r="AW38" s="1274">
        <v>67.209999999999994</v>
      </c>
      <c r="AX38" s="1274">
        <v>68.11</v>
      </c>
      <c r="AY38" s="1274">
        <v>69.06</v>
      </c>
      <c r="AZ38" s="1274">
        <v>70.05</v>
      </c>
      <c r="BA38" s="1274">
        <v>71.08</v>
      </c>
      <c r="BB38" s="1274">
        <v>72.14</v>
      </c>
      <c r="BC38" s="1274">
        <v>73.23</v>
      </c>
      <c r="BD38" s="1274">
        <v>74.349999999999994</v>
      </c>
      <c r="BE38" s="1274">
        <v>75.510000000000005</v>
      </c>
      <c r="BF38" s="1274">
        <v>76.69</v>
      </c>
      <c r="BG38" s="1274">
        <v>77.89</v>
      </c>
      <c r="BH38" s="1274">
        <v>79.12</v>
      </c>
      <c r="BI38" s="1274">
        <v>80.37</v>
      </c>
      <c r="BJ38" s="1274">
        <v>81.64</v>
      </c>
      <c r="BK38" s="1274">
        <v>82.94</v>
      </c>
      <c r="BL38" s="1274">
        <v>84.25</v>
      </c>
      <c r="BM38" s="1274">
        <v>85.58</v>
      </c>
      <c r="BN38" s="1274">
        <v>86.93</v>
      </c>
      <c r="BO38" s="1274">
        <v>88.3</v>
      </c>
      <c r="BP38" s="1274">
        <v>89.69</v>
      </c>
      <c r="BQ38" s="1274">
        <v>91.09</v>
      </c>
      <c r="BR38" s="1274">
        <v>92.5</v>
      </c>
      <c r="BS38" s="1274">
        <v>93.94</v>
      </c>
      <c r="BT38" s="1274">
        <v>93.3</v>
      </c>
      <c r="BU38" s="822"/>
      <c r="BV38" s="822"/>
      <c r="BW38" s="822"/>
      <c r="BX38" s="822"/>
      <c r="BY38" s="822"/>
      <c r="BZ38" s="822"/>
      <c r="CA38" s="822"/>
      <c r="CB38" s="822"/>
      <c r="CC38" s="822"/>
      <c r="CD38" s="822"/>
      <c r="CE38" s="822"/>
      <c r="CF38" s="822"/>
      <c r="CG38" s="822"/>
      <c r="CH38" s="822"/>
      <c r="CI38" s="822"/>
      <c r="CJ38" s="822"/>
      <c r="CK38" s="822"/>
      <c r="CL38" s="822"/>
      <c r="CM38" s="822"/>
      <c r="CN38" s="823"/>
    </row>
    <row r="39" spans="2:92" x14ac:dyDescent="0.3">
      <c r="B3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513" t="s">
        <v>1019</v>
      </c>
      <c r="D39" s="1514">
        <v>41.06</v>
      </c>
      <c r="E39" s="1266" t="s">
        <v>1014</v>
      </c>
      <c r="F39" s="1267" t="str">
        <f>VLOOKUP(TBL5_OptBen[[#This Row],[Option Type (defined list)]],'Option Typs_Grps'!B$2:C$47, 2, FALSE)</f>
        <v>Resource Options</v>
      </c>
      <c r="G39" s="1268" t="s">
        <v>738</v>
      </c>
      <c r="H39" s="1269" t="s">
        <v>1095</v>
      </c>
      <c r="I39" s="1270" t="s">
        <v>68</v>
      </c>
      <c r="J39" s="1271" t="s">
        <v>111</v>
      </c>
      <c r="K39" s="1272">
        <v>2</v>
      </c>
      <c r="L39" s="1273">
        <v>0</v>
      </c>
      <c r="M39" s="1273">
        <v>0</v>
      </c>
      <c r="N39" s="1273">
        <v>0</v>
      </c>
      <c r="O39" s="1273">
        <v>0</v>
      </c>
      <c r="P39" s="1273">
        <v>0</v>
      </c>
      <c r="Q39" s="1273">
        <v>0</v>
      </c>
      <c r="R39" s="1274">
        <v>0.1</v>
      </c>
      <c r="S39" s="1274">
        <v>0.1</v>
      </c>
      <c r="T39" s="1274">
        <v>0.1</v>
      </c>
      <c r="U39" s="1274">
        <v>0.1</v>
      </c>
      <c r="V39" s="1274">
        <v>0.1</v>
      </c>
      <c r="W39" s="1274">
        <v>0.1</v>
      </c>
      <c r="X39" s="1274">
        <v>0.1</v>
      </c>
      <c r="Y39" s="1274">
        <v>0.1</v>
      </c>
      <c r="Z39" s="1274">
        <v>0.1</v>
      </c>
      <c r="AA39" s="1274">
        <v>0.1</v>
      </c>
      <c r="AB39" s="1274">
        <v>0.1</v>
      </c>
      <c r="AC39" s="1274">
        <v>0.1</v>
      </c>
      <c r="AD39" s="1274">
        <v>0.1</v>
      </c>
      <c r="AE39" s="1274">
        <v>0.1</v>
      </c>
      <c r="AF39" s="1274">
        <v>0.1</v>
      </c>
      <c r="AG39" s="1274">
        <v>0.1</v>
      </c>
      <c r="AH39" s="1274">
        <v>0.1</v>
      </c>
      <c r="AI39" s="1274">
        <v>0.1</v>
      </c>
      <c r="AJ39" s="1274">
        <v>0.1</v>
      </c>
      <c r="AK39" s="1274">
        <v>0.1</v>
      </c>
      <c r="AL39" s="1274">
        <v>0.1</v>
      </c>
      <c r="AM39" s="1274">
        <v>0.1</v>
      </c>
      <c r="AN39" s="1274">
        <v>0.1</v>
      </c>
      <c r="AO39" s="1274">
        <v>0.1</v>
      </c>
      <c r="AP39" s="1274">
        <v>0.1</v>
      </c>
      <c r="AQ39" s="1274">
        <v>0.1</v>
      </c>
      <c r="AR39" s="1274">
        <v>0</v>
      </c>
      <c r="AS39" s="1274">
        <v>0</v>
      </c>
      <c r="AT39" s="1274">
        <v>0</v>
      </c>
      <c r="AU39" s="1274">
        <v>0</v>
      </c>
      <c r="AV39" s="1274">
        <v>0</v>
      </c>
      <c r="AW39" s="1274">
        <v>0</v>
      </c>
      <c r="AX39" s="1274">
        <v>0</v>
      </c>
      <c r="AY39" s="1274">
        <v>0</v>
      </c>
      <c r="AZ39" s="1274">
        <v>0</v>
      </c>
      <c r="BA39" s="1274">
        <v>0</v>
      </c>
      <c r="BB39" s="1274">
        <v>0</v>
      </c>
      <c r="BC39" s="1274">
        <v>0</v>
      </c>
      <c r="BD39" s="1274">
        <v>0</v>
      </c>
      <c r="BE39" s="1274">
        <v>0</v>
      </c>
      <c r="BF39" s="1274">
        <v>0</v>
      </c>
      <c r="BG39" s="1274">
        <v>0</v>
      </c>
      <c r="BH39" s="1274">
        <v>0</v>
      </c>
      <c r="BI39" s="1274">
        <v>0</v>
      </c>
      <c r="BJ39" s="1274">
        <v>0</v>
      </c>
      <c r="BK39" s="1274">
        <v>0</v>
      </c>
      <c r="BL39" s="1274">
        <v>0</v>
      </c>
      <c r="BM39" s="1274">
        <v>0</v>
      </c>
      <c r="BN39" s="1274">
        <v>0</v>
      </c>
      <c r="BO39" s="1274">
        <v>0</v>
      </c>
      <c r="BP39" s="1274">
        <v>0</v>
      </c>
      <c r="BQ39" s="1274">
        <v>0</v>
      </c>
      <c r="BR39" s="1274">
        <v>0</v>
      </c>
      <c r="BS39" s="1274">
        <v>0</v>
      </c>
      <c r="BT39" s="1274">
        <v>0</v>
      </c>
      <c r="BU39" s="822"/>
      <c r="BV39" s="822"/>
      <c r="BW39" s="822"/>
      <c r="BX39" s="822"/>
      <c r="BY39" s="822"/>
      <c r="BZ39" s="822"/>
      <c r="CA39" s="822"/>
      <c r="CB39" s="822"/>
      <c r="CC39" s="822"/>
      <c r="CD39" s="822"/>
      <c r="CE39" s="822"/>
      <c r="CF39" s="822"/>
      <c r="CG39" s="822"/>
      <c r="CH39" s="822"/>
      <c r="CI39" s="822"/>
      <c r="CJ39" s="822"/>
      <c r="CK39" s="822"/>
      <c r="CL39" s="822"/>
      <c r="CM39" s="822"/>
      <c r="CN39" s="823"/>
    </row>
    <row r="40" spans="2:92" x14ac:dyDescent="0.3">
      <c r="B40"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513" t="s">
        <v>1019</v>
      </c>
      <c r="D40" s="1514">
        <v>41.06</v>
      </c>
      <c r="E40" s="1266" t="s">
        <v>1014</v>
      </c>
      <c r="F40" s="1267" t="str">
        <f>VLOOKUP(TBL5_OptBen[[#This Row],[Option Type (defined list)]],'Option Typs_Grps'!B$2:C$47, 2, FALSE)</f>
        <v>Resource Options</v>
      </c>
      <c r="G40" s="1268" t="s">
        <v>738</v>
      </c>
      <c r="H40" s="1269" t="s">
        <v>1090</v>
      </c>
      <c r="I40" s="1270" t="s">
        <v>68</v>
      </c>
      <c r="J40" s="1271" t="s">
        <v>111</v>
      </c>
      <c r="K40" s="1272">
        <v>2</v>
      </c>
      <c r="L40" s="1273">
        <v>0</v>
      </c>
      <c r="M40" s="1273">
        <v>0</v>
      </c>
      <c r="N40" s="1273">
        <v>0</v>
      </c>
      <c r="O40" s="1273">
        <v>0</v>
      </c>
      <c r="P40" s="1273">
        <v>0</v>
      </c>
      <c r="Q40" s="1273">
        <v>0</v>
      </c>
      <c r="R40" s="1274">
        <v>0.1</v>
      </c>
      <c r="S40" s="1274">
        <v>0.1</v>
      </c>
      <c r="T40" s="1274">
        <v>0.1</v>
      </c>
      <c r="U40" s="1274">
        <v>0.1</v>
      </c>
      <c r="V40" s="1274">
        <v>0.1</v>
      </c>
      <c r="W40" s="1274">
        <v>0.1</v>
      </c>
      <c r="X40" s="1274">
        <v>0.1</v>
      </c>
      <c r="Y40" s="1274">
        <v>0.1</v>
      </c>
      <c r="Z40" s="1274">
        <v>0.1</v>
      </c>
      <c r="AA40" s="1274">
        <v>0.1</v>
      </c>
      <c r="AB40" s="1274">
        <v>0.1</v>
      </c>
      <c r="AC40" s="1274">
        <v>0.1</v>
      </c>
      <c r="AD40" s="1274">
        <v>0.1</v>
      </c>
      <c r="AE40" s="1274">
        <v>0.1</v>
      </c>
      <c r="AF40" s="1274">
        <v>0.1</v>
      </c>
      <c r="AG40" s="1274">
        <v>0.1</v>
      </c>
      <c r="AH40" s="1274">
        <v>0.1</v>
      </c>
      <c r="AI40" s="1274">
        <v>0.1</v>
      </c>
      <c r="AJ40" s="1274">
        <v>0.1</v>
      </c>
      <c r="AK40" s="1274">
        <v>0.1</v>
      </c>
      <c r="AL40" s="1274">
        <v>0.1</v>
      </c>
      <c r="AM40" s="1274">
        <v>0.1</v>
      </c>
      <c r="AN40" s="1274">
        <v>0.1</v>
      </c>
      <c r="AO40" s="1274">
        <v>0.1</v>
      </c>
      <c r="AP40" s="1274">
        <v>0.1</v>
      </c>
      <c r="AQ40" s="1274">
        <v>0.1</v>
      </c>
      <c r="AR40" s="1274">
        <v>0</v>
      </c>
      <c r="AS40" s="1274">
        <v>0</v>
      </c>
      <c r="AT40" s="1274">
        <v>0</v>
      </c>
      <c r="AU40" s="1274">
        <v>0</v>
      </c>
      <c r="AV40" s="1274">
        <v>0</v>
      </c>
      <c r="AW40" s="1274">
        <v>0</v>
      </c>
      <c r="AX40" s="1274">
        <v>0</v>
      </c>
      <c r="AY40" s="1274">
        <v>0</v>
      </c>
      <c r="AZ40" s="1274">
        <v>0</v>
      </c>
      <c r="BA40" s="1274">
        <v>0</v>
      </c>
      <c r="BB40" s="1274">
        <v>0</v>
      </c>
      <c r="BC40" s="1274">
        <v>0</v>
      </c>
      <c r="BD40" s="1274">
        <v>0</v>
      </c>
      <c r="BE40" s="1274">
        <v>0</v>
      </c>
      <c r="BF40" s="1274">
        <v>0</v>
      </c>
      <c r="BG40" s="1274">
        <v>0</v>
      </c>
      <c r="BH40" s="1274">
        <v>0</v>
      </c>
      <c r="BI40" s="1274">
        <v>0</v>
      </c>
      <c r="BJ40" s="1274">
        <v>0</v>
      </c>
      <c r="BK40" s="1274">
        <v>0</v>
      </c>
      <c r="BL40" s="1274">
        <v>0</v>
      </c>
      <c r="BM40" s="1274">
        <v>0</v>
      </c>
      <c r="BN40" s="1274">
        <v>0</v>
      </c>
      <c r="BO40" s="1274">
        <v>0</v>
      </c>
      <c r="BP40" s="1274">
        <v>0</v>
      </c>
      <c r="BQ40" s="1274">
        <v>0</v>
      </c>
      <c r="BR40" s="1274">
        <v>0</v>
      </c>
      <c r="BS40" s="1274">
        <v>0</v>
      </c>
      <c r="BT40" s="1274">
        <v>0</v>
      </c>
      <c r="BU40" s="822"/>
      <c r="BV40" s="822"/>
      <c r="BW40" s="822"/>
      <c r="BX40" s="822"/>
      <c r="BY40" s="822"/>
      <c r="BZ40" s="822"/>
      <c r="CA40" s="822"/>
      <c r="CB40" s="822"/>
      <c r="CC40" s="822"/>
      <c r="CD40" s="822"/>
      <c r="CE40" s="822"/>
      <c r="CF40" s="822"/>
      <c r="CG40" s="822"/>
      <c r="CH40" s="822"/>
      <c r="CI40" s="822"/>
      <c r="CJ40" s="822"/>
      <c r="CK40" s="822"/>
      <c r="CL40" s="822"/>
      <c r="CM40" s="822"/>
      <c r="CN40" s="823"/>
    </row>
    <row r="41" spans="2:92" x14ac:dyDescent="0.3">
      <c r="B41"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513" t="s">
        <v>1019</v>
      </c>
      <c r="D41" s="1514">
        <v>41.06</v>
      </c>
      <c r="E41" s="1266" t="s">
        <v>1014</v>
      </c>
      <c r="F41" s="1267" t="str">
        <f>VLOOKUP(TBL5_OptBen[[#This Row],[Option Type (defined list)]],'Option Typs_Grps'!B$2:C$47, 2, FALSE)</f>
        <v>Resource Options</v>
      </c>
      <c r="G41" s="1268" t="s">
        <v>738</v>
      </c>
      <c r="H41" s="1269" t="s">
        <v>1087</v>
      </c>
      <c r="I41" s="1270" t="s">
        <v>68</v>
      </c>
      <c r="J41" s="1271" t="s">
        <v>111</v>
      </c>
      <c r="K41" s="1272">
        <v>2</v>
      </c>
      <c r="L41" s="1273">
        <v>0</v>
      </c>
      <c r="M41" s="1273">
        <v>0</v>
      </c>
      <c r="N41" s="1273">
        <v>0</v>
      </c>
      <c r="O41" s="1273">
        <v>0</v>
      </c>
      <c r="P41" s="1273">
        <v>0</v>
      </c>
      <c r="Q41" s="1273">
        <v>0</v>
      </c>
      <c r="R41" s="1274">
        <v>0.1</v>
      </c>
      <c r="S41" s="1274">
        <v>0.1</v>
      </c>
      <c r="T41" s="1274">
        <v>0.1</v>
      </c>
      <c r="U41" s="1274">
        <v>0.1</v>
      </c>
      <c r="V41" s="1274">
        <v>0.1</v>
      </c>
      <c r="W41" s="1274">
        <v>0.1</v>
      </c>
      <c r="X41" s="1274">
        <v>0.1</v>
      </c>
      <c r="Y41" s="1274">
        <v>0.1</v>
      </c>
      <c r="Z41" s="1274">
        <v>0.1</v>
      </c>
      <c r="AA41" s="1274">
        <v>0.1</v>
      </c>
      <c r="AB41" s="1274">
        <v>0.1</v>
      </c>
      <c r="AC41" s="1274">
        <v>0.1</v>
      </c>
      <c r="AD41" s="1274">
        <v>0.1</v>
      </c>
      <c r="AE41" s="1274">
        <v>0.1</v>
      </c>
      <c r="AF41" s="1274">
        <v>0.1</v>
      </c>
      <c r="AG41" s="1274">
        <v>0.1</v>
      </c>
      <c r="AH41" s="1274">
        <v>0.1</v>
      </c>
      <c r="AI41" s="1274">
        <v>0.1</v>
      </c>
      <c r="AJ41" s="1274">
        <v>0.1</v>
      </c>
      <c r="AK41" s="1274">
        <v>0.1</v>
      </c>
      <c r="AL41" s="1274">
        <v>0.1</v>
      </c>
      <c r="AM41" s="1274">
        <v>0.1</v>
      </c>
      <c r="AN41" s="1274">
        <v>0.1</v>
      </c>
      <c r="AO41" s="1274">
        <v>0.1</v>
      </c>
      <c r="AP41" s="1274">
        <v>0.1</v>
      </c>
      <c r="AQ41" s="1274">
        <v>0.1</v>
      </c>
      <c r="AR41" s="1274">
        <v>0</v>
      </c>
      <c r="AS41" s="1274">
        <v>0</v>
      </c>
      <c r="AT41" s="1274">
        <v>0</v>
      </c>
      <c r="AU41" s="1274">
        <v>0</v>
      </c>
      <c r="AV41" s="1274">
        <v>0</v>
      </c>
      <c r="AW41" s="1274">
        <v>0</v>
      </c>
      <c r="AX41" s="1274">
        <v>0</v>
      </c>
      <c r="AY41" s="1274">
        <v>0</v>
      </c>
      <c r="AZ41" s="1274">
        <v>0</v>
      </c>
      <c r="BA41" s="1274">
        <v>0</v>
      </c>
      <c r="BB41" s="1274">
        <v>0</v>
      </c>
      <c r="BC41" s="1274">
        <v>0</v>
      </c>
      <c r="BD41" s="1274">
        <v>0</v>
      </c>
      <c r="BE41" s="1274">
        <v>0</v>
      </c>
      <c r="BF41" s="1274">
        <v>0</v>
      </c>
      <c r="BG41" s="1274">
        <v>0</v>
      </c>
      <c r="BH41" s="1274">
        <v>0</v>
      </c>
      <c r="BI41" s="1274">
        <v>0</v>
      </c>
      <c r="BJ41" s="1274">
        <v>0</v>
      </c>
      <c r="BK41" s="1274">
        <v>0</v>
      </c>
      <c r="BL41" s="1274">
        <v>0</v>
      </c>
      <c r="BM41" s="1274">
        <v>0</v>
      </c>
      <c r="BN41" s="1274">
        <v>0</v>
      </c>
      <c r="BO41" s="1274">
        <v>0</v>
      </c>
      <c r="BP41" s="1274">
        <v>0</v>
      </c>
      <c r="BQ41" s="1274">
        <v>0</v>
      </c>
      <c r="BR41" s="1274">
        <v>0</v>
      </c>
      <c r="BS41" s="1274">
        <v>0</v>
      </c>
      <c r="BT41" s="1274">
        <v>0</v>
      </c>
      <c r="BU41" s="822"/>
      <c r="BV41" s="822"/>
      <c r="BW41" s="822"/>
      <c r="BX41" s="822"/>
      <c r="BY41" s="822"/>
      <c r="BZ41" s="822"/>
      <c r="CA41" s="822"/>
      <c r="CB41" s="822"/>
      <c r="CC41" s="822"/>
      <c r="CD41" s="822"/>
      <c r="CE41" s="822"/>
      <c r="CF41" s="822"/>
      <c r="CG41" s="822"/>
      <c r="CH41" s="822"/>
      <c r="CI41" s="822"/>
      <c r="CJ41" s="822"/>
      <c r="CK41" s="822"/>
      <c r="CL41" s="822"/>
      <c r="CM41" s="822"/>
      <c r="CN41" s="823"/>
    </row>
    <row r="42" spans="2:92" x14ac:dyDescent="0.3">
      <c r="B4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 s="1513" t="s">
        <v>1019</v>
      </c>
      <c r="D42" s="1514">
        <v>41.06</v>
      </c>
      <c r="E42" s="1266" t="s">
        <v>1014</v>
      </c>
      <c r="F42" s="1267" t="str">
        <f>VLOOKUP(TBL5_OptBen[[#This Row],[Option Type (defined list)]],'Option Typs_Grps'!B$2:C$47, 2, FALSE)</f>
        <v>Resource Options</v>
      </c>
      <c r="G42" s="1268" t="s">
        <v>738</v>
      </c>
      <c r="H42" s="1269" t="s">
        <v>1093</v>
      </c>
      <c r="I42" s="1270" t="s">
        <v>68</v>
      </c>
      <c r="J42" s="1271" t="s">
        <v>111</v>
      </c>
      <c r="K42" s="1272">
        <v>2</v>
      </c>
      <c r="L42" s="1273">
        <v>0</v>
      </c>
      <c r="M42" s="1273">
        <v>0</v>
      </c>
      <c r="N42" s="1273">
        <v>0</v>
      </c>
      <c r="O42" s="1273">
        <v>0</v>
      </c>
      <c r="P42" s="1273">
        <v>0</v>
      </c>
      <c r="Q42" s="1273">
        <v>0</v>
      </c>
      <c r="R42" s="1274">
        <v>0.1</v>
      </c>
      <c r="S42" s="1274">
        <v>0.1</v>
      </c>
      <c r="T42" s="1274">
        <v>0.1</v>
      </c>
      <c r="U42" s="1274">
        <v>0.1</v>
      </c>
      <c r="V42" s="1274">
        <v>0.1</v>
      </c>
      <c r="W42" s="1274">
        <v>0.1</v>
      </c>
      <c r="X42" s="1274">
        <v>0.1</v>
      </c>
      <c r="Y42" s="1274">
        <v>0.1</v>
      </c>
      <c r="Z42" s="1274">
        <v>0.1</v>
      </c>
      <c r="AA42" s="1274">
        <v>0.1</v>
      </c>
      <c r="AB42" s="1274">
        <v>0.1</v>
      </c>
      <c r="AC42" s="1274">
        <v>0.1</v>
      </c>
      <c r="AD42" s="1274">
        <v>0.1</v>
      </c>
      <c r="AE42" s="1274">
        <v>0.1</v>
      </c>
      <c r="AF42" s="1274">
        <v>0.1</v>
      </c>
      <c r="AG42" s="1274">
        <v>0.1</v>
      </c>
      <c r="AH42" s="1274">
        <v>0.1</v>
      </c>
      <c r="AI42" s="1274">
        <v>0.1</v>
      </c>
      <c r="AJ42" s="1274">
        <v>0.1</v>
      </c>
      <c r="AK42" s="1274">
        <v>0.1</v>
      </c>
      <c r="AL42" s="1274">
        <v>0.1</v>
      </c>
      <c r="AM42" s="1274">
        <v>0.1</v>
      </c>
      <c r="AN42" s="1274">
        <v>0.1</v>
      </c>
      <c r="AO42" s="1274">
        <v>0.1</v>
      </c>
      <c r="AP42" s="1274">
        <v>0.1</v>
      </c>
      <c r="AQ42" s="1274">
        <v>0.1</v>
      </c>
      <c r="AR42" s="1274">
        <v>0</v>
      </c>
      <c r="AS42" s="1274">
        <v>0</v>
      </c>
      <c r="AT42" s="1274">
        <v>0</v>
      </c>
      <c r="AU42" s="1274">
        <v>0</v>
      </c>
      <c r="AV42" s="1274">
        <v>0</v>
      </c>
      <c r="AW42" s="1274">
        <v>0</v>
      </c>
      <c r="AX42" s="1274">
        <v>0</v>
      </c>
      <c r="AY42" s="1274">
        <v>0</v>
      </c>
      <c r="AZ42" s="1274">
        <v>0</v>
      </c>
      <c r="BA42" s="1274">
        <v>0</v>
      </c>
      <c r="BB42" s="1274">
        <v>0</v>
      </c>
      <c r="BC42" s="1274">
        <v>0</v>
      </c>
      <c r="BD42" s="1274">
        <v>0</v>
      </c>
      <c r="BE42" s="1274">
        <v>0</v>
      </c>
      <c r="BF42" s="1274">
        <v>0</v>
      </c>
      <c r="BG42" s="1274">
        <v>0</v>
      </c>
      <c r="BH42" s="1274">
        <v>0</v>
      </c>
      <c r="BI42" s="1274">
        <v>0</v>
      </c>
      <c r="BJ42" s="1274">
        <v>0</v>
      </c>
      <c r="BK42" s="1274">
        <v>0</v>
      </c>
      <c r="BL42" s="1274">
        <v>0</v>
      </c>
      <c r="BM42" s="1274">
        <v>0</v>
      </c>
      <c r="BN42" s="1274">
        <v>0</v>
      </c>
      <c r="BO42" s="1274">
        <v>0</v>
      </c>
      <c r="BP42" s="1274">
        <v>0</v>
      </c>
      <c r="BQ42" s="1274">
        <v>0</v>
      </c>
      <c r="BR42" s="1274">
        <v>0</v>
      </c>
      <c r="BS42" s="1274">
        <v>0</v>
      </c>
      <c r="BT42" s="1274">
        <v>0</v>
      </c>
      <c r="BU42" s="822"/>
      <c r="BV42" s="822"/>
      <c r="BW42" s="822"/>
      <c r="BX42" s="822"/>
      <c r="BY42" s="822"/>
      <c r="BZ42" s="822"/>
      <c r="CA42" s="822"/>
      <c r="CB42" s="822"/>
      <c r="CC42" s="822"/>
      <c r="CD42" s="822"/>
      <c r="CE42" s="822"/>
      <c r="CF42" s="822"/>
      <c r="CG42" s="822"/>
      <c r="CH42" s="822"/>
      <c r="CI42" s="822"/>
      <c r="CJ42" s="822"/>
      <c r="CK42" s="822"/>
      <c r="CL42" s="822"/>
      <c r="CM42" s="822"/>
      <c r="CN42" s="823"/>
    </row>
    <row r="43" spans="2:92" x14ac:dyDescent="0.3">
      <c r="B43"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 s="1513" t="s">
        <v>1019</v>
      </c>
      <c r="D43" s="1514">
        <v>41.06</v>
      </c>
      <c r="E43" s="1266" t="s">
        <v>1014</v>
      </c>
      <c r="F43" s="1267" t="str">
        <f>VLOOKUP(TBL5_OptBen[[#This Row],[Option Type (defined list)]],'Option Typs_Grps'!B$2:C$47, 2, FALSE)</f>
        <v>Resource Options</v>
      </c>
      <c r="G43" s="1268" t="s">
        <v>738</v>
      </c>
      <c r="H43" s="1269" t="s">
        <v>1088</v>
      </c>
      <c r="I43" s="1270" t="s">
        <v>68</v>
      </c>
      <c r="J43" s="1271" t="s">
        <v>111</v>
      </c>
      <c r="K43" s="1272">
        <v>2</v>
      </c>
      <c r="L43" s="1273">
        <v>0</v>
      </c>
      <c r="M43" s="1273">
        <v>0</v>
      </c>
      <c r="N43" s="1273">
        <v>0</v>
      </c>
      <c r="O43" s="1273">
        <v>0</v>
      </c>
      <c r="P43" s="1273">
        <v>0</v>
      </c>
      <c r="Q43" s="1273">
        <v>0</v>
      </c>
      <c r="R43" s="1274">
        <v>0.1</v>
      </c>
      <c r="S43" s="1274">
        <v>0.1</v>
      </c>
      <c r="T43" s="1274">
        <v>0.1</v>
      </c>
      <c r="U43" s="1274">
        <v>0.1</v>
      </c>
      <c r="V43" s="1274">
        <v>0.1</v>
      </c>
      <c r="W43" s="1274">
        <v>0.1</v>
      </c>
      <c r="X43" s="1274">
        <v>0.1</v>
      </c>
      <c r="Y43" s="1274">
        <v>0.1</v>
      </c>
      <c r="Z43" s="1274">
        <v>0.1</v>
      </c>
      <c r="AA43" s="1274">
        <v>0.1</v>
      </c>
      <c r="AB43" s="1274">
        <v>0.1</v>
      </c>
      <c r="AC43" s="1274">
        <v>0.1</v>
      </c>
      <c r="AD43" s="1274">
        <v>0.1</v>
      </c>
      <c r="AE43" s="1274">
        <v>0.1</v>
      </c>
      <c r="AF43" s="1274">
        <v>0.1</v>
      </c>
      <c r="AG43" s="1274">
        <v>0.1</v>
      </c>
      <c r="AH43" s="1274">
        <v>0.1</v>
      </c>
      <c r="AI43" s="1274">
        <v>0.1</v>
      </c>
      <c r="AJ43" s="1274">
        <v>0.1</v>
      </c>
      <c r="AK43" s="1274">
        <v>0.1</v>
      </c>
      <c r="AL43" s="1274">
        <v>0.1</v>
      </c>
      <c r="AM43" s="1274">
        <v>0.1</v>
      </c>
      <c r="AN43" s="1274">
        <v>0.1</v>
      </c>
      <c r="AO43" s="1274">
        <v>0.1</v>
      </c>
      <c r="AP43" s="1274">
        <v>0.1</v>
      </c>
      <c r="AQ43" s="1274">
        <v>0.1</v>
      </c>
      <c r="AR43" s="1274">
        <v>0</v>
      </c>
      <c r="AS43" s="1274">
        <v>0</v>
      </c>
      <c r="AT43" s="1274">
        <v>0</v>
      </c>
      <c r="AU43" s="1274">
        <v>0</v>
      </c>
      <c r="AV43" s="1274">
        <v>0</v>
      </c>
      <c r="AW43" s="1274">
        <v>0</v>
      </c>
      <c r="AX43" s="1274">
        <v>0</v>
      </c>
      <c r="AY43" s="1274">
        <v>0</v>
      </c>
      <c r="AZ43" s="1274">
        <v>0</v>
      </c>
      <c r="BA43" s="1274">
        <v>0</v>
      </c>
      <c r="BB43" s="1274">
        <v>0</v>
      </c>
      <c r="BC43" s="1274">
        <v>0</v>
      </c>
      <c r="BD43" s="1274">
        <v>0</v>
      </c>
      <c r="BE43" s="1274">
        <v>0</v>
      </c>
      <c r="BF43" s="1274">
        <v>0</v>
      </c>
      <c r="BG43" s="1274">
        <v>0</v>
      </c>
      <c r="BH43" s="1274">
        <v>0</v>
      </c>
      <c r="BI43" s="1274">
        <v>0</v>
      </c>
      <c r="BJ43" s="1274">
        <v>0</v>
      </c>
      <c r="BK43" s="1274">
        <v>0</v>
      </c>
      <c r="BL43" s="1274">
        <v>0</v>
      </c>
      <c r="BM43" s="1274">
        <v>0</v>
      </c>
      <c r="BN43" s="1274">
        <v>0</v>
      </c>
      <c r="BO43" s="1274">
        <v>0</v>
      </c>
      <c r="BP43" s="1274">
        <v>0</v>
      </c>
      <c r="BQ43" s="1274">
        <v>0</v>
      </c>
      <c r="BR43" s="1274">
        <v>0</v>
      </c>
      <c r="BS43" s="1274">
        <v>0</v>
      </c>
      <c r="BT43" s="1274">
        <v>0</v>
      </c>
      <c r="BU43" s="822"/>
      <c r="BV43" s="822"/>
      <c r="BW43" s="822"/>
      <c r="BX43" s="822"/>
      <c r="BY43" s="822"/>
      <c r="BZ43" s="822"/>
      <c r="CA43" s="822"/>
      <c r="CB43" s="822"/>
      <c r="CC43" s="822"/>
      <c r="CD43" s="822"/>
      <c r="CE43" s="822"/>
      <c r="CF43" s="822"/>
      <c r="CG43" s="822"/>
      <c r="CH43" s="822"/>
      <c r="CI43" s="822"/>
      <c r="CJ43" s="822"/>
      <c r="CK43" s="822"/>
      <c r="CL43" s="822"/>
      <c r="CM43" s="822"/>
      <c r="CN43" s="823"/>
    </row>
    <row r="44" spans="2:92" x14ac:dyDescent="0.3">
      <c r="B4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 s="1513" t="s">
        <v>1019</v>
      </c>
      <c r="D44" s="1514">
        <v>41.06</v>
      </c>
      <c r="E44" s="1266" t="s">
        <v>1014</v>
      </c>
      <c r="F44" s="1267" t="str">
        <f>VLOOKUP(TBL5_OptBen[[#This Row],[Option Type (defined list)]],'Option Typs_Grps'!B$2:C$47, 2, FALSE)</f>
        <v>Resource Options</v>
      </c>
      <c r="G44" s="1268" t="s">
        <v>738</v>
      </c>
      <c r="H44" s="1269" t="s">
        <v>1094</v>
      </c>
      <c r="I44" s="1275" t="s">
        <v>68</v>
      </c>
      <c r="J44" s="1271" t="s">
        <v>111</v>
      </c>
      <c r="K44" s="1272">
        <v>2</v>
      </c>
      <c r="L44" s="1273">
        <v>0</v>
      </c>
      <c r="M44" s="1273">
        <v>0</v>
      </c>
      <c r="N44" s="1273">
        <v>0</v>
      </c>
      <c r="O44" s="1273">
        <v>0</v>
      </c>
      <c r="P44" s="1273">
        <v>0</v>
      </c>
      <c r="Q44" s="1273">
        <v>0</v>
      </c>
      <c r="R44" s="1274">
        <v>0.1</v>
      </c>
      <c r="S44" s="1274">
        <v>0.1</v>
      </c>
      <c r="T44" s="1274">
        <v>0.1</v>
      </c>
      <c r="U44" s="1274">
        <v>0.1</v>
      </c>
      <c r="V44" s="1274">
        <v>0.1</v>
      </c>
      <c r="W44" s="1274">
        <v>0.1</v>
      </c>
      <c r="X44" s="1274">
        <v>0.1</v>
      </c>
      <c r="Y44" s="1274">
        <v>0.1</v>
      </c>
      <c r="Z44" s="1274">
        <v>0.1</v>
      </c>
      <c r="AA44" s="1274">
        <v>0.1</v>
      </c>
      <c r="AB44" s="1274">
        <v>0.1</v>
      </c>
      <c r="AC44" s="1274">
        <v>0.1</v>
      </c>
      <c r="AD44" s="1274">
        <v>0.1</v>
      </c>
      <c r="AE44" s="1274">
        <v>0.1</v>
      </c>
      <c r="AF44" s="1274">
        <v>0.1</v>
      </c>
      <c r="AG44" s="1274">
        <v>0.1</v>
      </c>
      <c r="AH44" s="1274">
        <v>0.1</v>
      </c>
      <c r="AI44" s="1274">
        <v>0.1</v>
      </c>
      <c r="AJ44" s="1274">
        <v>0.1</v>
      </c>
      <c r="AK44" s="1274">
        <v>0.1</v>
      </c>
      <c r="AL44" s="1274">
        <v>0.1</v>
      </c>
      <c r="AM44" s="1274">
        <v>0.1</v>
      </c>
      <c r="AN44" s="1274">
        <v>0.1</v>
      </c>
      <c r="AO44" s="1274">
        <v>0.1</v>
      </c>
      <c r="AP44" s="1274">
        <v>0.1</v>
      </c>
      <c r="AQ44" s="1274">
        <v>0.1</v>
      </c>
      <c r="AR44" s="1274">
        <v>0</v>
      </c>
      <c r="AS44" s="1274">
        <v>0</v>
      </c>
      <c r="AT44" s="1274">
        <v>0</v>
      </c>
      <c r="AU44" s="1274">
        <v>0</v>
      </c>
      <c r="AV44" s="1274">
        <v>0</v>
      </c>
      <c r="AW44" s="1274">
        <v>0</v>
      </c>
      <c r="AX44" s="1274">
        <v>0</v>
      </c>
      <c r="AY44" s="1274">
        <v>0</v>
      </c>
      <c r="AZ44" s="1274">
        <v>0</v>
      </c>
      <c r="BA44" s="1274">
        <v>0</v>
      </c>
      <c r="BB44" s="1274">
        <v>0</v>
      </c>
      <c r="BC44" s="1274">
        <v>0</v>
      </c>
      <c r="BD44" s="1274">
        <v>0</v>
      </c>
      <c r="BE44" s="1274">
        <v>0</v>
      </c>
      <c r="BF44" s="1274">
        <v>0</v>
      </c>
      <c r="BG44" s="1274">
        <v>0</v>
      </c>
      <c r="BH44" s="1274">
        <v>0</v>
      </c>
      <c r="BI44" s="1274">
        <v>0</v>
      </c>
      <c r="BJ44" s="1274">
        <v>0</v>
      </c>
      <c r="BK44" s="1274">
        <v>0</v>
      </c>
      <c r="BL44" s="1274">
        <v>0</v>
      </c>
      <c r="BM44" s="1274">
        <v>0</v>
      </c>
      <c r="BN44" s="1274">
        <v>0</v>
      </c>
      <c r="BO44" s="1274">
        <v>0</v>
      </c>
      <c r="BP44" s="1274">
        <v>0</v>
      </c>
      <c r="BQ44" s="1274">
        <v>0</v>
      </c>
      <c r="BR44" s="1274">
        <v>0</v>
      </c>
      <c r="BS44" s="1274">
        <v>0</v>
      </c>
      <c r="BT44" s="1274">
        <v>0</v>
      </c>
      <c r="BU44" s="822"/>
      <c r="BV44" s="822"/>
      <c r="BW44" s="822"/>
      <c r="BX44" s="822"/>
      <c r="BY44" s="822"/>
      <c r="BZ44" s="822"/>
      <c r="CA44" s="822"/>
      <c r="CB44" s="822"/>
      <c r="CC44" s="822"/>
      <c r="CD44" s="822"/>
      <c r="CE44" s="822"/>
      <c r="CF44" s="822"/>
      <c r="CG44" s="822"/>
      <c r="CH44" s="822"/>
      <c r="CI44" s="822"/>
      <c r="CJ44" s="822"/>
      <c r="CK44" s="822"/>
      <c r="CL44" s="822"/>
      <c r="CM44" s="822"/>
      <c r="CN44" s="823"/>
    </row>
    <row r="45" spans="2:92" x14ac:dyDescent="0.3">
      <c r="B4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513" t="s">
        <v>1019</v>
      </c>
      <c r="D45" s="1514">
        <v>41.06</v>
      </c>
      <c r="E45" s="1266" t="s">
        <v>1014</v>
      </c>
      <c r="F45" s="1267" t="str">
        <f>VLOOKUP(TBL5_OptBen[[#This Row],[Option Type (defined list)]],'Option Typs_Grps'!B$2:C$47, 2, FALSE)</f>
        <v>Resource Options</v>
      </c>
      <c r="G45" s="1268" t="s">
        <v>738</v>
      </c>
      <c r="H45" s="1269" t="s">
        <v>1091</v>
      </c>
      <c r="I45" s="1275" t="s">
        <v>68</v>
      </c>
      <c r="J45" s="1271" t="s">
        <v>111</v>
      </c>
      <c r="K45" s="1272">
        <v>2</v>
      </c>
      <c r="L45" s="1273">
        <v>0</v>
      </c>
      <c r="M45" s="1273">
        <v>0</v>
      </c>
      <c r="N45" s="1273">
        <v>0</v>
      </c>
      <c r="O45" s="1273">
        <v>0</v>
      </c>
      <c r="P45" s="1273">
        <v>0</v>
      </c>
      <c r="Q45" s="1273">
        <v>0</v>
      </c>
      <c r="R45" s="1274">
        <v>0.1</v>
      </c>
      <c r="S45" s="1274">
        <v>0.1</v>
      </c>
      <c r="T45" s="1274">
        <v>0.1</v>
      </c>
      <c r="U45" s="1274">
        <v>0.1</v>
      </c>
      <c r="V45" s="1274">
        <v>0.1</v>
      </c>
      <c r="W45" s="1274">
        <v>0.1</v>
      </c>
      <c r="X45" s="1274">
        <v>0.1</v>
      </c>
      <c r="Y45" s="1274">
        <v>0.1</v>
      </c>
      <c r="Z45" s="1274">
        <v>0.1</v>
      </c>
      <c r="AA45" s="1274">
        <v>0.1</v>
      </c>
      <c r="AB45" s="1274">
        <v>0.1</v>
      </c>
      <c r="AC45" s="1274">
        <v>0.1</v>
      </c>
      <c r="AD45" s="1274">
        <v>0.1</v>
      </c>
      <c r="AE45" s="1274">
        <v>0.1</v>
      </c>
      <c r="AF45" s="1274">
        <v>0.1</v>
      </c>
      <c r="AG45" s="1274">
        <v>0.1</v>
      </c>
      <c r="AH45" s="1274">
        <v>0.1</v>
      </c>
      <c r="AI45" s="1274">
        <v>0.1</v>
      </c>
      <c r="AJ45" s="1274">
        <v>0.1</v>
      </c>
      <c r="AK45" s="1274">
        <v>0.1</v>
      </c>
      <c r="AL45" s="1274">
        <v>0.1</v>
      </c>
      <c r="AM45" s="1274">
        <v>0.1</v>
      </c>
      <c r="AN45" s="1274">
        <v>0.1</v>
      </c>
      <c r="AO45" s="1274">
        <v>0.1</v>
      </c>
      <c r="AP45" s="1274">
        <v>0.1</v>
      </c>
      <c r="AQ45" s="1274">
        <v>0.1</v>
      </c>
      <c r="AR45" s="1274">
        <v>0</v>
      </c>
      <c r="AS45" s="1274">
        <v>0</v>
      </c>
      <c r="AT45" s="1274">
        <v>0</v>
      </c>
      <c r="AU45" s="1274">
        <v>0</v>
      </c>
      <c r="AV45" s="1274">
        <v>0</v>
      </c>
      <c r="AW45" s="1274">
        <v>0</v>
      </c>
      <c r="AX45" s="1274">
        <v>0</v>
      </c>
      <c r="AY45" s="1274">
        <v>0</v>
      </c>
      <c r="AZ45" s="1274">
        <v>0</v>
      </c>
      <c r="BA45" s="1274">
        <v>0</v>
      </c>
      <c r="BB45" s="1274">
        <v>0</v>
      </c>
      <c r="BC45" s="1274">
        <v>0</v>
      </c>
      <c r="BD45" s="1274">
        <v>0</v>
      </c>
      <c r="BE45" s="1274">
        <v>0</v>
      </c>
      <c r="BF45" s="1274">
        <v>0</v>
      </c>
      <c r="BG45" s="1274">
        <v>0</v>
      </c>
      <c r="BH45" s="1274">
        <v>0</v>
      </c>
      <c r="BI45" s="1274">
        <v>0</v>
      </c>
      <c r="BJ45" s="1274">
        <v>0</v>
      </c>
      <c r="BK45" s="1274">
        <v>0</v>
      </c>
      <c r="BL45" s="1274">
        <v>0</v>
      </c>
      <c r="BM45" s="1274">
        <v>0</v>
      </c>
      <c r="BN45" s="1274">
        <v>0</v>
      </c>
      <c r="BO45" s="1274">
        <v>0</v>
      </c>
      <c r="BP45" s="1274">
        <v>0</v>
      </c>
      <c r="BQ45" s="1274">
        <v>0</v>
      </c>
      <c r="BR45" s="1274">
        <v>0</v>
      </c>
      <c r="BS45" s="1274">
        <v>0</v>
      </c>
      <c r="BT45" s="1274">
        <v>0</v>
      </c>
      <c r="BU45" s="822"/>
      <c r="BV45" s="822"/>
      <c r="BW45" s="822"/>
      <c r="BX45" s="822"/>
      <c r="BY45" s="822"/>
      <c r="BZ45" s="822"/>
      <c r="CA45" s="822"/>
      <c r="CB45" s="822"/>
      <c r="CC45" s="822"/>
      <c r="CD45" s="822"/>
      <c r="CE45" s="822"/>
      <c r="CF45" s="822"/>
      <c r="CG45" s="822"/>
      <c r="CH45" s="822"/>
      <c r="CI45" s="822"/>
      <c r="CJ45" s="822"/>
      <c r="CK45" s="822"/>
      <c r="CL45" s="822"/>
      <c r="CM45" s="822"/>
      <c r="CN45" s="823"/>
    </row>
    <row r="46" spans="2:92" x14ac:dyDescent="0.3">
      <c r="B4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513" t="s">
        <v>1019</v>
      </c>
      <c r="D46" s="1514">
        <v>41.06</v>
      </c>
      <c r="E46" s="1266" t="s">
        <v>1014</v>
      </c>
      <c r="F46" s="1267" t="str">
        <f>VLOOKUP(TBL5_OptBen[[#This Row],[Option Type (defined list)]],'Option Typs_Grps'!B$2:C$47, 2, FALSE)</f>
        <v>Resource Options</v>
      </c>
      <c r="G46" s="1268" t="s">
        <v>738</v>
      </c>
      <c r="H46" s="1269" t="s">
        <v>1092</v>
      </c>
      <c r="I46" s="1275" t="s">
        <v>68</v>
      </c>
      <c r="J46" s="1271" t="s">
        <v>111</v>
      </c>
      <c r="K46" s="1272">
        <v>2</v>
      </c>
      <c r="L46" s="1273">
        <v>0</v>
      </c>
      <c r="M46" s="1273">
        <v>0</v>
      </c>
      <c r="N46" s="1273">
        <v>0</v>
      </c>
      <c r="O46" s="1273">
        <v>0</v>
      </c>
      <c r="P46" s="1273">
        <v>0</v>
      </c>
      <c r="Q46" s="1273">
        <v>0</v>
      </c>
      <c r="R46" s="1274">
        <v>0.1</v>
      </c>
      <c r="S46" s="1274">
        <v>0.1</v>
      </c>
      <c r="T46" s="1274">
        <v>0.1</v>
      </c>
      <c r="U46" s="1274">
        <v>0.1</v>
      </c>
      <c r="V46" s="1274">
        <v>0.1</v>
      </c>
      <c r="W46" s="1274">
        <v>0.1</v>
      </c>
      <c r="X46" s="1274">
        <v>0.1</v>
      </c>
      <c r="Y46" s="1274">
        <v>0.1</v>
      </c>
      <c r="Z46" s="1274">
        <v>0.1</v>
      </c>
      <c r="AA46" s="1274">
        <v>0.1</v>
      </c>
      <c r="AB46" s="1274">
        <v>0.1</v>
      </c>
      <c r="AC46" s="1274">
        <v>0.1</v>
      </c>
      <c r="AD46" s="1274">
        <v>0.1</v>
      </c>
      <c r="AE46" s="1274">
        <v>0.1</v>
      </c>
      <c r="AF46" s="1274">
        <v>0.1</v>
      </c>
      <c r="AG46" s="1274">
        <v>0.1</v>
      </c>
      <c r="AH46" s="1274">
        <v>0.1</v>
      </c>
      <c r="AI46" s="1274">
        <v>0.1</v>
      </c>
      <c r="AJ46" s="1274">
        <v>0.1</v>
      </c>
      <c r="AK46" s="1274">
        <v>0.1</v>
      </c>
      <c r="AL46" s="1274">
        <v>0.1</v>
      </c>
      <c r="AM46" s="1274">
        <v>0.1</v>
      </c>
      <c r="AN46" s="1274">
        <v>0.1</v>
      </c>
      <c r="AO46" s="1274">
        <v>0.1</v>
      </c>
      <c r="AP46" s="1274">
        <v>0.1</v>
      </c>
      <c r="AQ46" s="1274">
        <v>0.1</v>
      </c>
      <c r="AR46" s="1274">
        <v>0</v>
      </c>
      <c r="AS46" s="1274">
        <v>0</v>
      </c>
      <c r="AT46" s="1274">
        <v>0</v>
      </c>
      <c r="AU46" s="1274">
        <v>0</v>
      </c>
      <c r="AV46" s="1274">
        <v>0</v>
      </c>
      <c r="AW46" s="1274">
        <v>0</v>
      </c>
      <c r="AX46" s="1274">
        <v>0</v>
      </c>
      <c r="AY46" s="1274">
        <v>0</v>
      </c>
      <c r="AZ46" s="1274">
        <v>0</v>
      </c>
      <c r="BA46" s="1274">
        <v>0</v>
      </c>
      <c r="BB46" s="1274">
        <v>0</v>
      </c>
      <c r="BC46" s="1274">
        <v>0</v>
      </c>
      <c r="BD46" s="1274">
        <v>0</v>
      </c>
      <c r="BE46" s="1274">
        <v>0</v>
      </c>
      <c r="BF46" s="1274">
        <v>0</v>
      </c>
      <c r="BG46" s="1274">
        <v>0</v>
      </c>
      <c r="BH46" s="1274">
        <v>0</v>
      </c>
      <c r="BI46" s="1274">
        <v>0</v>
      </c>
      <c r="BJ46" s="1274">
        <v>0</v>
      </c>
      <c r="BK46" s="1274">
        <v>0</v>
      </c>
      <c r="BL46" s="1274">
        <v>0</v>
      </c>
      <c r="BM46" s="1274">
        <v>0</v>
      </c>
      <c r="BN46" s="1274">
        <v>0</v>
      </c>
      <c r="BO46" s="1274">
        <v>0</v>
      </c>
      <c r="BP46" s="1274">
        <v>0</v>
      </c>
      <c r="BQ46" s="1274">
        <v>0</v>
      </c>
      <c r="BR46" s="1274">
        <v>0</v>
      </c>
      <c r="BS46" s="1274">
        <v>0</v>
      </c>
      <c r="BT46" s="1274">
        <v>0</v>
      </c>
      <c r="BU46" s="822"/>
      <c r="BV46" s="822"/>
      <c r="BW46" s="822"/>
      <c r="BX46" s="822"/>
      <c r="BY46" s="822"/>
      <c r="BZ46" s="822"/>
      <c r="CA46" s="822"/>
      <c r="CB46" s="822"/>
      <c r="CC46" s="822"/>
      <c r="CD46" s="822"/>
      <c r="CE46" s="822"/>
      <c r="CF46" s="822"/>
      <c r="CG46" s="822"/>
      <c r="CH46" s="822"/>
      <c r="CI46" s="822"/>
      <c r="CJ46" s="822"/>
      <c r="CK46" s="822"/>
      <c r="CL46" s="822"/>
      <c r="CM46" s="822"/>
      <c r="CN46" s="823"/>
    </row>
    <row r="47" spans="2:92" x14ac:dyDescent="0.3">
      <c r="B47"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513" t="s">
        <v>1019</v>
      </c>
      <c r="D47" s="1514">
        <v>41.06</v>
      </c>
      <c r="E47" s="1266" t="s">
        <v>1014</v>
      </c>
      <c r="F47" s="1267" t="str">
        <f>VLOOKUP(TBL5_OptBen[[#This Row],[Option Type (defined list)]],'Option Typs_Grps'!B$2:C$47, 2, FALSE)</f>
        <v>Resource Options</v>
      </c>
      <c r="G47" s="1268" t="s">
        <v>738</v>
      </c>
      <c r="H47" s="1269" t="s">
        <v>1089</v>
      </c>
      <c r="I47" s="1275" t="s">
        <v>68</v>
      </c>
      <c r="J47" s="1271" t="s">
        <v>111</v>
      </c>
      <c r="K47" s="1272">
        <v>2</v>
      </c>
      <c r="L47" s="1273">
        <v>0</v>
      </c>
      <c r="M47" s="1273">
        <v>0</v>
      </c>
      <c r="N47" s="1273">
        <v>0</v>
      </c>
      <c r="O47" s="1273">
        <v>0</v>
      </c>
      <c r="P47" s="1273">
        <v>0</v>
      </c>
      <c r="Q47" s="1273">
        <v>0</v>
      </c>
      <c r="R47" s="1274">
        <v>0.1</v>
      </c>
      <c r="S47" s="1274">
        <v>0.1</v>
      </c>
      <c r="T47" s="1274">
        <v>0.1</v>
      </c>
      <c r="U47" s="1274">
        <v>0.1</v>
      </c>
      <c r="V47" s="1274">
        <v>0.1</v>
      </c>
      <c r="W47" s="1274">
        <v>0.1</v>
      </c>
      <c r="X47" s="1274">
        <v>0.1</v>
      </c>
      <c r="Y47" s="1274">
        <v>0.1</v>
      </c>
      <c r="Z47" s="1274">
        <v>0.1</v>
      </c>
      <c r="AA47" s="1274">
        <v>0.1</v>
      </c>
      <c r="AB47" s="1274">
        <v>0.1</v>
      </c>
      <c r="AC47" s="1274">
        <v>0.1</v>
      </c>
      <c r="AD47" s="1274">
        <v>0.1</v>
      </c>
      <c r="AE47" s="1274">
        <v>0.1</v>
      </c>
      <c r="AF47" s="1274">
        <v>0.1</v>
      </c>
      <c r="AG47" s="1274">
        <v>0.1</v>
      </c>
      <c r="AH47" s="1274">
        <v>0.1</v>
      </c>
      <c r="AI47" s="1274">
        <v>0.1</v>
      </c>
      <c r="AJ47" s="1274">
        <v>0.1</v>
      </c>
      <c r="AK47" s="1274">
        <v>0.1</v>
      </c>
      <c r="AL47" s="1274">
        <v>0.1</v>
      </c>
      <c r="AM47" s="1274">
        <v>0.1</v>
      </c>
      <c r="AN47" s="1274">
        <v>0.1</v>
      </c>
      <c r="AO47" s="1274">
        <v>0.1</v>
      </c>
      <c r="AP47" s="1274">
        <v>0.1</v>
      </c>
      <c r="AQ47" s="1274">
        <v>0.1</v>
      </c>
      <c r="AR47" s="1274">
        <v>0</v>
      </c>
      <c r="AS47" s="1274">
        <v>0</v>
      </c>
      <c r="AT47" s="1274">
        <v>0</v>
      </c>
      <c r="AU47" s="1274">
        <v>0</v>
      </c>
      <c r="AV47" s="1274">
        <v>0</v>
      </c>
      <c r="AW47" s="1274">
        <v>0</v>
      </c>
      <c r="AX47" s="1274">
        <v>0</v>
      </c>
      <c r="AY47" s="1274">
        <v>0</v>
      </c>
      <c r="AZ47" s="1274">
        <v>0</v>
      </c>
      <c r="BA47" s="1274">
        <v>0</v>
      </c>
      <c r="BB47" s="1274">
        <v>0</v>
      </c>
      <c r="BC47" s="1274">
        <v>0</v>
      </c>
      <c r="BD47" s="1274">
        <v>0</v>
      </c>
      <c r="BE47" s="1274">
        <v>0</v>
      </c>
      <c r="BF47" s="1274">
        <v>0</v>
      </c>
      <c r="BG47" s="1274">
        <v>0</v>
      </c>
      <c r="BH47" s="1274">
        <v>0</v>
      </c>
      <c r="BI47" s="1274">
        <v>0</v>
      </c>
      <c r="BJ47" s="1274">
        <v>0</v>
      </c>
      <c r="BK47" s="1274">
        <v>0</v>
      </c>
      <c r="BL47" s="1274">
        <v>0</v>
      </c>
      <c r="BM47" s="1274">
        <v>0</v>
      </c>
      <c r="BN47" s="1274">
        <v>0</v>
      </c>
      <c r="BO47" s="1274">
        <v>0</v>
      </c>
      <c r="BP47" s="1274">
        <v>0</v>
      </c>
      <c r="BQ47" s="1274">
        <v>0</v>
      </c>
      <c r="BR47" s="1274">
        <v>0</v>
      </c>
      <c r="BS47" s="1274">
        <v>0</v>
      </c>
      <c r="BT47" s="1274">
        <v>0</v>
      </c>
      <c r="BU47" s="822"/>
      <c r="BV47" s="822"/>
      <c r="BW47" s="822"/>
      <c r="BX47" s="822"/>
      <c r="BY47" s="822"/>
      <c r="BZ47" s="822"/>
      <c r="CA47" s="822"/>
      <c r="CB47" s="822"/>
      <c r="CC47" s="822"/>
      <c r="CD47" s="822"/>
      <c r="CE47" s="822"/>
      <c r="CF47" s="822"/>
      <c r="CG47" s="822"/>
      <c r="CH47" s="822"/>
      <c r="CI47" s="822"/>
      <c r="CJ47" s="822"/>
      <c r="CK47" s="822"/>
      <c r="CL47" s="822"/>
      <c r="CM47" s="822"/>
      <c r="CN47" s="823"/>
    </row>
    <row r="48" spans="2:92" x14ac:dyDescent="0.3">
      <c r="B48"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513" t="s">
        <v>1013</v>
      </c>
      <c r="D48" s="1514">
        <v>41.01</v>
      </c>
      <c r="E48" s="1266" t="s">
        <v>1014</v>
      </c>
      <c r="F48" s="1267" t="str">
        <f>VLOOKUP(TBL5_OptBen[[#This Row],[Option Type (defined list)]],'Option Typs_Grps'!B$2:C$47, 2, FALSE)</f>
        <v>Resource Options</v>
      </c>
      <c r="G48" s="1268" t="s">
        <v>738</v>
      </c>
      <c r="H48" s="1269" t="s">
        <v>1095</v>
      </c>
      <c r="I48" s="1270" t="s">
        <v>68</v>
      </c>
      <c r="J48" s="1271" t="s">
        <v>111</v>
      </c>
      <c r="K48" s="1272">
        <v>2</v>
      </c>
      <c r="L48" s="1273">
        <v>0</v>
      </c>
      <c r="M48" s="1273">
        <v>0</v>
      </c>
      <c r="N48" s="1273">
        <v>0</v>
      </c>
      <c r="O48" s="1273">
        <v>0</v>
      </c>
      <c r="P48" s="1273">
        <v>0</v>
      </c>
      <c r="Q48" s="1273">
        <v>0</v>
      </c>
      <c r="R48" s="1274">
        <v>2.08</v>
      </c>
      <c r="S48" s="1274">
        <v>2.08</v>
      </c>
      <c r="T48" s="1274">
        <v>2.08</v>
      </c>
      <c r="U48" s="1274">
        <v>2.08</v>
      </c>
      <c r="V48" s="1274">
        <v>2.08</v>
      </c>
      <c r="W48" s="1274">
        <v>2.08</v>
      </c>
      <c r="X48" s="1274">
        <v>2.08</v>
      </c>
      <c r="Y48" s="1274">
        <v>2.08</v>
      </c>
      <c r="Z48" s="1274">
        <v>2.08</v>
      </c>
      <c r="AA48" s="1274">
        <v>2.08</v>
      </c>
      <c r="AB48" s="1274">
        <v>2.08</v>
      </c>
      <c r="AC48" s="1274">
        <v>2.08</v>
      </c>
      <c r="AD48" s="1274">
        <v>2.08</v>
      </c>
      <c r="AE48" s="1274">
        <v>2.08</v>
      </c>
      <c r="AF48" s="1274">
        <v>2.08</v>
      </c>
      <c r="AG48" s="1274">
        <v>2.08</v>
      </c>
      <c r="AH48" s="1274">
        <v>2.08</v>
      </c>
      <c r="AI48" s="1274">
        <v>2.08</v>
      </c>
      <c r="AJ48" s="1274">
        <v>2.08</v>
      </c>
      <c r="AK48" s="1274">
        <v>2.08</v>
      </c>
      <c r="AL48" s="1274">
        <v>2.08</v>
      </c>
      <c r="AM48" s="1274">
        <v>2.08</v>
      </c>
      <c r="AN48" s="1274">
        <v>2.08</v>
      </c>
      <c r="AO48" s="1274">
        <v>2.08</v>
      </c>
      <c r="AP48" s="1274">
        <v>2.08</v>
      </c>
      <c r="AQ48" s="1274">
        <v>2.08</v>
      </c>
      <c r="AR48" s="1274">
        <v>0</v>
      </c>
      <c r="AS48" s="1274">
        <v>0</v>
      </c>
      <c r="AT48" s="1274">
        <v>0</v>
      </c>
      <c r="AU48" s="1274">
        <v>0</v>
      </c>
      <c r="AV48" s="1274">
        <v>0</v>
      </c>
      <c r="AW48" s="1274">
        <v>0</v>
      </c>
      <c r="AX48" s="1274">
        <v>0</v>
      </c>
      <c r="AY48" s="1274">
        <v>0</v>
      </c>
      <c r="AZ48" s="1274">
        <v>0</v>
      </c>
      <c r="BA48" s="1274">
        <v>0</v>
      </c>
      <c r="BB48" s="1274">
        <v>0</v>
      </c>
      <c r="BC48" s="1274">
        <v>0</v>
      </c>
      <c r="BD48" s="1274">
        <v>0</v>
      </c>
      <c r="BE48" s="1274">
        <v>0</v>
      </c>
      <c r="BF48" s="1274">
        <v>0</v>
      </c>
      <c r="BG48" s="1274">
        <v>0</v>
      </c>
      <c r="BH48" s="1274">
        <v>0</v>
      </c>
      <c r="BI48" s="1274">
        <v>0</v>
      </c>
      <c r="BJ48" s="1274">
        <v>0</v>
      </c>
      <c r="BK48" s="1274">
        <v>0</v>
      </c>
      <c r="BL48" s="1274">
        <v>0</v>
      </c>
      <c r="BM48" s="1274">
        <v>0</v>
      </c>
      <c r="BN48" s="1274">
        <v>0</v>
      </c>
      <c r="BO48" s="1274">
        <v>0</v>
      </c>
      <c r="BP48" s="1274">
        <v>0</v>
      </c>
      <c r="BQ48" s="1274">
        <v>0</v>
      </c>
      <c r="BR48" s="1274">
        <v>0</v>
      </c>
      <c r="BS48" s="1274">
        <v>0</v>
      </c>
      <c r="BT48" s="1274">
        <v>0</v>
      </c>
      <c r="BU48" s="822"/>
      <c r="BV48" s="822"/>
      <c r="BW48" s="822"/>
      <c r="BX48" s="822"/>
      <c r="BY48" s="822"/>
      <c r="BZ48" s="822"/>
      <c r="CA48" s="822"/>
      <c r="CB48" s="822"/>
      <c r="CC48" s="822"/>
      <c r="CD48" s="822"/>
      <c r="CE48" s="822"/>
      <c r="CF48" s="822"/>
      <c r="CG48" s="822"/>
      <c r="CH48" s="822"/>
      <c r="CI48" s="822"/>
      <c r="CJ48" s="822"/>
      <c r="CK48" s="822"/>
      <c r="CL48" s="822"/>
      <c r="CM48" s="822"/>
      <c r="CN48" s="823"/>
    </row>
    <row r="49" spans="2:92" x14ac:dyDescent="0.3">
      <c r="B4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513" t="s">
        <v>1013</v>
      </c>
      <c r="D49" s="1514">
        <v>41.01</v>
      </c>
      <c r="E49" s="1266" t="s">
        <v>1014</v>
      </c>
      <c r="F49" s="1267" t="str">
        <f>VLOOKUP(TBL5_OptBen[[#This Row],[Option Type (defined list)]],'Option Typs_Grps'!B$2:C$47, 2, FALSE)</f>
        <v>Resource Options</v>
      </c>
      <c r="G49" s="1268" t="s">
        <v>738</v>
      </c>
      <c r="H49" s="1269" t="s">
        <v>1090</v>
      </c>
      <c r="I49" s="1270" t="s">
        <v>68</v>
      </c>
      <c r="J49" s="1271" t="s">
        <v>111</v>
      </c>
      <c r="K49" s="1272">
        <v>2</v>
      </c>
      <c r="L49" s="1273">
        <v>0</v>
      </c>
      <c r="M49" s="1273">
        <v>0</v>
      </c>
      <c r="N49" s="1273">
        <v>0</v>
      </c>
      <c r="O49" s="1273">
        <v>0</v>
      </c>
      <c r="P49" s="1273">
        <v>0</v>
      </c>
      <c r="Q49" s="1273">
        <v>0</v>
      </c>
      <c r="R49" s="1274">
        <v>2.08</v>
      </c>
      <c r="S49" s="1274">
        <v>2.08</v>
      </c>
      <c r="T49" s="1274">
        <v>2.08</v>
      </c>
      <c r="U49" s="1274">
        <v>2.08</v>
      </c>
      <c r="V49" s="1274">
        <v>2.08</v>
      </c>
      <c r="W49" s="1274">
        <v>2.08</v>
      </c>
      <c r="X49" s="1274">
        <v>2.08</v>
      </c>
      <c r="Y49" s="1274">
        <v>2.08</v>
      </c>
      <c r="Z49" s="1274">
        <v>2.08</v>
      </c>
      <c r="AA49" s="1274">
        <v>2.08</v>
      </c>
      <c r="AB49" s="1274">
        <v>2.08</v>
      </c>
      <c r="AC49" s="1274">
        <v>2.08</v>
      </c>
      <c r="AD49" s="1274">
        <v>2.08</v>
      </c>
      <c r="AE49" s="1274">
        <v>2.08</v>
      </c>
      <c r="AF49" s="1274">
        <v>2.08</v>
      </c>
      <c r="AG49" s="1274">
        <v>2.08</v>
      </c>
      <c r="AH49" s="1274">
        <v>2.08</v>
      </c>
      <c r="AI49" s="1274">
        <v>2.08</v>
      </c>
      <c r="AJ49" s="1274">
        <v>2.08</v>
      </c>
      <c r="AK49" s="1274">
        <v>2.08</v>
      </c>
      <c r="AL49" s="1274">
        <v>2.08</v>
      </c>
      <c r="AM49" s="1274">
        <v>2.08</v>
      </c>
      <c r="AN49" s="1274">
        <v>2.08</v>
      </c>
      <c r="AO49" s="1274">
        <v>2.08</v>
      </c>
      <c r="AP49" s="1274">
        <v>2.08</v>
      </c>
      <c r="AQ49" s="1274">
        <v>2.08</v>
      </c>
      <c r="AR49" s="1274">
        <v>0</v>
      </c>
      <c r="AS49" s="1274">
        <v>0</v>
      </c>
      <c r="AT49" s="1274">
        <v>0</v>
      </c>
      <c r="AU49" s="1274">
        <v>0</v>
      </c>
      <c r="AV49" s="1274">
        <v>0</v>
      </c>
      <c r="AW49" s="1274">
        <v>0</v>
      </c>
      <c r="AX49" s="1274">
        <v>0</v>
      </c>
      <c r="AY49" s="1274">
        <v>0</v>
      </c>
      <c r="AZ49" s="1274">
        <v>0</v>
      </c>
      <c r="BA49" s="1274">
        <v>0</v>
      </c>
      <c r="BB49" s="1274">
        <v>0</v>
      </c>
      <c r="BC49" s="1274">
        <v>0</v>
      </c>
      <c r="BD49" s="1274">
        <v>0</v>
      </c>
      <c r="BE49" s="1274">
        <v>0</v>
      </c>
      <c r="BF49" s="1274">
        <v>0</v>
      </c>
      <c r="BG49" s="1274">
        <v>0</v>
      </c>
      <c r="BH49" s="1274">
        <v>0</v>
      </c>
      <c r="BI49" s="1274">
        <v>0</v>
      </c>
      <c r="BJ49" s="1274">
        <v>0</v>
      </c>
      <c r="BK49" s="1274">
        <v>0</v>
      </c>
      <c r="BL49" s="1274">
        <v>0</v>
      </c>
      <c r="BM49" s="1274">
        <v>0</v>
      </c>
      <c r="BN49" s="1274">
        <v>0</v>
      </c>
      <c r="BO49" s="1274">
        <v>0</v>
      </c>
      <c r="BP49" s="1274">
        <v>0</v>
      </c>
      <c r="BQ49" s="1274">
        <v>0</v>
      </c>
      <c r="BR49" s="1274">
        <v>0</v>
      </c>
      <c r="BS49" s="1274">
        <v>0</v>
      </c>
      <c r="BT49" s="1274">
        <v>0</v>
      </c>
      <c r="BU49" s="822"/>
      <c r="BV49" s="822"/>
      <c r="BW49" s="822"/>
      <c r="BX49" s="822"/>
      <c r="BY49" s="822"/>
      <c r="BZ49" s="822"/>
      <c r="CA49" s="822"/>
      <c r="CB49" s="822"/>
      <c r="CC49" s="822"/>
      <c r="CD49" s="822"/>
      <c r="CE49" s="822"/>
      <c r="CF49" s="822"/>
      <c r="CG49" s="822"/>
      <c r="CH49" s="822"/>
      <c r="CI49" s="822"/>
      <c r="CJ49" s="822"/>
      <c r="CK49" s="822"/>
      <c r="CL49" s="822"/>
      <c r="CM49" s="822"/>
      <c r="CN49" s="823"/>
    </row>
    <row r="50" spans="2:92" x14ac:dyDescent="0.3">
      <c r="B50"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513" t="s">
        <v>1013</v>
      </c>
      <c r="D50" s="1514">
        <v>41.01</v>
      </c>
      <c r="E50" s="1266" t="s">
        <v>1014</v>
      </c>
      <c r="F50" s="1267" t="str">
        <f>VLOOKUP(TBL5_OptBen[[#This Row],[Option Type (defined list)]],'Option Typs_Grps'!B$2:C$47, 2, FALSE)</f>
        <v>Resource Options</v>
      </c>
      <c r="G50" s="1268" t="s">
        <v>738</v>
      </c>
      <c r="H50" s="1269" t="s">
        <v>1087</v>
      </c>
      <c r="I50" s="1270" t="s">
        <v>68</v>
      </c>
      <c r="J50" s="1271" t="s">
        <v>111</v>
      </c>
      <c r="K50" s="1272">
        <v>2</v>
      </c>
      <c r="L50" s="1273">
        <v>0</v>
      </c>
      <c r="M50" s="1273">
        <v>0</v>
      </c>
      <c r="N50" s="1273">
        <v>0</v>
      </c>
      <c r="O50" s="1273">
        <v>0</v>
      </c>
      <c r="P50" s="1273">
        <v>0</v>
      </c>
      <c r="Q50" s="1273">
        <v>0</v>
      </c>
      <c r="R50" s="1274">
        <v>2.08</v>
      </c>
      <c r="S50" s="1274">
        <v>2.08</v>
      </c>
      <c r="T50" s="1274">
        <v>2.08</v>
      </c>
      <c r="U50" s="1274">
        <v>2.08</v>
      </c>
      <c r="V50" s="1274">
        <v>2.08</v>
      </c>
      <c r="W50" s="1274">
        <v>2.08</v>
      </c>
      <c r="X50" s="1274">
        <v>2.08</v>
      </c>
      <c r="Y50" s="1274">
        <v>2.08</v>
      </c>
      <c r="Z50" s="1274">
        <v>2.08</v>
      </c>
      <c r="AA50" s="1274">
        <v>2.08</v>
      </c>
      <c r="AB50" s="1274">
        <v>2.08</v>
      </c>
      <c r="AC50" s="1274">
        <v>2.08</v>
      </c>
      <c r="AD50" s="1274">
        <v>2.08</v>
      </c>
      <c r="AE50" s="1274">
        <v>2.08</v>
      </c>
      <c r="AF50" s="1274">
        <v>2.08</v>
      </c>
      <c r="AG50" s="1274">
        <v>2.08</v>
      </c>
      <c r="AH50" s="1274">
        <v>2.08</v>
      </c>
      <c r="AI50" s="1274">
        <v>2.08</v>
      </c>
      <c r="AJ50" s="1274">
        <v>2.08</v>
      </c>
      <c r="AK50" s="1274">
        <v>2.08</v>
      </c>
      <c r="AL50" s="1274">
        <v>2.08</v>
      </c>
      <c r="AM50" s="1274">
        <v>2.08</v>
      </c>
      <c r="AN50" s="1274">
        <v>2.08</v>
      </c>
      <c r="AO50" s="1274">
        <v>2.08</v>
      </c>
      <c r="AP50" s="1274">
        <v>2.08</v>
      </c>
      <c r="AQ50" s="1274">
        <v>2.08</v>
      </c>
      <c r="AR50" s="1274">
        <v>0</v>
      </c>
      <c r="AS50" s="1274">
        <v>0</v>
      </c>
      <c r="AT50" s="1274">
        <v>0</v>
      </c>
      <c r="AU50" s="1274">
        <v>0</v>
      </c>
      <c r="AV50" s="1274">
        <v>0</v>
      </c>
      <c r="AW50" s="1274">
        <v>0</v>
      </c>
      <c r="AX50" s="1274">
        <v>0</v>
      </c>
      <c r="AY50" s="1274">
        <v>0</v>
      </c>
      <c r="AZ50" s="1274">
        <v>0</v>
      </c>
      <c r="BA50" s="1274">
        <v>0</v>
      </c>
      <c r="BB50" s="1274">
        <v>0</v>
      </c>
      <c r="BC50" s="1274">
        <v>0</v>
      </c>
      <c r="BD50" s="1274">
        <v>0</v>
      </c>
      <c r="BE50" s="1274">
        <v>0</v>
      </c>
      <c r="BF50" s="1274">
        <v>0</v>
      </c>
      <c r="BG50" s="1274">
        <v>0</v>
      </c>
      <c r="BH50" s="1274">
        <v>0</v>
      </c>
      <c r="BI50" s="1274">
        <v>0</v>
      </c>
      <c r="BJ50" s="1274">
        <v>0</v>
      </c>
      <c r="BK50" s="1274">
        <v>0</v>
      </c>
      <c r="BL50" s="1274">
        <v>0</v>
      </c>
      <c r="BM50" s="1274">
        <v>0</v>
      </c>
      <c r="BN50" s="1274">
        <v>0</v>
      </c>
      <c r="BO50" s="1274">
        <v>0</v>
      </c>
      <c r="BP50" s="1274">
        <v>0</v>
      </c>
      <c r="BQ50" s="1274">
        <v>0</v>
      </c>
      <c r="BR50" s="1274">
        <v>0</v>
      </c>
      <c r="BS50" s="1274">
        <v>0</v>
      </c>
      <c r="BT50" s="1274">
        <v>0</v>
      </c>
      <c r="BU50" s="822"/>
      <c r="BV50" s="822"/>
      <c r="BW50" s="822"/>
      <c r="BX50" s="822"/>
      <c r="BY50" s="822"/>
      <c r="BZ50" s="822"/>
      <c r="CA50" s="822"/>
      <c r="CB50" s="822"/>
      <c r="CC50" s="822"/>
      <c r="CD50" s="822"/>
      <c r="CE50" s="822"/>
      <c r="CF50" s="822"/>
      <c r="CG50" s="822"/>
      <c r="CH50" s="822"/>
      <c r="CI50" s="822"/>
      <c r="CJ50" s="822"/>
      <c r="CK50" s="822"/>
      <c r="CL50" s="822"/>
      <c r="CM50" s="822"/>
      <c r="CN50" s="823"/>
    </row>
    <row r="51" spans="2:92" x14ac:dyDescent="0.3">
      <c r="B51"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513" t="s">
        <v>1013</v>
      </c>
      <c r="D51" s="1514">
        <v>41.01</v>
      </c>
      <c r="E51" s="1266" t="s">
        <v>1014</v>
      </c>
      <c r="F51" s="1267" t="str">
        <f>VLOOKUP(TBL5_OptBen[[#This Row],[Option Type (defined list)]],'Option Typs_Grps'!B$2:C$47, 2, FALSE)</f>
        <v>Resource Options</v>
      </c>
      <c r="G51" s="1268" t="s">
        <v>738</v>
      </c>
      <c r="H51" s="1269" t="s">
        <v>1093</v>
      </c>
      <c r="I51" s="1270" t="s">
        <v>68</v>
      </c>
      <c r="J51" s="1271" t="s">
        <v>111</v>
      </c>
      <c r="K51" s="1272">
        <v>2</v>
      </c>
      <c r="L51" s="1273">
        <v>0</v>
      </c>
      <c r="M51" s="1273">
        <v>0</v>
      </c>
      <c r="N51" s="1273">
        <v>0</v>
      </c>
      <c r="O51" s="1273">
        <v>0</v>
      </c>
      <c r="P51" s="1273">
        <v>0</v>
      </c>
      <c r="Q51" s="1273">
        <v>0</v>
      </c>
      <c r="R51" s="1274">
        <v>2.08</v>
      </c>
      <c r="S51" s="1274">
        <v>2.08</v>
      </c>
      <c r="T51" s="1274">
        <v>2.08</v>
      </c>
      <c r="U51" s="1274">
        <v>2.08</v>
      </c>
      <c r="V51" s="1274">
        <v>2.08</v>
      </c>
      <c r="W51" s="1274">
        <v>2.08</v>
      </c>
      <c r="X51" s="1274">
        <v>2.08</v>
      </c>
      <c r="Y51" s="1274">
        <v>2.08</v>
      </c>
      <c r="Z51" s="1274">
        <v>2.08</v>
      </c>
      <c r="AA51" s="1274">
        <v>2.08</v>
      </c>
      <c r="AB51" s="1274">
        <v>2.08</v>
      </c>
      <c r="AC51" s="1274">
        <v>2.08</v>
      </c>
      <c r="AD51" s="1274">
        <v>2.08</v>
      </c>
      <c r="AE51" s="1274">
        <v>2.08</v>
      </c>
      <c r="AF51" s="1274">
        <v>2.08</v>
      </c>
      <c r="AG51" s="1274">
        <v>2.08</v>
      </c>
      <c r="AH51" s="1274">
        <v>2.08</v>
      </c>
      <c r="AI51" s="1274">
        <v>2.08</v>
      </c>
      <c r="AJ51" s="1274">
        <v>2.08</v>
      </c>
      <c r="AK51" s="1274">
        <v>2.08</v>
      </c>
      <c r="AL51" s="1274">
        <v>2.08</v>
      </c>
      <c r="AM51" s="1274">
        <v>2.08</v>
      </c>
      <c r="AN51" s="1274">
        <v>2.08</v>
      </c>
      <c r="AO51" s="1274">
        <v>2.08</v>
      </c>
      <c r="AP51" s="1274">
        <v>2.08</v>
      </c>
      <c r="AQ51" s="1274">
        <v>2.08</v>
      </c>
      <c r="AR51" s="1274">
        <v>0</v>
      </c>
      <c r="AS51" s="1274">
        <v>0</v>
      </c>
      <c r="AT51" s="1274">
        <v>0</v>
      </c>
      <c r="AU51" s="1274">
        <v>0</v>
      </c>
      <c r="AV51" s="1274">
        <v>0</v>
      </c>
      <c r="AW51" s="1274">
        <v>0</v>
      </c>
      <c r="AX51" s="1274">
        <v>0</v>
      </c>
      <c r="AY51" s="1274">
        <v>0</v>
      </c>
      <c r="AZ51" s="1274">
        <v>0</v>
      </c>
      <c r="BA51" s="1274">
        <v>0</v>
      </c>
      <c r="BB51" s="1274">
        <v>0</v>
      </c>
      <c r="BC51" s="1274">
        <v>0</v>
      </c>
      <c r="BD51" s="1274">
        <v>0</v>
      </c>
      <c r="BE51" s="1274">
        <v>0</v>
      </c>
      <c r="BF51" s="1274">
        <v>0</v>
      </c>
      <c r="BG51" s="1274">
        <v>0</v>
      </c>
      <c r="BH51" s="1274">
        <v>0</v>
      </c>
      <c r="BI51" s="1274">
        <v>0</v>
      </c>
      <c r="BJ51" s="1274">
        <v>0</v>
      </c>
      <c r="BK51" s="1274">
        <v>0</v>
      </c>
      <c r="BL51" s="1274">
        <v>0</v>
      </c>
      <c r="BM51" s="1274">
        <v>0</v>
      </c>
      <c r="BN51" s="1274">
        <v>0</v>
      </c>
      <c r="BO51" s="1274">
        <v>0</v>
      </c>
      <c r="BP51" s="1274">
        <v>0</v>
      </c>
      <c r="BQ51" s="1274">
        <v>0</v>
      </c>
      <c r="BR51" s="1274">
        <v>0</v>
      </c>
      <c r="BS51" s="1274">
        <v>0</v>
      </c>
      <c r="BT51" s="1274">
        <v>0</v>
      </c>
      <c r="BU51" s="822"/>
      <c r="BV51" s="822"/>
      <c r="BW51" s="822"/>
      <c r="BX51" s="822"/>
      <c r="BY51" s="822"/>
      <c r="BZ51" s="822"/>
      <c r="CA51" s="822"/>
      <c r="CB51" s="822"/>
      <c r="CC51" s="822"/>
      <c r="CD51" s="822"/>
      <c r="CE51" s="822"/>
      <c r="CF51" s="822"/>
      <c r="CG51" s="822"/>
      <c r="CH51" s="822"/>
      <c r="CI51" s="822"/>
      <c r="CJ51" s="822"/>
      <c r="CK51" s="822"/>
      <c r="CL51" s="822"/>
      <c r="CM51" s="822"/>
      <c r="CN51" s="823"/>
    </row>
    <row r="52" spans="2:92" x14ac:dyDescent="0.3">
      <c r="B5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513" t="s">
        <v>1013</v>
      </c>
      <c r="D52" s="1514">
        <v>41.01</v>
      </c>
      <c r="E52" s="1266" t="s">
        <v>1014</v>
      </c>
      <c r="F52" s="1267" t="str">
        <f>VLOOKUP(TBL5_OptBen[[#This Row],[Option Type (defined list)]],'Option Typs_Grps'!B$2:C$47, 2, FALSE)</f>
        <v>Resource Options</v>
      </c>
      <c r="G52" s="1268" t="s">
        <v>738</v>
      </c>
      <c r="H52" s="1269" t="s">
        <v>1088</v>
      </c>
      <c r="I52" s="1270" t="s">
        <v>68</v>
      </c>
      <c r="J52" s="1271" t="s">
        <v>111</v>
      </c>
      <c r="K52" s="1272">
        <v>2</v>
      </c>
      <c r="L52" s="1273">
        <v>0</v>
      </c>
      <c r="M52" s="1273">
        <v>0</v>
      </c>
      <c r="N52" s="1273">
        <v>0</v>
      </c>
      <c r="O52" s="1273">
        <v>0</v>
      </c>
      <c r="P52" s="1273">
        <v>0</v>
      </c>
      <c r="Q52" s="1273">
        <v>0</v>
      </c>
      <c r="R52" s="1274">
        <v>2.08</v>
      </c>
      <c r="S52" s="1274">
        <v>2.08</v>
      </c>
      <c r="T52" s="1274">
        <v>2.08</v>
      </c>
      <c r="U52" s="1274">
        <v>2.08</v>
      </c>
      <c r="V52" s="1274">
        <v>2.08</v>
      </c>
      <c r="W52" s="1274">
        <v>2.08</v>
      </c>
      <c r="X52" s="1274">
        <v>2.08</v>
      </c>
      <c r="Y52" s="1274">
        <v>2.08</v>
      </c>
      <c r="Z52" s="1274">
        <v>2.08</v>
      </c>
      <c r="AA52" s="1274">
        <v>2.08</v>
      </c>
      <c r="AB52" s="1274">
        <v>2.08</v>
      </c>
      <c r="AC52" s="1274">
        <v>2.08</v>
      </c>
      <c r="AD52" s="1274">
        <v>2.08</v>
      </c>
      <c r="AE52" s="1274">
        <v>2.08</v>
      </c>
      <c r="AF52" s="1274">
        <v>2.08</v>
      </c>
      <c r="AG52" s="1274">
        <v>2.08</v>
      </c>
      <c r="AH52" s="1274">
        <v>2.08</v>
      </c>
      <c r="AI52" s="1274">
        <v>2.08</v>
      </c>
      <c r="AJ52" s="1274">
        <v>2.08</v>
      </c>
      <c r="AK52" s="1274">
        <v>2.08</v>
      </c>
      <c r="AL52" s="1274">
        <v>2.08</v>
      </c>
      <c r="AM52" s="1274">
        <v>2.08</v>
      </c>
      <c r="AN52" s="1274">
        <v>2.08</v>
      </c>
      <c r="AO52" s="1274">
        <v>2.08</v>
      </c>
      <c r="AP52" s="1274">
        <v>2.08</v>
      </c>
      <c r="AQ52" s="1274">
        <v>2.08</v>
      </c>
      <c r="AR52" s="1274">
        <v>0</v>
      </c>
      <c r="AS52" s="1274">
        <v>0</v>
      </c>
      <c r="AT52" s="1274">
        <v>0</v>
      </c>
      <c r="AU52" s="1274">
        <v>0</v>
      </c>
      <c r="AV52" s="1274">
        <v>0</v>
      </c>
      <c r="AW52" s="1274">
        <v>0</v>
      </c>
      <c r="AX52" s="1274">
        <v>0</v>
      </c>
      <c r="AY52" s="1274">
        <v>0</v>
      </c>
      <c r="AZ52" s="1274">
        <v>0</v>
      </c>
      <c r="BA52" s="1274">
        <v>0</v>
      </c>
      <c r="BB52" s="1274">
        <v>0</v>
      </c>
      <c r="BC52" s="1274">
        <v>0</v>
      </c>
      <c r="BD52" s="1274">
        <v>0</v>
      </c>
      <c r="BE52" s="1274">
        <v>0</v>
      </c>
      <c r="BF52" s="1274">
        <v>0</v>
      </c>
      <c r="BG52" s="1274">
        <v>0</v>
      </c>
      <c r="BH52" s="1274">
        <v>0</v>
      </c>
      <c r="BI52" s="1274">
        <v>0</v>
      </c>
      <c r="BJ52" s="1274">
        <v>0</v>
      </c>
      <c r="BK52" s="1274">
        <v>0</v>
      </c>
      <c r="BL52" s="1274">
        <v>0</v>
      </c>
      <c r="BM52" s="1274">
        <v>0</v>
      </c>
      <c r="BN52" s="1274">
        <v>0</v>
      </c>
      <c r="BO52" s="1274">
        <v>0</v>
      </c>
      <c r="BP52" s="1274">
        <v>0</v>
      </c>
      <c r="BQ52" s="1274">
        <v>0</v>
      </c>
      <c r="BR52" s="1274">
        <v>0</v>
      </c>
      <c r="BS52" s="1274">
        <v>0</v>
      </c>
      <c r="BT52" s="1274">
        <v>0</v>
      </c>
      <c r="BU52" s="822"/>
      <c r="BV52" s="822"/>
      <c r="BW52" s="822"/>
      <c r="BX52" s="822"/>
      <c r="BY52" s="822"/>
      <c r="BZ52" s="822"/>
      <c r="CA52" s="822"/>
      <c r="CB52" s="822"/>
      <c r="CC52" s="822"/>
      <c r="CD52" s="822"/>
      <c r="CE52" s="822"/>
      <c r="CF52" s="822"/>
      <c r="CG52" s="822"/>
      <c r="CH52" s="822"/>
      <c r="CI52" s="822"/>
      <c r="CJ52" s="822"/>
      <c r="CK52" s="822"/>
      <c r="CL52" s="822"/>
      <c r="CM52" s="822"/>
      <c r="CN52" s="823"/>
    </row>
    <row r="53" spans="2:92" x14ac:dyDescent="0.3">
      <c r="B53"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 s="1513" t="s">
        <v>1013</v>
      </c>
      <c r="D53" s="1514">
        <v>41.01</v>
      </c>
      <c r="E53" s="1266" t="s">
        <v>1014</v>
      </c>
      <c r="F53" s="1267" t="str">
        <f>VLOOKUP(TBL5_OptBen[[#This Row],[Option Type (defined list)]],'Option Typs_Grps'!B$2:C$47, 2, FALSE)</f>
        <v>Resource Options</v>
      </c>
      <c r="G53" s="1268" t="s">
        <v>738</v>
      </c>
      <c r="H53" s="1269" t="s">
        <v>1094</v>
      </c>
      <c r="I53" s="1275" t="s">
        <v>68</v>
      </c>
      <c r="J53" s="1271" t="s">
        <v>111</v>
      </c>
      <c r="K53" s="1272">
        <v>2</v>
      </c>
      <c r="L53" s="1273">
        <v>0</v>
      </c>
      <c r="M53" s="1273">
        <v>0</v>
      </c>
      <c r="N53" s="1273">
        <v>0</v>
      </c>
      <c r="O53" s="1273">
        <v>0</v>
      </c>
      <c r="P53" s="1273">
        <v>0</v>
      </c>
      <c r="Q53" s="1273">
        <v>0</v>
      </c>
      <c r="R53" s="1274">
        <v>2.08</v>
      </c>
      <c r="S53" s="1274">
        <v>2.08</v>
      </c>
      <c r="T53" s="1274">
        <v>2.08</v>
      </c>
      <c r="U53" s="1274">
        <v>2.08</v>
      </c>
      <c r="V53" s="1274">
        <v>2.08</v>
      </c>
      <c r="W53" s="1274">
        <v>2.08</v>
      </c>
      <c r="X53" s="1274">
        <v>2.08</v>
      </c>
      <c r="Y53" s="1274">
        <v>2.08</v>
      </c>
      <c r="Z53" s="1274">
        <v>2.08</v>
      </c>
      <c r="AA53" s="1274">
        <v>2.08</v>
      </c>
      <c r="AB53" s="1274">
        <v>2.08</v>
      </c>
      <c r="AC53" s="1274">
        <v>2.08</v>
      </c>
      <c r="AD53" s="1274">
        <v>2.08</v>
      </c>
      <c r="AE53" s="1274">
        <v>2.08</v>
      </c>
      <c r="AF53" s="1274">
        <v>2.08</v>
      </c>
      <c r="AG53" s="1274">
        <v>2.08</v>
      </c>
      <c r="AH53" s="1274">
        <v>2.08</v>
      </c>
      <c r="AI53" s="1274">
        <v>2.08</v>
      </c>
      <c r="AJ53" s="1274">
        <v>2.08</v>
      </c>
      <c r="AK53" s="1274">
        <v>2.08</v>
      </c>
      <c r="AL53" s="1274">
        <v>2.08</v>
      </c>
      <c r="AM53" s="1274">
        <v>2.08</v>
      </c>
      <c r="AN53" s="1274">
        <v>2.08</v>
      </c>
      <c r="AO53" s="1274">
        <v>2.08</v>
      </c>
      <c r="AP53" s="1274">
        <v>2.08</v>
      </c>
      <c r="AQ53" s="1274">
        <v>2.08</v>
      </c>
      <c r="AR53" s="1274">
        <v>0</v>
      </c>
      <c r="AS53" s="1274">
        <v>0</v>
      </c>
      <c r="AT53" s="1274">
        <v>0</v>
      </c>
      <c r="AU53" s="1274">
        <v>0</v>
      </c>
      <c r="AV53" s="1274">
        <v>0</v>
      </c>
      <c r="AW53" s="1274">
        <v>0</v>
      </c>
      <c r="AX53" s="1274">
        <v>0</v>
      </c>
      <c r="AY53" s="1274">
        <v>0</v>
      </c>
      <c r="AZ53" s="1274">
        <v>0</v>
      </c>
      <c r="BA53" s="1274">
        <v>0</v>
      </c>
      <c r="BB53" s="1274">
        <v>0</v>
      </c>
      <c r="BC53" s="1274">
        <v>0</v>
      </c>
      <c r="BD53" s="1274">
        <v>0</v>
      </c>
      <c r="BE53" s="1274">
        <v>0</v>
      </c>
      <c r="BF53" s="1274">
        <v>0</v>
      </c>
      <c r="BG53" s="1274">
        <v>0</v>
      </c>
      <c r="BH53" s="1274">
        <v>0</v>
      </c>
      <c r="BI53" s="1274">
        <v>0</v>
      </c>
      <c r="BJ53" s="1274">
        <v>0</v>
      </c>
      <c r="BK53" s="1274">
        <v>0</v>
      </c>
      <c r="BL53" s="1274">
        <v>0</v>
      </c>
      <c r="BM53" s="1274">
        <v>0</v>
      </c>
      <c r="BN53" s="1274">
        <v>0</v>
      </c>
      <c r="BO53" s="1274">
        <v>0</v>
      </c>
      <c r="BP53" s="1274">
        <v>0</v>
      </c>
      <c r="BQ53" s="1274">
        <v>0</v>
      </c>
      <c r="BR53" s="1274">
        <v>0</v>
      </c>
      <c r="BS53" s="1274">
        <v>0</v>
      </c>
      <c r="BT53" s="1274">
        <v>0</v>
      </c>
      <c r="BU53" s="822"/>
      <c r="BV53" s="822"/>
      <c r="BW53" s="822"/>
      <c r="BX53" s="822"/>
      <c r="BY53" s="822"/>
      <c r="BZ53" s="822"/>
      <c r="CA53" s="822"/>
      <c r="CB53" s="822"/>
      <c r="CC53" s="822"/>
      <c r="CD53" s="822"/>
      <c r="CE53" s="822"/>
      <c r="CF53" s="822"/>
      <c r="CG53" s="822"/>
      <c r="CH53" s="822"/>
      <c r="CI53" s="822"/>
      <c r="CJ53" s="822"/>
      <c r="CK53" s="822"/>
      <c r="CL53" s="822"/>
      <c r="CM53" s="822"/>
      <c r="CN53" s="823"/>
    </row>
    <row r="54" spans="2:92" x14ac:dyDescent="0.3">
      <c r="B5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 s="1513" t="s">
        <v>1013</v>
      </c>
      <c r="D54" s="1514">
        <v>41.01</v>
      </c>
      <c r="E54" s="1266" t="s">
        <v>1014</v>
      </c>
      <c r="F54" s="1267" t="str">
        <f>VLOOKUP(TBL5_OptBen[[#This Row],[Option Type (defined list)]],'Option Typs_Grps'!B$2:C$47, 2, FALSE)</f>
        <v>Resource Options</v>
      </c>
      <c r="G54" s="1268" t="s">
        <v>738</v>
      </c>
      <c r="H54" s="1269" t="s">
        <v>1091</v>
      </c>
      <c r="I54" s="1275" t="s">
        <v>68</v>
      </c>
      <c r="J54" s="1271" t="s">
        <v>111</v>
      </c>
      <c r="K54" s="1272">
        <v>2</v>
      </c>
      <c r="L54" s="1273">
        <v>0</v>
      </c>
      <c r="M54" s="1273">
        <v>0</v>
      </c>
      <c r="N54" s="1273">
        <v>0</v>
      </c>
      <c r="O54" s="1273">
        <v>0</v>
      </c>
      <c r="P54" s="1273">
        <v>0</v>
      </c>
      <c r="Q54" s="1273">
        <v>0</v>
      </c>
      <c r="R54" s="1274">
        <v>2.08</v>
      </c>
      <c r="S54" s="1274">
        <v>2.08</v>
      </c>
      <c r="T54" s="1274">
        <v>2.08</v>
      </c>
      <c r="U54" s="1274">
        <v>2.08</v>
      </c>
      <c r="V54" s="1274">
        <v>2.08</v>
      </c>
      <c r="W54" s="1274">
        <v>2.08</v>
      </c>
      <c r="X54" s="1274">
        <v>2.08</v>
      </c>
      <c r="Y54" s="1274">
        <v>2.08</v>
      </c>
      <c r="Z54" s="1274">
        <v>2.08</v>
      </c>
      <c r="AA54" s="1274">
        <v>2.08</v>
      </c>
      <c r="AB54" s="1274">
        <v>2.08</v>
      </c>
      <c r="AC54" s="1274">
        <v>2.08</v>
      </c>
      <c r="AD54" s="1274">
        <v>2.08</v>
      </c>
      <c r="AE54" s="1274">
        <v>2.08</v>
      </c>
      <c r="AF54" s="1274">
        <v>2.08</v>
      </c>
      <c r="AG54" s="1274">
        <v>2.08</v>
      </c>
      <c r="AH54" s="1274">
        <v>2.08</v>
      </c>
      <c r="AI54" s="1274">
        <v>2.08</v>
      </c>
      <c r="AJ54" s="1274">
        <v>2.08</v>
      </c>
      <c r="AK54" s="1274">
        <v>2.08</v>
      </c>
      <c r="AL54" s="1274">
        <v>2.08</v>
      </c>
      <c r="AM54" s="1274">
        <v>2.08</v>
      </c>
      <c r="AN54" s="1274">
        <v>2.08</v>
      </c>
      <c r="AO54" s="1274">
        <v>2.08</v>
      </c>
      <c r="AP54" s="1274">
        <v>2.08</v>
      </c>
      <c r="AQ54" s="1274">
        <v>2.08</v>
      </c>
      <c r="AR54" s="1274">
        <v>0</v>
      </c>
      <c r="AS54" s="1274">
        <v>0</v>
      </c>
      <c r="AT54" s="1274">
        <v>0</v>
      </c>
      <c r="AU54" s="1274">
        <v>0</v>
      </c>
      <c r="AV54" s="1274">
        <v>0</v>
      </c>
      <c r="AW54" s="1274">
        <v>0</v>
      </c>
      <c r="AX54" s="1274">
        <v>0</v>
      </c>
      <c r="AY54" s="1274">
        <v>0</v>
      </c>
      <c r="AZ54" s="1274">
        <v>0</v>
      </c>
      <c r="BA54" s="1274">
        <v>0</v>
      </c>
      <c r="BB54" s="1274">
        <v>0</v>
      </c>
      <c r="BC54" s="1274">
        <v>0</v>
      </c>
      <c r="BD54" s="1274">
        <v>0</v>
      </c>
      <c r="BE54" s="1274">
        <v>0</v>
      </c>
      <c r="BF54" s="1274">
        <v>0</v>
      </c>
      <c r="BG54" s="1274">
        <v>0</v>
      </c>
      <c r="BH54" s="1274">
        <v>0</v>
      </c>
      <c r="BI54" s="1274">
        <v>0</v>
      </c>
      <c r="BJ54" s="1274">
        <v>0</v>
      </c>
      <c r="BK54" s="1274">
        <v>0</v>
      </c>
      <c r="BL54" s="1274">
        <v>0</v>
      </c>
      <c r="BM54" s="1274">
        <v>0</v>
      </c>
      <c r="BN54" s="1274">
        <v>0</v>
      </c>
      <c r="BO54" s="1274">
        <v>0</v>
      </c>
      <c r="BP54" s="1274">
        <v>0</v>
      </c>
      <c r="BQ54" s="1274">
        <v>0</v>
      </c>
      <c r="BR54" s="1274">
        <v>0</v>
      </c>
      <c r="BS54" s="1274">
        <v>0</v>
      </c>
      <c r="BT54" s="1274">
        <v>0</v>
      </c>
      <c r="BU54" s="822"/>
      <c r="BV54" s="822"/>
      <c r="BW54" s="822"/>
      <c r="BX54" s="822"/>
      <c r="BY54" s="822"/>
      <c r="BZ54" s="822"/>
      <c r="CA54" s="822"/>
      <c r="CB54" s="822"/>
      <c r="CC54" s="822"/>
      <c r="CD54" s="822"/>
      <c r="CE54" s="822"/>
      <c r="CF54" s="822"/>
      <c r="CG54" s="822"/>
      <c r="CH54" s="822"/>
      <c r="CI54" s="822"/>
      <c r="CJ54" s="822"/>
      <c r="CK54" s="822"/>
      <c r="CL54" s="822"/>
      <c r="CM54" s="822"/>
      <c r="CN54" s="823"/>
    </row>
    <row r="55" spans="2:92" x14ac:dyDescent="0.3">
      <c r="B5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 s="1513" t="s">
        <v>1013</v>
      </c>
      <c r="D55" s="1514">
        <v>41.01</v>
      </c>
      <c r="E55" s="1266" t="s">
        <v>1014</v>
      </c>
      <c r="F55" s="1267" t="str">
        <f>VLOOKUP(TBL5_OptBen[[#This Row],[Option Type (defined list)]],'Option Typs_Grps'!B$2:C$47, 2, FALSE)</f>
        <v>Resource Options</v>
      </c>
      <c r="G55" s="1268" t="s">
        <v>738</v>
      </c>
      <c r="H55" s="1269" t="s">
        <v>1092</v>
      </c>
      <c r="I55" s="1275" t="s">
        <v>68</v>
      </c>
      <c r="J55" s="1271" t="s">
        <v>111</v>
      </c>
      <c r="K55" s="1272">
        <v>2</v>
      </c>
      <c r="L55" s="1273">
        <v>0</v>
      </c>
      <c r="M55" s="1273">
        <v>0</v>
      </c>
      <c r="N55" s="1273">
        <v>0</v>
      </c>
      <c r="O55" s="1273">
        <v>0</v>
      </c>
      <c r="P55" s="1273">
        <v>0</v>
      </c>
      <c r="Q55" s="1273">
        <v>0</v>
      </c>
      <c r="R55" s="1274">
        <v>2.08</v>
      </c>
      <c r="S55" s="1274">
        <v>2.08</v>
      </c>
      <c r="T55" s="1274">
        <v>2.08</v>
      </c>
      <c r="U55" s="1274">
        <v>2.08</v>
      </c>
      <c r="V55" s="1274">
        <v>2.08</v>
      </c>
      <c r="W55" s="1274">
        <v>2.08</v>
      </c>
      <c r="X55" s="1274">
        <v>2.08</v>
      </c>
      <c r="Y55" s="1274">
        <v>2.08</v>
      </c>
      <c r="Z55" s="1274">
        <v>2.08</v>
      </c>
      <c r="AA55" s="1274">
        <v>2.08</v>
      </c>
      <c r="AB55" s="1274">
        <v>2.08</v>
      </c>
      <c r="AC55" s="1274">
        <v>2.08</v>
      </c>
      <c r="AD55" s="1274">
        <v>2.08</v>
      </c>
      <c r="AE55" s="1274">
        <v>2.08</v>
      </c>
      <c r="AF55" s="1274">
        <v>2.08</v>
      </c>
      <c r="AG55" s="1274">
        <v>2.08</v>
      </c>
      <c r="AH55" s="1274">
        <v>2.08</v>
      </c>
      <c r="AI55" s="1274">
        <v>2.08</v>
      </c>
      <c r="AJ55" s="1274">
        <v>2.08</v>
      </c>
      <c r="AK55" s="1274">
        <v>2.08</v>
      </c>
      <c r="AL55" s="1274">
        <v>2.08</v>
      </c>
      <c r="AM55" s="1274">
        <v>2.08</v>
      </c>
      <c r="AN55" s="1274">
        <v>2.08</v>
      </c>
      <c r="AO55" s="1274">
        <v>2.08</v>
      </c>
      <c r="AP55" s="1274">
        <v>2.08</v>
      </c>
      <c r="AQ55" s="1274">
        <v>2.08</v>
      </c>
      <c r="AR55" s="1274">
        <v>0</v>
      </c>
      <c r="AS55" s="1274">
        <v>0</v>
      </c>
      <c r="AT55" s="1274">
        <v>0</v>
      </c>
      <c r="AU55" s="1274">
        <v>0</v>
      </c>
      <c r="AV55" s="1274">
        <v>0</v>
      </c>
      <c r="AW55" s="1274">
        <v>0</v>
      </c>
      <c r="AX55" s="1274">
        <v>0</v>
      </c>
      <c r="AY55" s="1274">
        <v>0</v>
      </c>
      <c r="AZ55" s="1274">
        <v>0</v>
      </c>
      <c r="BA55" s="1274">
        <v>0</v>
      </c>
      <c r="BB55" s="1274">
        <v>0</v>
      </c>
      <c r="BC55" s="1274">
        <v>0</v>
      </c>
      <c r="BD55" s="1274">
        <v>0</v>
      </c>
      <c r="BE55" s="1274">
        <v>0</v>
      </c>
      <c r="BF55" s="1274">
        <v>0</v>
      </c>
      <c r="BG55" s="1274">
        <v>0</v>
      </c>
      <c r="BH55" s="1274">
        <v>0</v>
      </c>
      <c r="BI55" s="1274">
        <v>0</v>
      </c>
      <c r="BJ55" s="1274">
        <v>0</v>
      </c>
      <c r="BK55" s="1274">
        <v>0</v>
      </c>
      <c r="BL55" s="1274">
        <v>0</v>
      </c>
      <c r="BM55" s="1274">
        <v>0</v>
      </c>
      <c r="BN55" s="1274">
        <v>0</v>
      </c>
      <c r="BO55" s="1274">
        <v>0</v>
      </c>
      <c r="BP55" s="1274">
        <v>0</v>
      </c>
      <c r="BQ55" s="1274">
        <v>0</v>
      </c>
      <c r="BR55" s="1274">
        <v>0</v>
      </c>
      <c r="BS55" s="1274">
        <v>0</v>
      </c>
      <c r="BT55" s="1274">
        <v>0</v>
      </c>
      <c r="BU55" s="822"/>
      <c r="BV55" s="822"/>
      <c r="BW55" s="822"/>
      <c r="BX55" s="822"/>
      <c r="BY55" s="822"/>
      <c r="BZ55" s="822"/>
      <c r="CA55" s="822"/>
      <c r="CB55" s="822"/>
      <c r="CC55" s="822"/>
      <c r="CD55" s="822"/>
      <c r="CE55" s="822"/>
      <c r="CF55" s="822"/>
      <c r="CG55" s="822"/>
      <c r="CH55" s="822"/>
      <c r="CI55" s="822"/>
      <c r="CJ55" s="822"/>
      <c r="CK55" s="822"/>
      <c r="CL55" s="822"/>
      <c r="CM55" s="822"/>
      <c r="CN55" s="823"/>
    </row>
    <row r="56" spans="2:92" x14ac:dyDescent="0.3">
      <c r="B5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513" t="s">
        <v>1013</v>
      </c>
      <c r="D56" s="1514">
        <v>41.01</v>
      </c>
      <c r="E56" s="1266" t="s">
        <v>1014</v>
      </c>
      <c r="F56" s="1267" t="str">
        <f>VLOOKUP(TBL5_OptBen[[#This Row],[Option Type (defined list)]],'Option Typs_Grps'!B$2:C$47, 2, FALSE)</f>
        <v>Resource Options</v>
      </c>
      <c r="G56" s="1268" t="s">
        <v>738</v>
      </c>
      <c r="H56" s="1269" t="s">
        <v>1089</v>
      </c>
      <c r="I56" s="1275" t="s">
        <v>68</v>
      </c>
      <c r="J56" s="1271" t="s">
        <v>111</v>
      </c>
      <c r="K56" s="1272">
        <v>2</v>
      </c>
      <c r="L56" s="1273">
        <v>0</v>
      </c>
      <c r="M56" s="1273">
        <v>0</v>
      </c>
      <c r="N56" s="1273">
        <v>0</v>
      </c>
      <c r="O56" s="1273">
        <v>0</v>
      </c>
      <c r="P56" s="1273">
        <v>0</v>
      </c>
      <c r="Q56" s="1273">
        <v>0</v>
      </c>
      <c r="R56" s="1274">
        <v>2.08</v>
      </c>
      <c r="S56" s="1274">
        <v>2.08</v>
      </c>
      <c r="T56" s="1274">
        <v>2.08</v>
      </c>
      <c r="U56" s="1274">
        <v>2.08</v>
      </c>
      <c r="V56" s="1274">
        <v>2.08</v>
      </c>
      <c r="W56" s="1274">
        <v>2.08</v>
      </c>
      <c r="X56" s="1274">
        <v>2.08</v>
      </c>
      <c r="Y56" s="1274">
        <v>2.08</v>
      </c>
      <c r="Z56" s="1274">
        <v>2.08</v>
      </c>
      <c r="AA56" s="1274">
        <v>2.08</v>
      </c>
      <c r="AB56" s="1274">
        <v>2.08</v>
      </c>
      <c r="AC56" s="1274">
        <v>2.08</v>
      </c>
      <c r="AD56" s="1274">
        <v>2.08</v>
      </c>
      <c r="AE56" s="1274">
        <v>2.08</v>
      </c>
      <c r="AF56" s="1274">
        <v>2.08</v>
      </c>
      <c r="AG56" s="1274">
        <v>2.08</v>
      </c>
      <c r="AH56" s="1274">
        <v>2.08</v>
      </c>
      <c r="AI56" s="1274">
        <v>2.08</v>
      </c>
      <c r="AJ56" s="1274">
        <v>2.08</v>
      </c>
      <c r="AK56" s="1274">
        <v>2.08</v>
      </c>
      <c r="AL56" s="1274">
        <v>2.08</v>
      </c>
      <c r="AM56" s="1274">
        <v>2.08</v>
      </c>
      <c r="AN56" s="1274">
        <v>2.08</v>
      </c>
      <c r="AO56" s="1274">
        <v>2.08</v>
      </c>
      <c r="AP56" s="1274">
        <v>2.08</v>
      </c>
      <c r="AQ56" s="1274">
        <v>2.08</v>
      </c>
      <c r="AR56" s="1274">
        <v>0</v>
      </c>
      <c r="AS56" s="1274">
        <v>0</v>
      </c>
      <c r="AT56" s="1274">
        <v>0</v>
      </c>
      <c r="AU56" s="1274">
        <v>0</v>
      </c>
      <c r="AV56" s="1274">
        <v>0</v>
      </c>
      <c r="AW56" s="1274">
        <v>0</v>
      </c>
      <c r="AX56" s="1274">
        <v>0</v>
      </c>
      <c r="AY56" s="1274">
        <v>0</v>
      </c>
      <c r="AZ56" s="1274">
        <v>0</v>
      </c>
      <c r="BA56" s="1274">
        <v>0</v>
      </c>
      <c r="BB56" s="1274">
        <v>0</v>
      </c>
      <c r="BC56" s="1274">
        <v>0</v>
      </c>
      <c r="BD56" s="1274">
        <v>0</v>
      </c>
      <c r="BE56" s="1274">
        <v>0</v>
      </c>
      <c r="BF56" s="1274">
        <v>0</v>
      </c>
      <c r="BG56" s="1274">
        <v>0</v>
      </c>
      <c r="BH56" s="1274">
        <v>0</v>
      </c>
      <c r="BI56" s="1274">
        <v>0</v>
      </c>
      <c r="BJ56" s="1274">
        <v>0</v>
      </c>
      <c r="BK56" s="1274">
        <v>0</v>
      </c>
      <c r="BL56" s="1274">
        <v>0</v>
      </c>
      <c r="BM56" s="1274">
        <v>0</v>
      </c>
      <c r="BN56" s="1274">
        <v>0</v>
      </c>
      <c r="BO56" s="1274">
        <v>0</v>
      </c>
      <c r="BP56" s="1274">
        <v>0</v>
      </c>
      <c r="BQ56" s="1274">
        <v>0</v>
      </c>
      <c r="BR56" s="1274">
        <v>0</v>
      </c>
      <c r="BS56" s="1274">
        <v>0</v>
      </c>
      <c r="BT56" s="1274">
        <v>0</v>
      </c>
      <c r="BU56" s="822"/>
      <c r="BV56" s="822"/>
      <c r="BW56" s="822"/>
      <c r="BX56" s="822"/>
      <c r="BY56" s="822"/>
      <c r="BZ56" s="822"/>
      <c r="CA56" s="822"/>
      <c r="CB56" s="822"/>
      <c r="CC56" s="822"/>
      <c r="CD56" s="822"/>
      <c r="CE56" s="822"/>
      <c r="CF56" s="822"/>
      <c r="CG56" s="822"/>
      <c r="CH56" s="822"/>
      <c r="CI56" s="822"/>
      <c r="CJ56" s="822"/>
      <c r="CK56" s="822"/>
      <c r="CL56" s="822"/>
      <c r="CM56" s="822"/>
      <c r="CN56" s="823"/>
    </row>
    <row r="57" spans="2:92" x14ac:dyDescent="0.3">
      <c r="B5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7" s="1513" t="s">
        <v>1724</v>
      </c>
      <c r="D57" s="1514">
        <v>22.04</v>
      </c>
      <c r="E57" s="1266" t="s">
        <v>921</v>
      </c>
      <c r="F57" s="1267" t="str">
        <f>VLOOKUP(TBL5_OptBen[[#This Row],[Option Type (defined list)]],'Option Typs_Grps'!B$2:C$47, 2, FALSE)</f>
        <v>Production Options</v>
      </c>
      <c r="G57" s="1268" t="s">
        <v>738</v>
      </c>
      <c r="H57" s="1269" t="s">
        <v>1090</v>
      </c>
      <c r="I57" s="1270" t="s">
        <v>68</v>
      </c>
      <c r="J57" s="1271" t="s">
        <v>111</v>
      </c>
      <c r="K57" s="1272">
        <v>2</v>
      </c>
      <c r="L57" s="1273">
        <v>0</v>
      </c>
      <c r="M57" s="1273">
        <v>0</v>
      </c>
      <c r="N57" s="1273">
        <v>0</v>
      </c>
      <c r="O57" s="1273">
        <v>0</v>
      </c>
      <c r="P57" s="1273">
        <v>0</v>
      </c>
      <c r="Q57" s="1273">
        <v>0</v>
      </c>
      <c r="R57" s="1274">
        <v>0</v>
      </c>
      <c r="S57" s="1274">
        <v>0</v>
      </c>
      <c r="T57" s="1274">
        <v>0</v>
      </c>
      <c r="U57" s="1274">
        <v>0</v>
      </c>
      <c r="V57" s="1274">
        <v>0</v>
      </c>
      <c r="W57" s="1274">
        <v>0</v>
      </c>
      <c r="X57" s="1274">
        <v>0</v>
      </c>
      <c r="Y57" s="1274">
        <v>0</v>
      </c>
      <c r="Z57" s="1274">
        <v>0</v>
      </c>
      <c r="AA57" s="1274">
        <v>0</v>
      </c>
      <c r="AB57" s="1274">
        <v>0</v>
      </c>
      <c r="AC57" s="1274">
        <v>0</v>
      </c>
      <c r="AD57" s="1274">
        <v>0</v>
      </c>
      <c r="AE57" s="1274">
        <v>0</v>
      </c>
      <c r="AF57" s="1274">
        <v>0</v>
      </c>
      <c r="AG57" s="1274">
        <v>0</v>
      </c>
      <c r="AH57" s="1274">
        <v>0</v>
      </c>
      <c r="AI57" s="1274">
        <v>0</v>
      </c>
      <c r="AJ57" s="1274">
        <v>0</v>
      </c>
      <c r="AK57" s="1274">
        <v>0</v>
      </c>
      <c r="AL57" s="1274">
        <v>0</v>
      </c>
      <c r="AM57" s="1274">
        <v>0</v>
      </c>
      <c r="AN57" s="1274">
        <v>0</v>
      </c>
      <c r="AO57" s="1274">
        <v>0</v>
      </c>
      <c r="AP57" s="1274">
        <v>0</v>
      </c>
      <c r="AQ57" s="1274">
        <v>0</v>
      </c>
      <c r="AR57" s="1274">
        <v>0</v>
      </c>
      <c r="AS57" s="1274">
        <v>0</v>
      </c>
      <c r="AT57" s="1274">
        <v>0</v>
      </c>
      <c r="AU57" s="1274">
        <v>0</v>
      </c>
      <c r="AV57" s="1274">
        <v>0</v>
      </c>
      <c r="AW57" s="1274">
        <v>0</v>
      </c>
      <c r="AX57" s="1274">
        <v>0</v>
      </c>
      <c r="AY57" s="1274">
        <v>0</v>
      </c>
      <c r="AZ57" s="1274">
        <v>0</v>
      </c>
      <c r="BA57" s="1274">
        <v>0</v>
      </c>
      <c r="BB57" s="1274">
        <v>0</v>
      </c>
      <c r="BC57" s="1274">
        <v>0</v>
      </c>
      <c r="BD57" s="1274">
        <v>2.5</v>
      </c>
      <c r="BE57" s="1274">
        <v>2.5</v>
      </c>
      <c r="BF57" s="1274">
        <v>2.5</v>
      </c>
      <c r="BG57" s="1274">
        <v>2.5</v>
      </c>
      <c r="BH57" s="1274">
        <v>2.5</v>
      </c>
      <c r="BI57" s="1274">
        <v>2.5</v>
      </c>
      <c r="BJ57" s="1274">
        <v>2.5</v>
      </c>
      <c r="BK57" s="1274">
        <v>2.5</v>
      </c>
      <c r="BL57" s="1274">
        <v>2.5</v>
      </c>
      <c r="BM57" s="1274">
        <v>2.5</v>
      </c>
      <c r="BN57" s="1274">
        <v>2.5</v>
      </c>
      <c r="BO57" s="1274">
        <v>2.5</v>
      </c>
      <c r="BP57" s="1274">
        <v>2.5</v>
      </c>
      <c r="BQ57" s="1274">
        <v>2.5</v>
      </c>
      <c r="BR57" s="1274">
        <v>2.5</v>
      </c>
      <c r="BS57" s="1274">
        <v>2.5</v>
      </c>
      <c r="BT57" s="1274">
        <v>2.5</v>
      </c>
      <c r="BU57" s="822"/>
      <c r="BV57" s="822"/>
      <c r="BW57" s="822"/>
      <c r="BX57" s="822"/>
      <c r="BY57" s="822"/>
      <c r="BZ57" s="822"/>
      <c r="CA57" s="822"/>
      <c r="CB57" s="822"/>
      <c r="CC57" s="822"/>
      <c r="CD57" s="822"/>
      <c r="CE57" s="822"/>
      <c r="CF57" s="822"/>
      <c r="CG57" s="822"/>
      <c r="CH57" s="822"/>
      <c r="CI57" s="822"/>
      <c r="CJ57" s="822"/>
      <c r="CK57" s="822"/>
      <c r="CL57" s="822"/>
      <c r="CM57" s="822"/>
      <c r="CN57" s="823"/>
    </row>
    <row r="58" spans="2:92" x14ac:dyDescent="0.3">
      <c r="B58"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8" s="1513" t="s">
        <v>1724</v>
      </c>
      <c r="D58" s="1514">
        <v>22.04</v>
      </c>
      <c r="E58" s="1266" t="s">
        <v>921</v>
      </c>
      <c r="F58" s="1267" t="str">
        <f>VLOOKUP(TBL5_OptBen[[#This Row],[Option Type (defined list)]],'Option Typs_Grps'!B$2:C$47, 2, FALSE)</f>
        <v>Production Options</v>
      </c>
      <c r="G58" s="1268" t="s">
        <v>738</v>
      </c>
      <c r="H58" s="1269" t="s">
        <v>1088</v>
      </c>
      <c r="I58" s="1270" t="s">
        <v>68</v>
      </c>
      <c r="J58" s="1271" t="s">
        <v>111</v>
      </c>
      <c r="K58" s="1272">
        <v>2</v>
      </c>
      <c r="L58" s="1273">
        <v>0</v>
      </c>
      <c r="M58" s="1273">
        <v>0</v>
      </c>
      <c r="N58" s="1273">
        <v>0</v>
      </c>
      <c r="O58" s="1273">
        <v>0</v>
      </c>
      <c r="P58" s="1273">
        <v>0</v>
      </c>
      <c r="Q58" s="1273">
        <v>0</v>
      </c>
      <c r="R58" s="1274">
        <v>0</v>
      </c>
      <c r="S58" s="1274">
        <v>0</v>
      </c>
      <c r="T58" s="1274">
        <v>0</v>
      </c>
      <c r="U58" s="1274">
        <v>0</v>
      </c>
      <c r="V58" s="1274">
        <v>0</v>
      </c>
      <c r="W58" s="1274">
        <v>0</v>
      </c>
      <c r="X58" s="1274">
        <v>0</v>
      </c>
      <c r="Y58" s="1274">
        <v>0</v>
      </c>
      <c r="Z58" s="1274">
        <v>0</v>
      </c>
      <c r="AA58" s="1274">
        <v>0</v>
      </c>
      <c r="AB58" s="1274">
        <v>2.5</v>
      </c>
      <c r="AC58" s="1274">
        <v>2.5</v>
      </c>
      <c r="AD58" s="1274">
        <v>2.5</v>
      </c>
      <c r="AE58" s="1274">
        <v>2.5</v>
      </c>
      <c r="AF58" s="1274">
        <v>2.5</v>
      </c>
      <c r="AG58" s="1274">
        <v>2.5</v>
      </c>
      <c r="AH58" s="1274">
        <v>2.5</v>
      </c>
      <c r="AI58" s="1274">
        <v>2.5</v>
      </c>
      <c r="AJ58" s="1274">
        <v>2.5</v>
      </c>
      <c r="AK58" s="1274">
        <v>2.5</v>
      </c>
      <c r="AL58" s="1274">
        <v>2.5</v>
      </c>
      <c r="AM58" s="1274">
        <v>2.5</v>
      </c>
      <c r="AN58" s="1274">
        <v>2.5</v>
      </c>
      <c r="AO58" s="1274">
        <v>2.5</v>
      </c>
      <c r="AP58" s="1274">
        <v>2.5</v>
      </c>
      <c r="AQ58" s="1274">
        <v>2.5</v>
      </c>
      <c r="AR58" s="1274">
        <v>2.5</v>
      </c>
      <c r="AS58" s="1274">
        <v>2.5</v>
      </c>
      <c r="AT58" s="1274">
        <v>2.5</v>
      </c>
      <c r="AU58" s="1274">
        <v>2.5</v>
      </c>
      <c r="AV58" s="1274">
        <v>2.5</v>
      </c>
      <c r="AW58" s="1274">
        <v>2.5</v>
      </c>
      <c r="AX58" s="1274">
        <v>2.5</v>
      </c>
      <c r="AY58" s="1274">
        <v>2.5</v>
      </c>
      <c r="AZ58" s="1274">
        <v>2.5</v>
      </c>
      <c r="BA58" s="1274">
        <v>2.5</v>
      </c>
      <c r="BB58" s="1274">
        <v>2.5</v>
      </c>
      <c r="BC58" s="1274">
        <v>2.5</v>
      </c>
      <c r="BD58" s="1274">
        <v>2.5</v>
      </c>
      <c r="BE58" s="1274">
        <v>2.5</v>
      </c>
      <c r="BF58" s="1274">
        <v>2.5</v>
      </c>
      <c r="BG58" s="1274">
        <v>2.5</v>
      </c>
      <c r="BH58" s="1274">
        <v>2.5</v>
      </c>
      <c r="BI58" s="1274">
        <v>2.5</v>
      </c>
      <c r="BJ58" s="1274">
        <v>2.5</v>
      </c>
      <c r="BK58" s="1274">
        <v>2.5</v>
      </c>
      <c r="BL58" s="1274">
        <v>2.5</v>
      </c>
      <c r="BM58" s="1274">
        <v>2.5</v>
      </c>
      <c r="BN58" s="1274">
        <v>2.5</v>
      </c>
      <c r="BO58" s="1274">
        <v>2.5</v>
      </c>
      <c r="BP58" s="1274">
        <v>2.5</v>
      </c>
      <c r="BQ58" s="1274">
        <v>2.5</v>
      </c>
      <c r="BR58" s="1274">
        <v>2.5</v>
      </c>
      <c r="BS58" s="1274">
        <v>2.5</v>
      </c>
      <c r="BT58" s="1274">
        <v>2.5</v>
      </c>
      <c r="BU58" s="822"/>
      <c r="BV58" s="822"/>
      <c r="BW58" s="822"/>
      <c r="BX58" s="822"/>
      <c r="BY58" s="822"/>
      <c r="BZ58" s="822"/>
      <c r="CA58" s="822"/>
      <c r="CB58" s="822"/>
      <c r="CC58" s="822"/>
      <c r="CD58" s="822"/>
      <c r="CE58" s="822"/>
      <c r="CF58" s="822"/>
      <c r="CG58" s="822"/>
      <c r="CH58" s="822"/>
      <c r="CI58" s="822"/>
      <c r="CJ58" s="822"/>
      <c r="CK58" s="822"/>
      <c r="CL58" s="822"/>
      <c r="CM58" s="822"/>
      <c r="CN58" s="823"/>
    </row>
    <row r="59" spans="2:92" x14ac:dyDescent="0.3">
      <c r="B59"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9" s="1513" t="s">
        <v>1724</v>
      </c>
      <c r="D59" s="1514">
        <v>22.04</v>
      </c>
      <c r="E59" s="1266" t="s">
        <v>921</v>
      </c>
      <c r="F59" s="1267" t="str">
        <f>VLOOKUP(TBL5_OptBen[[#This Row],[Option Type (defined list)]],'Option Typs_Grps'!B$2:C$47, 2, FALSE)</f>
        <v>Production Options</v>
      </c>
      <c r="G59" s="1268" t="s">
        <v>738</v>
      </c>
      <c r="H59" s="1269" t="s">
        <v>1094</v>
      </c>
      <c r="I59" s="1275" t="s">
        <v>68</v>
      </c>
      <c r="J59" s="1271" t="s">
        <v>111</v>
      </c>
      <c r="K59" s="1272">
        <v>2</v>
      </c>
      <c r="L59" s="1273">
        <v>0</v>
      </c>
      <c r="M59" s="1273">
        <v>0</v>
      </c>
      <c r="N59" s="1273">
        <v>0</v>
      </c>
      <c r="O59" s="1273">
        <v>0</v>
      </c>
      <c r="P59" s="1273">
        <v>0</v>
      </c>
      <c r="Q59" s="1273">
        <v>0</v>
      </c>
      <c r="R59" s="1274">
        <v>0</v>
      </c>
      <c r="S59" s="1274">
        <v>0</v>
      </c>
      <c r="T59" s="1274">
        <v>0</v>
      </c>
      <c r="U59" s="1274">
        <v>0</v>
      </c>
      <c r="V59" s="1274">
        <v>0</v>
      </c>
      <c r="W59" s="1274">
        <v>0</v>
      </c>
      <c r="X59" s="1274">
        <v>0</v>
      </c>
      <c r="Y59" s="1274">
        <v>0</v>
      </c>
      <c r="Z59" s="1274">
        <v>0</v>
      </c>
      <c r="AA59" s="1274">
        <v>0</v>
      </c>
      <c r="AB59" s="1274">
        <v>2.5</v>
      </c>
      <c r="AC59" s="1274">
        <v>2.5</v>
      </c>
      <c r="AD59" s="1274">
        <v>2.5</v>
      </c>
      <c r="AE59" s="1274">
        <v>2.5</v>
      </c>
      <c r="AF59" s="1274">
        <v>2.5</v>
      </c>
      <c r="AG59" s="1274">
        <v>2.5</v>
      </c>
      <c r="AH59" s="1274">
        <v>2.5</v>
      </c>
      <c r="AI59" s="1274">
        <v>2.5</v>
      </c>
      <c r="AJ59" s="1274">
        <v>2.5</v>
      </c>
      <c r="AK59" s="1274">
        <v>2.5</v>
      </c>
      <c r="AL59" s="1274">
        <v>2.5</v>
      </c>
      <c r="AM59" s="1274">
        <v>2.5</v>
      </c>
      <c r="AN59" s="1274">
        <v>2.5</v>
      </c>
      <c r="AO59" s="1274">
        <v>2.5</v>
      </c>
      <c r="AP59" s="1274">
        <v>2.5</v>
      </c>
      <c r="AQ59" s="1274">
        <v>2.5</v>
      </c>
      <c r="AR59" s="1274">
        <v>2.5</v>
      </c>
      <c r="AS59" s="1274">
        <v>2.5</v>
      </c>
      <c r="AT59" s="1274">
        <v>2.5</v>
      </c>
      <c r="AU59" s="1274">
        <v>2.5</v>
      </c>
      <c r="AV59" s="1274">
        <v>2.5</v>
      </c>
      <c r="AW59" s="1274">
        <v>2.5</v>
      </c>
      <c r="AX59" s="1274">
        <v>2.5</v>
      </c>
      <c r="AY59" s="1274">
        <v>2.5</v>
      </c>
      <c r="AZ59" s="1274">
        <v>2.5</v>
      </c>
      <c r="BA59" s="1274">
        <v>2.5</v>
      </c>
      <c r="BB59" s="1274">
        <v>2.5</v>
      </c>
      <c r="BC59" s="1274">
        <v>2.5</v>
      </c>
      <c r="BD59" s="1274">
        <v>2.5</v>
      </c>
      <c r="BE59" s="1274">
        <v>2.5</v>
      </c>
      <c r="BF59" s="1274">
        <v>2.5</v>
      </c>
      <c r="BG59" s="1274">
        <v>2.5</v>
      </c>
      <c r="BH59" s="1274">
        <v>2.5</v>
      </c>
      <c r="BI59" s="1274">
        <v>2.5</v>
      </c>
      <c r="BJ59" s="1274">
        <v>2.5</v>
      </c>
      <c r="BK59" s="1274">
        <v>2.5</v>
      </c>
      <c r="BL59" s="1274">
        <v>2.5</v>
      </c>
      <c r="BM59" s="1274">
        <v>2.5</v>
      </c>
      <c r="BN59" s="1274">
        <v>2.5</v>
      </c>
      <c r="BO59" s="1274">
        <v>2.5</v>
      </c>
      <c r="BP59" s="1274">
        <v>2.5</v>
      </c>
      <c r="BQ59" s="1274">
        <v>2.5</v>
      </c>
      <c r="BR59" s="1274">
        <v>2.5</v>
      </c>
      <c r="BS59" s="1274">
        <v>2.5</v>
      </c>
      <c r="BT59" s="1274">
        <v>2.5</v>
      </c>
      <c r="BU59" s="822"/>
      <c r="BV59" s="822"/>
      <c r="BW59" s="822"/>
      <c r="BX59" s="822"/>
      <c r="BY59" s="822"/>
      <c r="BZ59" s="822"/>
      <c r="CA59" s="822"/>
      <c r="CB59" s="822"/>
      <c r="CC59" s="822"/>
      <c r="CD59" s="822"/>
      <c r="CE59" s="822"/>
      <c r="CF59" s="822"/>
      <c r="CG59" s="822"/>
      <c r="CH59" s="822"/>
      <c r="CI59" s="822"/>
      <c r="CJ59" s="822"/>
      <c r="CK59" s="822"/>
      <c r="CL59" s="822"/>
      <c r="CM59" s="822"/>
      <c r="CN59" s="823"/>
    </row>
    <row r="60" spans="2:92" x14ac:dyDescent="0.3">
      <c r="B6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0" s="1513" t="s">
        <v>1724</v>
      </c>
      <c r="D60" s="1514">
        <v>22.04</v>
      </c>
      <c r="E60" s="1266" t="s">
        <v>921</v>
      </c>
      <c r="F60" s="1267" t="str">
        <f>VLOOKUP(TBL5_OptBen[[#This Row],[Option Type (defined list)]],'Option Typs_Grps'!B$2:C$47, 2, FALSE)</f>
        <v>Production Options</v>
      </c>
      <c r="G60" s="1268" t="s">
        <v>738</v>
      </c>
      <c r="H60" s="1269" t="s">
        <v>1091</v>
      </c>
      <c r="I60" s="1275" t="s">
        <v>68</v>
      </c>
      <c r="J60" s="1271" t="s">
        <v>111</v>
      </c>
      <c r="K60" s="1272">
        <v>2</v>
      </c>
      <c r="L60" s="1273">
        <v>0</v>
      </c>
      <c r="M60" s="1273">
        <v>0</v>
      </c>
      <c r="N60" s="1273">
        <v>0</v>
      </c>
      <c r="O60" s="1273">
        <v>0</v>
      </c>
      <c r="P60" s="1273">
        <v>0</v>
      </c>
      <c r="Q60" s="1273">
        <v>0</v>
      </c>
      <c r="R60" s="1274">
        <v>0</v>
      </c>
      <c r="S60" s="1274">
        <v>0</v>
      </c>
      <c r="T60" s="1274">
        <v>0</v>
      </c>
      <c r="U60" s="1274">
        <v>0</v>
      </c>
      <c r="V60" s="1274">
        <v>0</v>
      </c>
      <c r="W60" s="1274">
        <v>0</v>
      </c>
      <c r="X60" s="1274">
        <v>0</v>
      </c>
      <c r="Y60" s="1274">
        <v>0</v>
      </c>
      <c r="Z60" s="1274">
        <v>0</v>
      </c>
      <c r="AA60" s="1274">
        <v>0</v>
      </c>
      <c r="AB60" s="1274">
        <v>0</v>
      </c>
      <c r="AC60" s="1274">
        <v>0</v>
      </c>
      <c r="AD60" s="1274">
        <v>0</v>
      </c>
      <c r="AE60" s="1274">
        <v>0</v>
      </c>
      <c r="AF60" s="1274">
        <v>0</v>
      </c>
      <c r="AG60" s="1274">
        <v>0</v>
      </c>
      <c r="AH60" s="1274">
        <v>0</v>
      </c>
      <c r="AI60" s="1274">
        <v>0</v>
      </c>
      <c r="AJ60" s="1274">
        <v>0</v>
      </c>
      <c r="AK60" s="1274">
        <v>0</v>
      </c>
      <c r="AL60" s="1274">
        <v>0</v>
      </c>
      <c r="AM60" s="1274">
        <v>0</v>
      </c>
      <c r="AN60" s="1274">
        <v>0</v>
      </c>
      <c r="AO60" s="1274">
        <v>0</v>
      </c>
      <c r="AP60" s="1274">
        <v>0</v>
      </c>
      <c r="AQ60" s="1274">
        <v>0</v>
      </c>
      <c r="AR60" s="1274">
        <v>0</v>
      </c>
      <c r="AS60" s="1274">
        <v>0</v>
      </c>
      <c r="AT60" s="1274">
        <v>0</v>
      </c>
      <c r="AU60" s="1274">
        <v>0</v>
      </c>
      <c r="AV60" s="1274">
        <v>0</v>
      </c>
      <c r="AW60" s="1274">
        <v>0</v>
      </c>
      <c r="AX60" s="1274">
        <v>0</v>
      </c>
      <c r="AY60" s="1274">
        <v>0</v>
      </c>
      <c r="AZ60" s="1274">
        <v>0</v>
      </c>
      <c r="BA60" s="1274">
        <v>0</v>
      </c>
      <c r="BB60" s="1274">
        <v>0</v>
      </c>
      <c r="BC60" s="1274">
        <v>0</v>
      </c>
      <c r="BD60" s="1274">
        <v>2.5</v>
      </c>
      <c r="BE60" s="1274">
        <v>2.5</v>
      </c>
      <c r="BF60" s="1274">
        <v>2.5</v>
      </c>
      <c r="BG60" s="1274">
        <v>2.5</v>
      </c>
      <c r="BH60" s="1274">
        <v>2.5</v>
      </c>
      <c r="BI60" s="1274">
        <v>2.5</v>
      </c>
      <c r="BJ60" s="1274">
        <v>2.5</v>
      </c>
      <c r="BK60" s="1274">
        <v>2.5</v>
      </c>
      <c r="BL60" s="1274">
        <v>2.5</v>
      </c>
      <c r="BM60" s="1274">
        <v>2.5</v>
      </c>
      <c r="BN60" s="1274">
        <v>2.5</v>
      </c>
      <c r="BO60" s="1274">
        <v>2.5</v>
      </c>
      <c r="BP60" s="1274">
        <v>2.5</v>
      </c>
      <c r="BQ60" s="1274">
        <v>2.5</v>
      </c>
      <c r="BR60" s="1274">
        <v>2.5</v>
      </c>
      <c r="BS60" s="1274">
        <v>2.5</v>
      </c>
      <c r="BT60" s="1274">
        <v>2.5</v>
      </c>
      <c r="BU60" s="822"/>
      <c r="BV60" s="822"/>
      <c r="BW60" s="822"/>
      <c r="BX60" s="822"/>
      <c r="BY60" s="822"/>
      <c r="BZ60" s="822"/>
      <c r="CA60" s="822"/>
      <c r="CB60" s="822"/>
      <c r="CC60" s="822"/>
      <c r="CD60" s="822"/>
      <c r="CE60" s="822"/>
      <c r="CF60" s="822"/>
      <c r="CG60" s="822"/>
      <c r="CH60" s="822"/>
      <c r="CI60" s="822"/>
      <c r="CJ60" s="822"/>
      <c r="CK60" s="822"/>
      <c r="CL60" s="822"/>
      <c r="CM60" s="822"/>
      <c r="CN60" s="823"/>
    </row>
    <row r="61" spans="2:92" x14ac:dyDescent="0.3">
      <c r="B61"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1" s="1513" t="s">
        <v>1724</v>
      </c>
      <c r="D61" s="1514">
        <v>22.04</v>
      </c>
      <c r="E61" s="1266" t="s">
        <v>921</v>
      </c>
      <c r="F61" s="1267" t="str">
        <f>VLOOKUP(TBL5_OptBen[[#This Row],[Option Type (defined list)]],'Option Typs_Grps'!B$2:C$47, 2, FALSE)</f>
        <v>Production Options</v>
      </c>
      <c r="G61" s="1268" t="s">
        <v>738</v>
      </c>
      <c r="H61" s="1269" t="s">
        <v>1092</v>
      </c>
      <c r="I61" s="1275" t="s">
        <v>68</v>
      </c>
      <c r="J61" s="1271" t="s">
        <v>111</v>
      </c>
      <c r="K61" s="1272">
        <v>2</v>
      </c>
      <c r="L61" s="1273">
        <v>0</v>
      </c>
      <c r="M61" s="1273">
        <v>0</v>
      </c>
      <c r="N61" s="1273">
        <v>0</v>
      </c>
      <c r="O61" s="1273">
        <v>0</v>
      </c>
      <c r="P61" s="1273">
        <v>0</v>
      </c>
      <c r="Q61" s="1273">
        <v>0</v>
      </c>
      <c r="R61" s="1274">
        <v>0</v>
      </c>
      <c r="S61" s="1274">
        <v>0</v>
      </c>
      <c r="T61" s="1274">
        <v>0</v>
      </c>
      <c r="U61" s="1274">
        <v>0</v>
      </c>
      <c r="V61" s="1274">
        <v>0</v>
      </c>
      <c r="W61" s="1274">
        <v>0</v>
      </c>
      <c r="X61" s="1274">
        <v>0</v>
      </c>
      <c r="Y61" s="1274">
        <v>0</v>
      </c>
      <c r="Z61" s="1274">
        <v>0</v>
      </c>
      <c r="AA61" s="1274">
        <v>0</v>
      </c>
      <c r="AB61" s="1274">
        <v>0</v>
      </c>
      <c r="AC61" s="1274">
        <v>0</v>
      </c>
      <c r="AD61" s="1274">
        <v>0</v>
      </c>
      <c r="AE61" s="1274">
        <v>0</v>
      </c>
      <c r="AF61" s="1274">
        <v>0</v>
      </c>
      <c r="AG61" s="1274">
        <v>0</v>
      </c>
      <c r="AH61" s="1274">
        <v>0</v>
      </c>
      <c r="AI61" s="1274">
        <v>0</v>
      </c>
      <c r="AJ61" s="1274">
        <v>0</v>
      </c>
      <c r="AK61" s="1274">
        <v>0</v>
      </c>
      <c r="AL61" s="1274">
        <v>0</v>
      </c>
      <c r="AM61" s="1274">
        <v>0</v>
      </c>
      <c r="AN61" s="1274">
        <v>0</v>
      </c>
      <c r="AO61" s="1274">
        <v>0</v>
      </c>
      <c r="AP61" s="1274">
        <v>0</v>
      </c>
      <c r="AQ61" s="1274">
        <v>0</v>
      </c>
      <c r="AR61" s="1274">
        <v>0</v>
      </c>
      <c r="AS61" s="1274">
        <v>0</v>
      </c>
      <c r="AT61" s="1274">
        <v>0</v>
      </c>
      <c r="AU61" s="1274">
        <v>0</v>
      </c>
      <c r="AV61" s="1274">
        <v>0</v>
      </c>
      <c r="AW61" s="1274">
        <v>0</v>
      </c>
      <c r="AX61" s="1274">
        <v>0</v>
      </c>
      <c r="AY61" s="1274">
        <v>0</v>
      </c>
      <c r="AZ61" s="1274">
        <v>0</v>
      </c>
      <c r="BA61" s="1274">
        <v>0</v>
      </c>
      <c r="BB61" s="1274">
        <v>0</v>
      </c>
      <c r="BC61" s="1274">
        <v>0</v>
      </c>
      <c r="BD61" s="1274">
        <v>2.5</v>
      </c>
      <c r="BE61" s="1274">
        <v>2.5</v>
      </c>
      <c r="BF61" s="1274">
        <v>2.5</v>
      </c>
      <c r="BG61" s="1274">
        <v>2.5</v>
      </c>
      <c r="BH61" s="1274">
        <v>2.5</v>
      </c>
      <c r="BI61" s="1274">
        <v>2.5</v>
      </c>
      <c r="BJ61" s="1274">
        <v>2.5</v>
      </c>
      <c r="BK61" s="1274">
        <v>2.5</v>
      </c>
      <c r="BL61" s="1274">
        <v>2.5</v>
      </c>
      <c r="BM61" s="1274">
        <v>2.5</v>
      </c>
      <c r="BN61" s="1274">
        <v>2.5</v>
      </c>
      <c r="BO61" s="1274">
        <v>2.5</v>
      </c>
      <c r="BP61" s="1274">
        <v>2.5</v>
      </c>
      <c r="BQ61" s="1274">
        <v>2.5</v>
      </c>
      <c r="BR61" s="1274">
        <v>2.5</v>
      </c>
      <c r="BS61" s="1274">
        <v>2.5</v>
      </c>
      <c r="BT61" s="1274">
        <v>2.5</v>
      </c>
      <c r="BU61" s="822"/>
      <c r="BV61" s="822"/>
      <c r="BW61" s="822"/>
      <c r="BX61" s="822"/>
      <c r="BY61" s="822"/>
      <c r="BZ61" s="822"/>
      <c r="CA61" s="822"/>
      <c r="CB61" s="822"/>
      <c r="CC61" s="822"/>
      <c r="CD61" s="822"/>
      <c r="CE61" s="822"/>
      <c r="CF61" s="822"/>
      <c r="CG61" s="822"/>
      <c r="CH61" s="822"/>
      <c r="CI61" s="822"/>
      <c r="CJ61" s="822"/>
      <c r="CK61" s="822"/>
      <c r="CL61" s="822"/>
      <c r="CM61" s="822"/>
      <c r="CN61" s="823"/>
    </row>
    <row r="62" spans="2:92" ht="28" x14ac:dyDescent="0.3">
      <c r="B62"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513" t="s">
        <v>1046</v>
      </c>
      <c r="D62" s="1277" t="s">
        <v>1045</v>
      </c>
      <c r="E62" s="737" t="s">
        <v>763</v>
      </c>
      <c r="F62" s="1267" t="str">
        <f>VLOOKUP(TBL5_OptBen[[#This Row],[Option Type (defined list)]],'Option Typs_Grps'!B$2:C$47, 2, FALSE)</f>
        <v>Customer Options</v>
      </c>
      <c r="G62" s="1268" t="s">
        <v>772</v>
      </c>
      <c r="H62" s="1269" t="s">
        <v>1090</v>
      </c>
      <c r="I62" s="1275" t="s">
        <v>68</v>
      </c>
      <c r="J62" s="1271" t="s">
        <v>111</v>
      </c>
      <c r="K62" s="1272">
        <v>2</v>
      </c>
      <c r="L62" s="1273">
        <v>0</v>
      </c>
      <c r="M62" s="1273">
        <v>0</v>
      </c>
      <c r="N62" s="1273">
        <v>0</v>
      </c>
      <c r="O62" s="1273">
        <v>0</v>
      </c>
      <c r="P62" s="1273">
        <v>0</v>
      </c>
      <c r="Q62" s="1273">
        <v>0</v>
      </c>
      <c r="R62" s="1274">
        <v>0.10454183288329412</v>
      </c>
      <c r="S62" s="1274">
        <v>0.31462809996077823</v>
      </c>
      <c r="T62" s="1274">
        <v>0.52665101617382004</v>
      </c>
      <c r="U62" s="1274">
        <v>0.74049613490297805</v>
      </c>
      <c r="V62" s="1274">
        <v>0.9560548053532818</v>
      </c>
      <c r="W62" s="1274">
        <v>1.1731983933261745</v>
      </c>
      <c r="X62" s="1274">
        <v>1.3918043621134788</v>
      </c>
      <c r="Y62" s="1274">
        <v>1.6117989603557885</v>
      </c>
      <c r="Z62" s="1274">
        <v>1.8332210931424946</v>
      </c>
      <c r="AA62" s="1274">
        <v>2.0560657241298737</v>
      </c>
      <c r="AB62" s="1274">
        <v>2.7273691112523943</v>
      </c>
      <c r="AC62" s="1274">
        <v>3.8499765176442482</v>
      </c>
      <c r="AD62" s="1274">
        <v>4.9797140262065938</v>
      </c>
      <c r="AE62" s="1274">
        <v>6.1168666362104513</v>
      </c>
      <c r="AF62" s="1274">
        <v>7.2614219442209951</v>
      </c>
      <c r="AG62" s="1274">
        <v>8.4130545890100716</v>
      </c>
      <c r="AH62" s="1274">
        <v>9.5715896607388782</v>
      </c>
      <c r="AI62" s="1274">
        <v>10.737026559221523</v>
      </c>
      <c r="AJ62" s="1274">
        <v>11.909517625746506</v>
      </c>
      <c r="AK62" s="1274">
        <v>13.089679286210014</v>
      </c>
      <c r="AL62" s="1274">
        <v>14.277590116267003</v>
      </c>
      <c r="AM62" s="1274">
        <v>15.472796366156837</v>
      </c>
      <c r="AN62" s="1274">
        <v>16.67529803587945</v>
      </c>
      <c r="AO62" s="1274">
        <v>17.88509512543488</v>
      </c>
      <c r="AP62" s="1274">
        <v>19.102187634823146</v>
      </c>
      <c r="AQ62" s="1274">
        <v>20.326575564044191</v>
      </c>
      <c r="AR62" s="1274">
        <v>21.558258913098051</v>
      </c>
      <c r="AS62" s="1274">
        <v>22.797237681984768</v>
      </c>
      <c r="AT62" s="1274">
        <v>24.043511870704414</v>
      </c>
      <c r="AU62" s="1274">
        <v>25.297081479256711</v>
      </c>
      <c r="AV62" s="1274">
        <v>26.55794650764183</v>
      </c>
      <c r="AW62" s="1274">
        <v>27.8261069558598</v>
      </c>
      <c r="AX62" s="1274">
        <v>29.101562823910545</v>
      </c>
      <c r="AY62" s="1274">
        <v>30.384314111794094</v>
      </c>
      <c r="AZ62" s="1274">
        <v>31.674360819510511</v>
      </c>
      <c r="BA62" s="1274">
        <v>32.971702947059683</v>
      </c>
      <c r="BB62" s="1274">
        <v>34.276340494441669</v>
      </c>
      <c r="BC62" s="1274">
        <v>35.588273461656698</v>
      </c>
      <c r="BD62" s="1274">
        <v>36.907501848704371</v>
      </c>
      <c r="BE62" s="1274">
        <v>38.234025655584801</v>
      </c>
      <c r="BF62" s="1274">
        <v>39.56784488229804</v>
      </c>
      <c r="BG62" s="1274">
        <v>40.908959528844164</v>
      </c>
      <c r="BH62" s="1274">
        <v>42.257369595223025</v>
      </c>
      <c r="BI62" s="1274">
        <v>43.613075081434708</v>
      </c>
      <c r="BJ62" s="1274">
        <v>44.976075987479263</v>
      </c>
      <c r="BK62" s="1274">
        <v>46.346372313356568</v>
      </c>
      <c r="BL62" s="1274">
        <v>47.723964059066901</v>
      </c>
      <c r="BM62" s="1274">
        <v>49.108851224609907</v>
      </c>
      <c r="BN62" s="1274">
        <v>50.501033809985657</v>
      </c>
      <c r="BO62" s="1274">
        <v>51.9005118151942</v>
      </c>
      <c r="BP62" s="1274">
        <v>53.307285240235657</v>
      </c>
      <c r="BQ62" s="1274">
        <v>54.721354085109922</v>
      </c>
      <c r="BR62" s="1274">
        <v>56.142718349816917</v>
      </c>
      <c r="BS62" s="1274">
        <v>57.571378034356712</v>
      </c>
      <c r="BT62" s="1274">
        <v>59.007333138729436</v>
      </c>
      <c r="BU62" s="822"/>
      <c r="BV62" s="822"/>
      <c r="BW62" s="822"/>
      <c r="BX62" s="822"/>
      <c r="BY62" s="822"/>
      <c r="BZ62" s="822"/>
      <c r="CA62" s="822"/>
      <c r="CB62" s="822"/>
      <c r="CC62" s="822"/>
      <c r="CD62" s="822"/>
      <c r="CE62" s="822"/>
      <c r="CF62" s="822"/>
      <c r="CG62" s="822"/>
      <c r="CH62" s="822"/>
      <c r="CI62" s="822"/>
      <c r="CJ62" s="822"/>
      <c r="CK62" s="822"/>
      <c r="CL62" s="822"/>
      <c r="CM62" s="822"/>
      <c r="CN62" s="823"/>
    </row>
    <row r="63" spans="2:92" x14ac:dyDescent="0.3">
      <c r="B63"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 s="1513" t="s">
        <v>993</v>
      </c>
      <c r="D63" s="1514">
        <v>33.01</v>
      </c>
      <c r="E63" s="1266" t="s">
        <v>994</v>
      </c>
      <c r="F63" s="1267" t="str">
        <f>VLOOKUP(TBL5_OptBen[[#This Row],[Option Type (defined list)]],'Option Typs_Grps'!B$2:C$47, 2, FALSE)</f>
        <v>Resource Options</v>
      </c>
      <c r="G63" s="1268" t="s">
        <v>738</v>
      </c>
      <c r="H63" s="1269" t="s">
        <v>1087</v>
      </c>
      <c r="I63" s="1270" t="s">
        <v>68</v>
      </c>
      <c r="J63" s="1271" t="s">
        <v>111</v>
      </c>
      <c r="K63" s="1272">
        <v>2</v>
      </c>
      <c r="L63" s="1273">
        <v>0</v>
      </c>
      <c r="M63" s="1273">
        <v>0</v>
      </c>
      <c r="N63" s="1273">
        <v>0</v>
      </c>
      <c r="O63" s="1273">
        <v>0</v>
      </c>
      <c r="P63" s="1273">
        <v>0</v>
      </c>
      <c r="Q63" s="1273">
        <v>0</v>
      </c>
      <c r="R63" s="1274">
        <v>0</v>
      </c>
      <c r="S63" s="1274">
        <v>0</v>
      </c>
      <c r="T63" s="1274">
        <v>0</v>
      </c>
      <c r="U63" s="1274">
        <v>0</v>
      </c>
      <c r="V63" s="1274">
        <v>0</v>
      </c>
      <c r="W63" s="1274">
        <v>0</v>
      </c>
      <c r="X63" s="1274">
        <v>0</v>
      </c>
      <c r="Y63" s="1274">
        <v>0</v>
      </c>
      <c r="Z63" s="1274">
        <v>0</v>
      </c>
      <c r="AA63" s="1274">
        <v>0</v>
      </c>
      <c r="AB63" s="1274">
        <v>0</v>
      </c>
      <c r="AC63" s="1274">
        <v>0</v>
      </c>
      <c r="AD63" s="1274">
        <v>0</v>
      </c>
      <c r="AE63" s="1274">
        <v>0</v>
      </c>
      <c r="AF63" s="1274">
        <v>0</v>
      </c>
      <c r="AG63" s="1274">
        <v>0</v>
      </c>
      <c r="AH63" s="1274">
        <v>0</v>
      </c>
      <c r="AI63" s="1274">
        <v>0</v>
      </c>
      <c r="AJ63" s="1274">
        <v>0</v>
      </c>
      <c r="AK63" s="1274">
        <v>0</v>
      </c>
      <c r="AL63" s="1274">
        <v>0</v>
      </c>
      <c r="AM63" s="1274">
        <v>0</v>
      </c>
      <c r="AN63" s="1274">
        <v>0</v>
      </c>
      <c r="AO63" s="1274">
        <v>0</v>
      </c>
      <c r="AP63" s="1274">
        <v>0</v>
      </c>
      <c r="AQ63" s="1274">
        <v>0</v>
      </c>
      <c r="AR63" s="1274">
        <v>0</v>
      </c>
      <c r="AS63" s="1274">
        <v>0</v>
      </c>
      <c r="AT63" s="1274">
        <v>0</v>
      </c>
      <c r="AU63" s="1274">
        <v>0</v>
      </c>
      <c r="AV63" s="1274">
        <v>8</v>
      </c>
      <c r="AW63" s="1274">
        <v>8</v>
      </c>
      <c r="AX63" s="1274">
        <v>8</v>
      </c>
      <c r="AY63" s="1274">
        <v>8</v>
      </c>
      <c r="AZ63" s="1274">
        <v>8</v>
      </c>
      <c r="BA63" s="1274">
        <v>8</v>
      </c>
      <c r="BB63" s="1274">
        <v>8</v>
      </c>
      <c r="BC63" s="1274">
        <v>8</v>
      </c>
      <c r="BD63" s="1274">
        <v>8</v>
      </c>
      <c r="BE63" s="1274">
        <v>8</v>
      </c>
      <c r="BF63" s="1274">
        <v>8</v>
      </c>
      <c r="BG63" s="1274">
        <v>8</v>
      </c>
      <c r="BH63" s="1274">
        <v>8</v>
      </c>
      <c r="BI63" s="1274">
        <v>8</v>
      </c>
      <c r="BJ63" s="1274">
        <v>8</v>
      </c>
      <c r="BK63" s="1274">
        <v>8</v>
      </c>
      <c r="BL63" s="1274">
        <v>8</v>
      </c>
      <c r="BM63" s="1274">
        <v>8</v>
      </c>
      <c r="BN63" s="1274">
        <v>8</v>
      </c>
      <c r="BO63" s="1274">
        <v>8</v>
      </c>
      <c r="BP63" s="1274">
        <v>8</v>
      </c>
      <c r="BQ63" s="1274">
        <v>8</v>
      </c>
      <c r="BR63" s="1274">
        <v>8</v>
      </c>
      <c r="BS63" s="1274">
        <v>8</v>
      </c>
      <c r="BT63" s="1274">
        <v>8</v>
      </c>
      <c r="BU63" s="822"/>
      <c r="BV63" s="822"/>
      <c r="BW63" s="822"/>
      <c r="BX63" s="822"/>
      <c r="BY63" s="822"/>
      <c r="BZ63" s="822"/>
      <c r="CA63" s="822"/>
      <c r="CB63" s="822"/>
      <c r="CC63" s="822"/>
      <c r="CD63" s="822"/>
      <c r="CE63" s="822"/>
      <c r="CF63" s="822"/>
      <c r="CG63" s="822"/>
      <c r="CH63" s="822"/>
      <c r="CI63" s="822"/>
      <c r="CJ63" s="822"/>
      <c r="CK63" s="822"/>
      <c r="CL63" s="822"/>
      <c r="CM63" s="822"/>
      <c r="CN63" s="823"/>
    </row>
    <row r="64" spans="2:92" x14ac:dyDescent="0.3">
      <c r="B64"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 s="1513" t="s">
        <v>993</v>
      </c>
      <c r="D64" s="1514">
        <v>33.01</v>
      </c>
      <c r="E64" s="1266" t="s">
        <v>994</v>
      </c>
      <c r="F64" s="1267" t="str">
        <f>VLOOKUP(TBL5_OptBen[[#This Row],[Option Type (defined list)]],'Option Typs_Grps'!B$2:C$47, 2, FALSE)</f>
        <v>Resource Options</v>
      </c>
      <c r="G64" s="1268" t="s">
        <v>738</v>
      </c>
      <c r="H64" s="1269" t="s">
        <v>1093</v>
      </c>
      <c r="I64" s="1270" t="s">
        <v>68</v>
      </c>
      <c r="J64" s="1271" t="s">
        <v>111</v>
      </c>
      <c r="K64" s="1272">
        <v>2</v>
      </c>
      <c r="L64" s="1273">
        <v>0</v>
      </c>
      <c r="M64" s="1273">
        <v>0</v>
      </c>
      <c r="N64" s="1273">
        <v>0</v>
      </c>
      <c r="O64" s="1273">
        <v>0</v>
      </c>
      <c r="P64" s="1273">
        <v>0</v>
      </c>
      <c r="Q64" s="1273">
        <v>0</v>
      </c>
      <c r="R64" s="1274">
        <v>0</v>
      </c>
      <c r="S64" s="1274">
        <v>0</v>
      </c>
      <c r="T64" s="1274">
        <v>0</v>
      </c>
      <c r="U64" s="1274">
        <v>0</v>
      </c>
      <c r="V64" s="1274">
        <v>0</v>
      </c>
      <c r="W64" s="1274">
        <v>0</v>
      </c>
      <c r="X64" s="1274">
        <v>0</v>
      </c>
      <c r="Y64" s="1274">
        <v>0</v>
      </c>
      <c r="Z64" s="1274">
        <v>0</v>
      </c>
      <c r="AA64" s="1274">
        <v>0</v>
      </c>
      <c r="AB64" s="1274">
        <v>0</v>
      </c>
      <c r="AC64" s="1274">
        <v>0</v>
      </c>
      <c r="AD64" s="1274">
        <v>0</v>
      </c>
      <c r="AE64" s="1274">
        <v>0</v>
      </c>
      <c r="AF64" s="1274">
        <v>0</v>
      </c>
      <c r="AG64" s="1274">
        <v>8</v>
      </c>
      <c r="AH64" s="1274">
        <v>8</v>
      </c>
      <c r="AI64" s="1274">
        <v>8</v>
      </c>
      <c r="AJ64" s="1274">
        <v>8</v>
      </c>
      <c r="AK64" s="1274">
        <v>8</v>
      </c>
      <c r="AL64" s="1274">
        <v>8</v>
      </c>
      <c r="AM64" s="1274">
        <v>8</v>
      </c>
      <c r="AN64" s="1274">
        <v>8</v>
      </c>
      <c r="AO64" s="1274">
        <v>8</v>
      </c>
      <c r="AP64" s="1274">
        <v>8</v>
      </c>
      <c r="AQ64" s="1274">
        <v>8</v>
      </c>
      <c r="AR64" s="1274">
        <v>8</v>
      </c>
      <c r="AS64" s="1274">
        <v>8</v>
      </c>
      <c r="AT64" s="1274">
        <v>8</v>
      </c>
      <c r="AU64" s="1274">
        <v>8</v>
      </c>
      <c r="AV64" s="1274">
        <v>8</v>
      </c>
      <c r="AW64" s="1274">
        <v>8</v>
      </c>
      <c r="AX64" s="1274">
        <v>8</v>
      </c>
      <c r="AY64" s="1274">
        <v>8</v>
      </c>
      <c r="AZ64" s="1274">
        <v>8</v>
      </c>
      <c r="BA64" s="1274">
        <v>8</v>
      </c>
      <c r="BB64" s="1274">
        <v>8</v>
      </c>
      <c r="BC64" s="1274">
        <v>8</v>
      </c>
      <c r="BD64" s="1274">
        <v>8</v>
      </c>
      <c r="BE64" s="1274">
        <v>8</v>
      </c>
      <c r="BF64" s="1274">
        <v>8</v>
      </c>
      <c r="BG64" s="1274">
        <v>8</v>
      </c>
      <c r="BH64" s="1274">
        <v>8</v>
      </c>
      <c r="BI64" s="1274">
        <v>8</v>
      </c>
      <c r="BJ64" s="1274">
        <v>8</v>
      </c>
      <c r="BK64" s="1274">
        <v>8</v>
      </c>
      <c r="BL64" s="1274">
        <v>8</v>
      </c>
      <c r="BM64" s="1274">
        <v>8</v>
      </c>
      <c r="BN64" s="1274">
        <v>8</v>
      </c>
      <c r="BO64" s="1274">
        <v>8</v>
      </c>
      <c r="BP64" s="1274">
        <v>8</v>
      </c>
      <c r="BQ64" s="1274">
        <v>8</v>
      </c>
      <c r="BR64" s="1274">
        <v>8</v>
      </c>
      <c r="BS64" s="1274">
        <v>8</v>
      </c>
      <c r="BT64" s="1274">
        <v>8</v>
      </c>
      <c r="BU64" s="822"/>
      <c r="BV64" s="822"/>
      <c r="BW64" s="822"/>
      <c r="BX64" s="822"/>
      <c r="BY64" s="822"/>
      <c r="BZ64" s="822"/>
      <c r="CA64" s="822"/>
      <c r="CB64" s="822"/>
      <c r="CC64" s="822"/>
      <c r="CD64" s="822"/>
      <c r="CE64" s="822"/>
      <c r="CF64" s="822"/>
      <c r="CG64" s="822"/>
      <c r="CH64" s="822"/>
      <c r="CI64" s="822"/>
      <c r="CJ64" s="822"/>
      <c r="CK64" s="822"/>
      <c r="CL64" s="822"/>
      <c r="CM64" s="822"/>
      <c r="CN64" s="823"/>
    </row>
    <row r="65" spans="2:92" x14ac:dyDescent="0.3">
      <c r="B6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513" t="s">
        <v>1042</v>
      </c>
      <c r="D65" s="1514">
        <v>70.069999999999993</v>
      </c>
      <c r="E65" s="1266" t="s">
        <v>997</v>
      </c>
      <c r="F65" s="1267" t="str">
        <f>VLOOKUP(TBL5_OptBen[[#This Row],[Option Type (defined list)]],'Option Typs_Grps'!B$2:C$47, 2, FALSE)</f>
        <v>Resource Options</v>
      </c>
      <c r="G65" s="1268" t="s">
        <v>738</v>
      </c>
      <c r="H65" s="1269" t="s">
        <v>1091</v>
      </c>
      <c r="I65" s="1275" t="s">
        <v>68</v>
      </c>
      <c r="J65" s="1271" t="s">
        <v>111</v>
      </c>
      <c r="K65" s="1272">
        <v>2</v>
      </c>
      <c r="L65" s="1273">
        <v>0</v>
      </c>
      <c r="M65" s="1273">
        <v>0</v>
      </c>
      <c r="N65" s="1273">
        <v>0</v>
      </c>
      <c r="O65" s="1273">
        <v>0</v>
      </c>
      <c r="P65" s="1273">
        <v>0</v>
      </c>
      <c r="Q65" s="1273">
        <v>0</v>
      </c>
      <c r="R65" s="1274">
        <v>0</v>
      </c>
      <c r="S65" s="1274">
        <v>0</v>
      </c>
      <c r="T65" s="1274">
        <v>0</v>
      </c>
      <c r="U65" s="1274">
        <v>0</v>
      </c>
      <c r="V65" s="1274">
        <v>0</v>
      </c>
      <c r="W65" s="1274">
        <v>0</v>
      </c>
      <c r="X65" s="1274">
        <v>0</v>
      </c>
      <c r="Y65" s="1274">
        <v>0</v>
      </c>
      <c r="Z65" s="1274">
        <v>0</v>
      </c>
      <c r="AA65" s="1274">
        <v>0</v>
      </c>
      <c r="AB65" s="1274">
        <v>14.3</v>
      </c>
      <c r="AC65" s="1274">
        <v>14.3</v>
      </c>
      <c r="AD65" s="1274">
        <v>14.3</v>
      </c>
      <c r="AE65" s="1274">
        <v>14.3</v>
      </c>
      <c r="AF65" s="1274">
        <v>14.3</v>
      </c>
      <c r="AG65" s="1274">
        <v>14.3</v>
      </c>
      <c r="AH65" s="1274">
        <v>14.3</v>
      </c>
      <c r="AI65" s="1274">
        <v>14.3</v>
      </c>
      <c r="AJ65" s="1274">
        <v>14.3</v>
      </c>
      <c r="AK65" s="1274">
        <v>14.3</v>
      </c>
      <c r="AL65" s="1274">
        <v>14.3</v>
      </c>
      <c r="AM65" s="1274">
        <v>14.3</v>
      </c>
      <c r="AN65" s="1274">
        <v>14.3</v>
      </c>
      <c r="AO65" s="1274">
        <v>14.3</v>
      </c>
      <c r="AP65" s="1274">
        <v>14.3</v>
      </c>
      <c r="AQ65" s="1274">
        <v>14.3</v>
      </c>
      <c r="AR65" s="1274">
        <v>14.3</v>
      </c>
      <c r="AS65" s="1274">
        <v>14.3</v>
      </c>
      <c r="AT65" s="1274">
        <v>14.3</v>
      </c>
      <c r="AU65" s="1274">
        <v>14.3</v>
      </c>
      <c r="AV65" s="1274">
        <v>14.3</v>
      </c>
      <c r="AW65" s="1274">
        <v>14.3</v>
      </c>
      <c r="AX65" s="1274">
        <v>14.3</v>
      </c>
      <c r="AY65" s="1274">
        <v>14.3</v>
      </c>
      <c r="AZ65" s="1274">
        <v>14.3</v>
      </c>
      <c r="BA65" s="1274">
        <v>14.3</v>
      </c>
      <c r="BB65" s="1274">
        <v>14.3</v>
      </c>
      <c r="BC65" s="1274">
        <v>14.3</v>
      </c>
      <c r="BD65" s="1274">
        <v>14.3</v>
      </c>
      <c r="BE65" s="1274">
        <v>14.3</v>
      </c>
      <c r="BF65" s="1274">
        <v>14.3</v>
      </c>
      <c r="BG65" s="1274">
        <v>14.3</v>
      </c>
      <c r="BH65" s="1274">
        <v>14.3</v>
      </c>
      <c r="BI65" s="1274">
        <v>14.3</v>
      </c>
      <c r="BJ65" s="1274">
        <v>14.3</v>
      </c>
      <c r="BK65" s="1274">
        <v>14.3</v>
      </c>
      <c r="BL65" s="1274">
        <v>14.3</v>
      </c>
      <c r="BM65" s="1274">
        <v>14.3</v>
      </c>
      <c r="BN65" s="1274">
        <v>14.3</v>
      </c>
      <c r="BO65" s="1274">
        <v>14.3</v>
      </c>
      <c r="BP65" s="1274">
        <v>14.3</v>
      </c>
      <c r="BQ65" s="1274">
        <v>14.3</v>
      </c>
      <c r="BR65" s="1274">
        <v>14.3</v>
      </c>
      <c r="BS65" s="1274">
        <v>14.3</v>
      </c>
      <c r="BT65" s="1274">
        <v>14.3</v>
      </c>
      <c r="BU65" s="822"/>
      <c r="BV65" s="822"/>
      <c r="BW65" s="822"/>
      <c r="BX65" s="822"/>
      <c r="BY65" s="822"/>
      <c r="BZ65" s="822"/>
      <c r="CA65" s="822"/>
      <c r="CB65" s="822"/>
      <c r="CC65" s="822"/>
      <c r="CD65" s="822"/>
      <c r="CE65" s="822"/>
      <c r="CF65" s="822"/>
      <c r="CG65" s="822"/>
      <c r="CH65" s="822"/>
      <c r="CI65" s="822"/>
      <c r="CJ65" s="822"/>
      <c r="CK65" s="822"/>
      <c r="CL65" s="822"/>
      <c r="CM65" s="822"/>
      <c r="CN65" s="823"/>
    </row>
    <row r="66" spans="2:92" x14ac:dyDescent="0.3">
      <c r="B6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513" t="s">
        <v>1048</v>
      </c>
      <c r="D66" s="1277" t="s">
        <v>1047</v>
      </c>
      <c r="E66" s="737" t="s">
        <v>776</v>
      </c>
      <c r="F66" s="1267" t="str">
        <f>VLOOKUP(TBL5_OptBen[[#This Row],[Option Type (defined list)]],'Option Typs_Grps'!B$2:C$47, 2, FALSE)</f>
        <v>Customer Options</v>
      </c>
      <c r="G66" s="1268" t="s">
        <v>772</v>
      </c>
      <c r="H66" s="1269" t="s">
        <v>1090</v>
      </c>
      <c r="I66" s="1275" t="s">
        <v>68</v>
      </c>
      <c r="J66" s="1271" t="s">
        <v>111</v>
      </c>
      <c r="K66" s="1272">
        <v>2</v>
      </c>
      <c r="L66" s="1273">
        <v>0</v>
      </c>
      <c r="M66" s="1273">
        <v>0</v>
      </c>
      <c r="N66" s="1273">
        <v>0</v>
      </c>
      <c r="O66" s="1273">
        <v>0</v>
      </c>
      <c r="P66" s="1273">
        <v>0</v>
      </c>
      <c r="Q66" s="1273">
        <v>0</v>
      </c>
      <c r="R66" s="1274">
        <v>0.89999999999999991</v>
      </c>
      <c r="S66" s="1274">
        <v>2.6287157736044384</v>
      </c>
      <c r="T66" s="1274">
        <v>4.2205091398986587</v>
      </c>
      <c r="U66" s="1274">
        <v>5.6862249965285798</v>
      </c>
      <c r="V66" s="1274">
        <v>7.0358492743189762</v>
      </c>
      <c r="W66" s="1274">
        <v>8.8718013467122852</v>
      </c>
      <c r="X66" s="1274">
        <v>11.155561768583032</v>
      </c>
      <c r="Y66" s="1274">
        <v>13.258437640513939</v>
      </c>
      <c r="Z66" s="1274">
        <v>15.194755868293193</v>
      </c>
      <c r="AA66" s="1274">
        <v>16.977708599491486</v>
      </c>
      <c r="AB66" s="1274">
        <v>18.619443101641636</v>
      </c>
      <c r="AC66" s="1274">
        <v>20.131144521644373</v>
      </c>
      <c r="AD66" s="1274">
        <v>21.523112090240481</v>
      </c>
      <c r="AE66" s="1274">
        <v>22.211716422423677</v>
      </c>
      <c r="AF66" s="1274">
        <v>22.252667189508156</v>
      </c>
      <c r="AG66" s="1274">
        <v>22.290374463534938</v>
      </c>
      <c r="AH66" s="1274">
        <v>22.325095144385628</v>
      </c>
      <c r="AI66" s="1274">
        <v>22.357065784264801</v>
      </c>
      <c r="AJ66" s="1274">
        <v>22.386504199331572</v>
      </c>
      <c r="AK66" s="1274">
        <v>22.413610953682404</v>
      </c>
      <c r="AL66" s="1274">
        <v>22.438570725795469</v>
      </c>
      <c r="AM66" s="1274">
        <v>22.461553566746208</v>
      </c>
      <c r="AN66" s="1274">
        <v>22.482716058766343</v>
      </c>
      <c r="AO66" s="1274">
        <v>22.502202382039524</v>
      </c>
      <c r="AP66" s="1274">
        <v>22.52014529700179</v>
      </c>
      <c r="AQ66" s="1274">
        <v>21.636555541913605</v>
      </c>
      <c r="AR66" s="1274">
        <v>19.922838737835935</v>
      </c>
      <c r="AS66" s="1274">
        <v>18.344856352246875</v>
      </c>
      <c r="AT66" s="1274">
        <v>16.891857581793971</v>
      </c>
      <c r="AU66" s="1274">
        <v>15.553943137235994</v>
      </c>
      <c r="AV66" s="1274">
        <v>14.321997799526642</v>
      </c>
      <c r="AW66" s="1274">
        <v>13.1876283177731</v>
      </c>
      <c r="AX66" s="1274">
        <v>12.14310622596793</v>
      </c>
      <c r="AY66" s="1274">
        <v>11.181315188904325</v>
      </c>
      <c r="AZ66" s="1274">
        <v>10.295702518542122</v>
      </c>
      <c r="BA66" s="1274">
        <v>9.480234530505335</v>
      </c>
      <c r="BB66" s="1274">
        <v>8.7293554365547141</v>
      </c>
      <c r="BC66" s="1274">
        <v>8.0379494929695028</v>
      </c>
      <c r="BD66" s="1274">
        <v>7.4013061469551431</v>
      </c>
      <c r="BE66" s="1274">
        <v>6.8150879436191332</v>
      </c>
      <c r="BF66" s="1274">
        <v>6.2753009748651252</v>
      </c>
      <c r="BG66" s="1274">
        <v>5.7782676688733794</v>
      </c>
      <c r="BH66" s="1274">
        <v>5.3206017347821319</v>
      </c>
      <c r="BI66" s="1274">
        <v>4.8991850918678823</v>
      </c>
      <c r="BJ66" s="1274">
        <v>4.5111466260429172</v>
      </c>
      <c r="BK66" s="1274">
        <v>4.153842628938011</v>
      </c>
      <c r="BL66" s="1274">
        <v>3.8248387863016218</v>
      </c>
      <c r="BM66" s="1274">
        <v>3.5218935930024573</v>
      </c>
      <c r="BN66" s="1274">
        <v>3.2429430816417195</v>
      </c>
      <c r="BO66" s="1274">
        <v>2.9860867607309776</v>
      </c>
      <c r="BP66" s="1274">
        <v>2.749574666632383</v>
      </c>
      <c r="BQ66" s="1274">
        <v>2.5317954410460244</v>
      </c>
      <c r="BR66" s="1274">
        <v>2.331265352816275</v>
      </c>
      <c r="BS66" s="1274">
        <v>2.146618189262627</v>
      </c>
      <c r="BT66" s="1274">
        <v>1.9765959481645976</v>
      </c>
      <c r="BU66" s="822"/>
      <c r="BV66" s="822"/>
      <c r="BW66" s="822"/>
      <c r="BX66" s="822"/>
      <c r="BY66" s="822"/>
      <c r="BZ66" s="822"/>
      <c r="CA66" s="822"/>
      <c r="CB66" s="822"/>
      <c r="CC66" s="822"/>
      <c r="CD66" s="822"/>
      <c r="CE66" s="822"/>
      <c r="CF66" s="822"/>
      <c r="CG66" s="822"/>
      <c r="CH66" s="822"/>
      <c r="CI66" s="822"/>
      <c r="CJ66" s="822"/>
      <c r="CK66" s="822"/>
      <c r="CL66" s="822"/>
      <c r="CM66" s="822"/>
      <c r="CN66" s="823"/>
    </row>
    <row r="67" spans="2:92" x14ac:dyDescent="0.3">
      <c r="B6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513" t="s">
        <v>1041</v>
      </c>
      <c r="D67" s="1514">
        <v>70.06</v>
      </c>
      <c r="E67" s="1266" t="s">
        <v>921</v>
      </c>
      <c r="F67" s="1267" t="str">
        <f>VLOOKUP(TBL5_OptBen[[#This Row],[Option Type (defined list)]],'Option Typs_Grps'!B$2:C$47, 2, FALSE)</f>
        <v>Production Options</v>
      </c>
      <c r="G67" s="1268" t="s">
        <v>738</v>
      </c>
      <c r="H67" s="1269" t="s">
        <v>1090</v>
      </c>
      <c r="I67" s="1270" t="s">
        <v>68</v>
      </c>
      <c r="J67" s="1271" t="s">
        <v>111</v>
      </c>
      <c r="K67" s="1272">
        <v>2</v>
      </c>
      <c r="L67" s="1273">
        <v>0</v>
      </c>
      <c r="M67" s="1273">
        <v>0</v>
      </c>
      <c r="N67" s="1273">
        <v>0</v>
      </c>
      <c r="O67" s="1273">
        <v>0</v>
      </c>
      <c r="P67" s="1273">
        <v>0</v>
      </c>
      <c r="Q67" s="1273">
        <v>0</v>
      </c>
      <c r="R67" s="1274">
        <v>0</v>
      </c>
      <c r="S67" s="1274">
        <v>0</v>
      </c>
      <c r="T67" s="1274">
        <v>0</v>
      </c>
      <c r="U67" s="1274">
        <v>0</v>
      </c>
      <c r="V67" s="1274">
        <v>0</v>
      </c>
      <c r="W67" s="1274">
        <v>0</v>
      </c>
      <c r="X67" s="1274">
        <v>0</v>
      </c>
      <c r="Y67" s="1274">
        <v>0</v>
      </c>
      <c r="Z67" s="1274">
        <v>0</v>
      </c>
      <c r="AA67" s="1274">
        <v>0</v>
      </c>
      <c r="AB67" s="1274">
        <v>0</v>
      </c>
      <c r="AC67" s="1274">
        <v>0</v>
      </c>
      <c r="AD67" s="1274">
        <v>0</v>
      </c>
      <c r="AE67" s="1274">
        <v>0</v>
      </c>
      <c r="AF67" s="1274">
        <v>0</v>
      </c>
      <c r="AG67" s="1274">
        <v>0</v>
      </c>
      <c r="AH67" s="1274">
        <v>0</v>
      </c>
      <c r="AI67" s="1274">
        <v>0</v>
      </c>
      <c r="AJ67" s="1274">
        <v>0</v>
      </c>
      <c r="AK67" s="1274">
        <v>0</v>
      </c>
      <c r="AL67" s="1274">
        <v>0</v>
      </c>
      <c r="AM67" s="1274">
        <v>0</v>
      </c>
      <c r="AN67" s="1274">
        <v>0</v>
      </c>
      <c r="AO67" s="1274">
        <v>0</v>
      </c>
      <c r="AP67" s="1274">
        <v>0</v>
      </c>
      <c r="AQ67" s="1274">
        <v>0</v>
      </c>
      <c r="AR67" s="1274">
        <v>0</v>
      </c>
      <c r="AS67" s="1274">
        <v>0</v>
      </c>
      <c r="AT67" s="1274">
        <v>0</v>
      </c>
      <c r="AU67" s="1274">
        <v>0</v>
      </c>
      <c r="AV67" s="1274">
        <v>0</v>
      </c>
      <c r="AW67" s="1274">
        <v>0</v>
      </c>
      <c r="AX67" s="1274">
        <v>0</v>
      </c>
      <c r="AY67" s="1274">
        <v>0</v>
      </c>
      <c r="AZ67" s="1274">
        <v>0</v>
      </c>
      <c r="BA67" s="1274">
        <v>0</v>
      </c>
      <c r="BB67" s="1274">
        <v>0</v>
      </c>
      <c r="BC67" s="1274">
        <v>0</v>
      </c>
      <c r="BD67" s="1274">
        <v>0</v>
      </c>
      <c r="BE67" s="1274">
        <v>0</v>
      </c>
      <c r="BF67" s="1274">
        <v>0</v>
      </c>
      <c r="BG67" s="1274">
        <v>0</v>
      </c>
      <c r="BH67" s="1274">
        <v>0</v>
      </c>
      <c r="BI67" s="1274">
        <v>0</v>
      </c>
      <c r="BJ67" s="1274">
        <v>0</v>
      </c>
      <c r="BK67" s="1274">
        <v>0</v>
      </c>
      <c r="BL67" s="1274">
        <v>0</v>
      </c>
      <c r="BM67" s="1274">
        <v>0</v>
      </c>
      <c r="BN67" s="1274">
        <v>0</v>
      </c>
      <c r="BO67" s="1274">
        <v>0</v>
      </c>
      <c r="BP67" s="1274">
        <v>0</v>
      </c>
      <c r="BQ67" s="1274">
        <v>0</v>
      </c>
      <c r="BR67" s="1274">
        <v>0</v>
      </c>
      <c r="BS67" s="1274">
        <v>0</v>
      </c>
      <c r="BT67" s="1274">
        <v>0</v>
      </c>
      <c r="BU67" s="822"/>
      <c r="BV67" s="822"/>
      <c r="BW67" s="822"/>
      <c r="BX67" s="822"/>
      <c r="BY67" s="822"/>
      <c r="BZ67" s="822"/>
      <c r="CA67" s="822"/>
      <c r="CB67" s="822"/>
      <c r="CC67" s="822"/>
      <c r="CD67" s="822"/>
      <c r="CE67" s="822"/>
      <c r="CF67" s="822"/>
      <c r="CG67" s="822"/>
      <c r="CH67" s="822"/>
      <c r="CI67" s="822"/>
      <c r="CJ67" s="822"/>
      <c r="CK67" s="822"/>
      <c r="CL67" s="822"/>
      <c r="CM67" s="822"/>
      <c r="CN67" s="823"/>
    </row>
    <row r="68" spans="2:92" x14ac:dyDescent="0.3">
      <c r="B68"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8" s="1513" t="s">
        <v>1041</v>
      </c>
      <c r="D68" s="1514">
        <v>70.06</v>
      </c>
      <c r="E68" s="1266" t="s">
        <v>921</v>
      </c>
      <c r="F68" s="1267" t="str">
        <f>VLOOKUP(TBL5_OptBen[[#This Row],[Option Type (defined list)]],'Option Typs_Grps'!B$2:C$47, 2, FALSE)</f>
        <v>Production Options</v>
      </c>
      <c r="G68" s="1268" t="s">
        <v>738</v>
      </c>
      <c r="H68" s="1269" t="s">
        <v>1087</v>
      </c>
      <c r="I68" s="1270" t="s">
        <v>68</v>
      </c>
      <c r="J68" s="1271" t="s">
        <v>111</v>
      </c>
      <c r="K68" s="1272">
        <v>2</v>
      </c>
      <c r="L68" s="1273">
        <v>0</v>
      </c>
      <c r="M68" s="1273">
        <v>0</v>
      </c>
      <c r="N68" s="1273">
        <v>0</v>
      </c>
      <c r="O68" s="1273">
        <v>0</v>
      </c>
      <c r="P68" s="1273">
        <v>0</v>
      </c>
      <c r="Q68" s="1273">
        <v>0</v>
      </c>
      <c r="R68" s="1274">
        <v>0</v>
      </c>
      <c r="S68" s="1274">
        <v>0</v>
      </c>
      <c r="T68" s="1274">
        <v>0</v>
      </c>
      <c r="U68" s="1274">
        <v>0</v>
      </c>
      <c r="V68" s="1274">
        <v>0</v>
      </c>
      <c r="W68" s="1274">
        <v>0</v>
      </c>
      <c r="X68" s="1274">
        <v>0</v>
      </c>
      <c r="Y68" s="1274">
        <v>0</v>
      </c>
      <c r="Z68" s="1274">
        <v>0</v>
      </c>
      <c r="AA68" s="1274">
        <v>0</v>
      </c>
      <c r="AB68" s="1274">
        <v>0</v>
      </c>
      <c r="AC68" s="1274">
        <v>0</v>
      </c>
      <c r="AD68" s="1274">
        <v>0</v>
      </c>
      <c r="AE68" s="1274">
        <v>0</v>
      </c>
      <c r="AF68" s="1274">
        <v>0</v>
      </c>
      <c r="AG68" s="1274">
        <v>0</v>
      </c>
      <c r="AH68" s="1274">
        <v>0</v>
      </c>
      <c r="AI68" s="1274">
        <v>0</v>
      </c>
      <c r="AJ68" s="1274">
        <v>0</v>
      </c>
      <c r="AK68" s="1274">
        <v>0</v>
      </c>
      <c r="AL68" s="1274">
        <v>0</v>
      </c>
      <c r="AM68" s="1274">
        <v>0</v>
      </c>
      <c r="AN68" s="1274">
        <v>0</v>
      </c>
      <c r="AO68" s="1274">
        <v>0</v>
      </c>
      <c r="AP68" s="1274">
        <v>0</v>
      </c>
      <c r="AQ68" s="1274">
        <v>0</v>
      </c>
      <c r="AR68" s="1274">
        <v>0</v>
      </c>
      <c r="AS68" s="1274">
        <v>0</v>
      </c>
      <c r="AT68" s="1274">
        <v>0</v>
      </c>
      <c r="AU68" s="1274">
        <v>0</v>
      </c>
      <c r="AV68" s="1274">
        <v>0</v>
      </c>
      <c r="AW68" s="1274">
        <v>0</v>
      </c>
      <c r="AX68" s="1274">
        <v>0</v>
      </c>
      <c r="AY68" s="1274">
        <v>0</v>
      </c>
      <c r="AZ68" s="1274">
        <v>0</v>
      </c>
      <c r="BA68" s="1274">
        <v>0</v>
      </c>
      <c r="BB68" s="1274">
        <v>0</v>
      </c>
      <c r="BC68" s="1274">
        <v>0</v>
      </c>
      <c r="BD68" s="1274">
        <v>0</v>
      </c>
      <c r="BE68" s="1274">
        <v>0</v>
      </c>
      <c r="BF68" s="1274">
        <v>0</v>
      </c>
      <c r="BG68" s="1274">
        <v>0</v>
      </c>
      <c r="BH68" s="1274">
        <v>0</v>
      </c>
      <c r="BI68" s="1274">
        <v>0</v>
      </c>
      <c r="BJ68" s="1274">
        <v>0</v>
      </c>
      <c r="BK68" s="1274">
        <v>0</v>
      </c>
      <c r="BL68" s="1274">
        <v>0</v>
      </c>
      <c r="BM68" s="1274">
        <v>0</v>
      </c>
      <c r="BN68" s="1274">
        <v>0</v>
      </c>
      <c r="BO68" s="1274">
        <v>0</v>
      </c>
      <c r="BP68" s="1274">
        <v>0</v>
      </c>
      <c r="BQ68" s="1274">
        <v>0</v>
      </c>
      <c r="BR68" s="1274">
        <v>0</v>
      </c>
      <c r="BS68" s="1274">
        <v>0</v>
      </c>
      <c r="BT68" s="1274">
        <v>0</v>
      </c>
      <c r="BU68" s="822"/>
      <c r="BV68" s="822"/>
      <c r="BW68" s="822"/>
      <c r="BX68" s="822"/>
      <c r="BY68" s="822"/>
      <c r="BZ68" s="822"/>
      <c r="CA68" s="822"/>
      <c r="CB68" s="822"/>
      <c r="CC68" s="822"/>
      <c r="CD68" s="822"/>
      <c r="CE68" s="822"/>
      <c r="CF68" s="822"/>
      <c r="CG68" s="822"/>
      <c r="CH68" s="822"/>
      <c r="CI68" s="822"/>
      <c r="CJ68" s="822"/>
      <c r="CK68" s="822"/>
      <c r="CL68" s="822"/>
      <c r="CM68" s="822"/>
      <c r="CN68" s="823"/>
    </row>
    <row r="69" spans="2:92" x14ac:dyDescent="0.3">
      <c r="B6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9" s="1513" t="s">
        <v>1041</v>
      </c>
      <c r="D69" s="1514">
        <v>70.06</v>
      </c>
      <c r="E69" s="1266" t="s">
        <v>921</v>
      </c>
      <c r="F69" s="1267" t="str">
        <f>VLOOKUP(TBL5_OptBen[[#This Row],[Option Type (defined list)]],'Option Typs_Grps'!B$2:C$47, 2, FALSE)</f>
        <v>Production Options</v>
      </c>
      <c r="G69" s="1268" t="s">
        <v>738</v>
      </c>
      <c r="H69" s="1269" t="s">
        <v>1093</v>
      </c>
      <c r="I69" s="1270" t="s">
        <v>68</v>
      </c>
      <c r="J69" s="1271" t="s">
        <v>111</v>
      </c>
      <c r="K69" s="1272">
        <v>2</v>
      </c>
      <c r="L69" s="1273">
        <v>0</v>
      </c>
      <c r="M69" s="1273">
        <v>0</v>
      </c>
      <c r="N69" s="1273">
        <v>0</v>
      </c>
      <c r="O69" s="1273">
        <v>0</v>
      </c>
      <c r="P69" s="1273">
        <v>0</v>
      </c>
      <c r="Q69" s="1273">
        <v>0</v>
      </c>
      <c r="R69" s="1274">
        <v>0</v>
      </c>
      <c r="S69" s="1274">
        <v>0</v>
      </c>
      <c r="T69" s="1274">
        <v>0</v>
      </c>
      <c r="U69" s="1274">
        <v>0</v>
      </c>
      <c r="V69" s="1274">
        <v>0</v>
      </c>
      <c r="W69" s="1274">
        <v>0</v>
      </c>
      <c r="X69" s="1274">
        <v>0</v>
      </c>
      <c r="Y69" s="1274">
        <v>0</v>
      </c>
      <c r="Z69" s="1274">
        <v>0</v>
      </c>
      <c r="AA69" s="1274">
        <v>0</v>
      </c>
      <c r="AB69" s="1274">
        <v>0</v>
      </c>
      <c r="AC69" s="1274">
        <v>0</v>
      </c>
      <c r="AD69" s="1274">
        <v>0</v>
      </c>
      <c r="AE69" s="1274">
        <v>0</v>
      </c>
      <c r="AF69" s="1274">
        <v>0</v>
      </c>
      <c r="AG69" s="1274">
        <v>0</v>
      </c>
      <c r="AH69" s="1274">
        <v>0</v>
      </c>
      <c r="AI69" s="1274">
        <v>0</v>
      </c>
      <c r="AJ69" s="1274">
        <v>0</v>
      </c>
      <c r="AK69" s="1274">
        <v>0</v>
      </c>
      <c r="AL69" s="1274">
        <v>0</v>
      </c>
      <c r="AM69" s="1274">
        <v>0</v>
      </c>
      <c r="AN69" s="1274">
        <v>0</v>
      </c>
      <c r="AO69" s="1274">
        <v>0</v>
      </c>
      <c r="AP69" s="1274">
        <v>0</v>
      </c>
      <c r="AQ69" s="1274">
        <v>0</v>
      </c>
      <c r="AR69" s="1274">
        <v>0</v>
      </c>
      <c r="AS69" s="1274">
        <v>0</v>
      </c>
      <c r="AT69" s="1274">
        <v>0</v>
      </c>
      <c r="AU69" s="1274">
        <v>0</v>
      </c>
      <c r="AV69" s="1274">
        <v>0</v>
      </c>
      <c r="AW69" s="1274">
        <v>0</v>
      </c>
      <c r="AX69" s="1274">
        <v>0</v>
      </c>
      <c r="AY69" s="1274">
        <v>0</v>
      </c>
      <c r="AZ69" s="1274">
        <v>0</v>
      </c>
      <c r="BA69" s="1274">
        <v>0</v>
      </c>
      <c r="BB69" s="1274">
        <v>0</v>
      </c>
      <c r="BC69" s="1274">
        <v>0</v>
      </c>
      <c r="BD69" s="1274">
        <v>0</v>
      </c>
      <c r="BE69" s="1274">
        <v>0</v>
      </c>
      <c r="BF69" s="1274">
        <v>0</v>
      </c>
      <c r="BG69" s="1274">
        <v>0</v>
      </c>
      <c r="BH69" s="1274">
        <v>0</v>
      </c>
      <c r="BI69" s="1274">
        <v>0</v>
      </c>
      <c r="BJ69" s="1274">
        <v>0</v>
      </c>
      <c r="BK69" s="1274">
        <v>0</v>
      </c>
      <c r="BL69" s="1274">
        <v>0</v>
      </c>
      <c r="BM69" s="1274">
        <v>0</v>
      </c>
      <c r="BN69" s="1274">
        <v>0</v>
      </c>
      <c r="BO69" s="1274">
        <v>0</v>
      </c>
      <c r="BP69" s="1274">
        <v>0</v>
      </c>
      <c r="BQ69" s="1274">
        <v>0</v>
      </c>
      <c r="BR69" s="1274">
        <v>0</v>
      </c>
      <c r="BS69" s="1274">
        <v>0</v>
      </c>
      <c r="BT69" s="1274">
        <v>0</v>
      </c>
      <c r="BU69" s="822"/>
      <c r="BV69" s="822"/>
      <c r="BW69" s="822"/>
      <c r="BX69" s="822"/>
      <c r="BY69" s="822"/>
      <c r="BZ69" s="822"/>
      <c r="CA69" s="822"/>
      <c r="CB69" s="822"/>
      <c r="CC69" s="822"/>
      <c r="CD69" s="822"/>
      <c r="CE69" s="822"/>
      <c r="CF69" s="822"/>
      <c r="CG69" s="822"/>
      <c r="CH69" s="822"/>
      <c r="CI69" s="822"/>
      <c r="CJ69" s="822"/>
      <c r="CK69" s="822"/>
      <c r="CL69" s="822"/>
      <c r="CM69" s="822"/>
      <c r="CN69" s="823"/>
    </row>
    <row r="70" spans="2:92" x14ac:dyDescent="0.3">
      <c r="B7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0" s="1513" t="s">
        <v>1041</v>
      </c>
      <c r="D70" s="1514">
        <v>70.06</v>
      </c>
      <c r="E70" s="1266" t="s">
        <v>921</v>
      </c>
      <c r="F70" s="1267" t="str">
        <f>VLOOKUP(TBL5_OptBen[[#This Row],[Option Type (defined list)]],'Option Typs_Grps'!B$2:C$47, 2, FALSE)</f>
        <v>Production Options</v>
      </c>
      <c r="G70" s="1268" t="s">
        <v>738</v>
      </c>
      <c r="H70" s="1269" t="s">
        <v>1088</v>
      </c>
      <c r="I70" s="1275" t="s">
        <v>68</v>
      </c>
      <c r="J70" s="1271" t="s">
        <v>111</v>
      </c>
      <c r="K70" s="1272">
        <v>2</v>
      </c>
      <c r="L70" s="1273">
        <v>0</v>
      </c>
      <c r="M70" s="1273">
        <v>0</v>
      </c>
      <c r="N70" s="1273">
        <v>0</v>
      </c>
      <c r="O70" s="1273">
        <v>0</v>
      </c>
      <c r="P70" s="1273">
        <v>0</v>
      </c>
      <c r="Q70" s="1273">
        <v>0</v>
      </c>
      <c r="R70" s="1274">
        <v>0</v>
      </c>
      <c r="S70" s="1274">
        <v>0</v>
      </c>
      <c r="T70" s="1274">
        <v>0</v>
      </c>
      <c r="U70" s="1274">
        <v>0</v>
      </c>
      <c r="V70" s="1274">
        <v>0</v>
      </c>
      <c r="W70" s="1274">
        <v>0</v>
      </c>
      <c r="X70" s="1274">
        <v>0</v>
      </c>
      <c r="Y70" s="1274">
        <v>0</v>
      </c>
      <c r="Z70" s="1274">
        <v>0</v>
      </c>
      <c r="AA70" s="1274">
        <v>0</v>
      </c>
      <c r="AB70" s="1274">
        <v>0</v>
      </c>
      <c r="AC70" s="1274">
        <v>0</v>
      </c>
      <c r="AD70" s="1274">
        <v>0</v>
      </c>
      <c r="AE70" s="1274">
        <v>0</v>
      </c>
      <c r="AF70" s="1274">
        <v>0</v>
      </c>
      <c r="AG70" s="1274">
        <v>0</v>
      </c>
      <c r="AH70" s="1274">
        <v>0</v>
      </c>
      <c r="AI70" s="1274">
        <v>0</v>
      </c>
      <c r="AJ70" s="1274">
        <v>0</v>
      </c>
      <c r="AK70" s="1274">
        <v>0</v>
      </c>
      <c r="AL70" s="1274">
        <v>0</v>
      </c>
      <c r="AM70" s="1274">
        <v>0</v>
      </c>
      <c r="AN70" s="1274">
        <v>0</v>
      </c>
      <c r="AO70" s="1274">
        <v>0</v>
      </c>
      <c r="AP70" s="1274">
        <v>0</v>
      </c>
      <c r="AQ70" s="1274">
        <v>0</v>
      </c>
      <c r="AR70" s="1274">
        <v>0</v>
      </c>
      <c r="AS70" s="1274">
        <v>0</v>
      </c>
      <c r="AT70" s="1274">
        <v>0</v>
      </c>
      <c r="AU70" s="1274">
        <v>0</v>
      </c>
      <c r="AV70" s="1274">
        <v>0</v>
      </c>
      <c r="AW70" s="1274">
        <v>0</v>
      </c>
      <c r="AX70" s="1274">
        <v>0</v>
      </c>
      <c r="AY70" s="1274">
        <v>0</v>
      </c>
      <c r="AZ70" s="1274">
        <v>0</v>
      </c>
      <c r="BA70" s="1274">
        <v>0</v>
      </c>
      <c r="BB70" s="1274">
        <v>0</v>
      </c>
      <c r="BC70" s="1274">
        <v>0</v>
      </c>
      <c r="BD70" s="1274">
        <v>0</v>
      </c>
      <c r="BE70" s="1274">
        <v>0</v>
      </c>
      <c r="BF70" s="1274">
        <v>0</v>
      </c>
      <c r="BG70" s="1274">
        <v>0</v>
      </c>
      <c r="BH70" s="1274">
        <v>0</v>
      </c>
      <c r="BI70" s="1274">
        <v>0</v>
      </c>
      <c r="BJ70" s="1274">
        <v>0</v>
      </c>
      <c r="BK70" s="1274">
        <v>0</v>
      </c>
      <c r="BL70" s="1274">
        <v>0</v>
      </c>
      <c r="BM70" s="1274">
        <v>0</v>
      </c>
      <c r="BN70" s="1274">
        <v>0</v>
      </c>
      <c r="BO70" s="1274">
        <v>0</v>
      </c>
      <c r="BP70" s="1274">
        <v>0</v>
      </c>
      <c r="BQ70" s="1274">
        <v>0</v>
      </c>
      <c r="BR70" s="1274">
        <v>0</v>
      </c>
      <c r="BS70" s="1274">
        <v>0</v>
      </c>
      <c r="BT70" s="1274">
        <v>0</v>
      </c>
      <c r="BU70" s="822"/>
      <c r="BV70" s="822"/>
      <c r="BW70" s="822"/>
      <c r="BX70" s="822"/>
      <c r="BY70" s="822"/>
      <c r="BZ70" s="822"/>
      <c r="CA70" s="822"/>
      <c r="CB70" s="822"/>
      <c r="CC70" s="822"/>
      <c r="CD70" s="822"/>
      <c r="CE70" s="822"/>
      <c r="CF70" s="822"/>
      <c r="CG70" s="822"/>
      <c r="CH70" s="822"/>
      <c r="CI70" s="822"/>
      <c r="CJ70" s="822"/>
      <c r="CK70" s="822"/>
      <c r="CL70" s="822"/>
      <c r="CM70" s="822"/>
      <c r="CN70" s="823"/>
    </row>
    <row r="71" spans="2:92" x14ac:dyDescent="0.3">
      <c r="B71"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1" s="1513" t="s">
        <v>1041</v>
      </c>
      <c r="D71" s="1514">
        <v>70.06</v>
      </c>
      <c r="E71" s="1266" t="s">
        <v>921</v>
      </c>
      <c r="F71" s="1267" t="str">
        <f>VLOOKUP(TBL5_OptBen[[#This Row],[Option Type (defined list)]],'Option Typs_Grps'!B$2:C$47, 2, FALSE)</f>
        <v>Production Options</v>
      </c>
      <c r="G71" s="1268" t="s">
        <v>738</v>
      </c>
      <c r="H71" s="1269" t="s">
        <v>1094</v>
      </c>
      <c r="I71" s="1275" t="s">
        <v>68</v>
      </c>
      <c r="J71" s="1271" t="s">
        <v>111</v>
      </c>
      <c r="K71" s="1272">
        <v>2</v>
      </c>
      <c r="L71" s="1273">
        <v>0</v>
      </c>
      <c r="M71" s="1273">
        <v>0</v>
      </c>
      <c r="N71" s="1273">
        <v>0</v>
      </c>
      <c r="O71" s="1273">
        <v>0</v>
      </c>
      <c r="P71" s="1273">
        <v>0</v>
      </c>
      <c r="Q71" s="1273">
        <v>0</v>
      </c>
      <c r="R71" s="1274">
        <v>0</v>
      </c>
      <c r="S71" s="1274">
        <v>0</v>
      </c>
      <c r="T71" s="1274">
        <v>0</v>
      </c>
      <c r="U71" s="1274">
        <v>0</v>
      </c>
      <c r="V71" s="1274">
        <v>0</v>
      </c>
      <c r="W71" s="1274">
        <v>0</v>
      </c>
      <c r="X71" s="1274">
        <v>0</v>
      </c>
      <c r="Y71" s="1274">
        <v>0</v>
      </c>
      <c r="Z71" s="1274">
        <v>0</v>
      </c>
      <c r="AA71" s="1274">
        <v>0</v>
      </c>
      <c r="AB71" s="1274">
        <v>0</v>
      </c>
      <c r="AC71" s="1274">
        <v>0</v>
      </c>
      <c r="AD71" s="1274">
        <v>0</v>
      </c>
      <c r="AE71" s="1274">
        <v>0</v>
      </c>
      <c r="AF71" s="1274">
        <v>0</v>
      </c>
      <c r="AG71" s="1274">
        <v>0</v>
      </c>
      <c r="AH71" s="1274">
        <v>0</v>
      </c>
      <c r="AI71" s="1274">
        <v>0</v>
      </c>
      <c r="AJ71" s="1274">
        <v>0</v>
      </c>
      <c r="AK71" s="1274">
        <v>0</v>
      </c>
      <c r="AL71" s="1274">
        <v>0</v>
      </c>
      <c r="AM71" s="1274">
        <v>0</v>
      </c>
      <c r="AN71" s="1274">
        <v>0</v>
      </c>
      <c r="AO71" s="1274">
        <v>0</v>
      </c>
      <c r="AP71" s="1274">
        <v>0</v>
      </c>
      <c r="AQ71" s="1274">
        <v>0</v>
      </c>
      <c r="AR71" s="1274">
        <v>0</v>
      </c>
      <c r="AS71" s="1274">
        <v>0</v>
      </c>
      <c r="AT71" s="1274">
        <v>0</v>
      </c>
      <c r="AU71" s="1274">
        <v>0</v>
      </c>
      <c r="AV71" s="1274">
        <v>0</v>
      </c>
      <c r="AW71" s="1274">
        <v>0</v>
      </c>
      <c r="AX71" s="1274">
        <v>0</v>
      </c>
      <c r="AY71" s="1274">
        <v>0</v>
      </c>
      <c r="AZ71" s="1274">
        <v>0</v>
      </c>
      <c r="BA71" s="1274">
        <v>0</v>
      </c>
      <c r="BB71" s="1274">
        <v>0</v>
      </c>
      <c r="BC71" s="1274">
        <v>0</v>
      </c>
      <c r="BD71" s="1274">
        <v>0</v>
      </c>
      <c r="BE71" s="1274">
        <v>0</v>
      </c>
      <c r="BF71" s="1274">
        <v>0</v>
      </c>
      <c r="BG71" s="1274">
        <v>0</v>
      </c>
      <c r="BH71" s="1274">
        <v>0</v>
      </c>
      <c r="BI71" s="1274">
        <v>0</v>
      </c>
      <c r="BJ71" s="1274">
        <v>0</v>
      </c>
      <c r="BK71" s="1274">
        <v>0</v>
      </c>
      <c r="BL71" s="1274">
        <v>0</v>
      </c>
      <c r="BM71" s="1274">
        <v>0</v>
      </c>
      <c r="BN71" s="1274">
        <v>0</v>
      </c>
      <c r="BO71" s="1274">
        <v>0</v>
      </c>
      <c r="BP71" s="1274">
        <v>0</v>
      </c>
      <c r="BQ71" s="1274">
        <v>0</v>
      </c>
      <c r="BR71" s="1274">
        <v>0</v>
      </c>
      <c r="BS71" s="1274">
        <v>0</v>
      </c>
      <c r="BT71" s="1274">
        <v>0</v>
      </c>
      <c r="BU71" s="822"/>
      <c r="BV71" s="822"/>
      <c r="BW71" s="822"/>
      <c r="BX71" s="822"/>
      <c r="BY71" s="822"/>
      <c r="BZ71" s="822"/>
      <c r="CA71" s="822"/>
      <c r="CB71" s="822"/>
      <c r="CC71" s="822"/>
      <c r="CD71" s="822"/>
      <c r="CE71" s="822"/>
      <c r="CF71" s="822"/>
      <c r="CG71" s="822"/>
      <c r="CH71" s="822"/>
      <c r="CI71" s="822"/>
      <c r="CJ71" s="822"/>
      <c r="CK71" s="822"/>
      <c r="CL71" s="822"/>
      <c r="CM71" s="822"/>
      <c r="CN71" s="823"/>
    </row>
    <row r="72" spans="2:92" x14ac:dyDescent="0.3">
      <c r="B72"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2" s="1513" t="s">
        <v>1041</v>
      </c>
      <c r="D72" s="1514">
        <v>70.06</v>
      </c>
      <c r="E72" s="1266" t="s">
        <v>921</v>
      </c>
      <c r="F72" s="1267" t="str">
        <f>VLOOKUP(TBL5_OptBen[[#This Row],[Option Type (defined list)]],'Option Typs_Grps'!B$2:C$47, 2, FALSE)</f>
        <v>Production Options</v>
      </c>
      <c r="G72" s="1268" t="s">
        <v>738</v>
      </c>
      <c r="H72" s="1269" t="s">
        <v>1091</v>
      </c>
      <c r="I72" s="1275" t="s">
        <v>68</v>
      </c>
      <c r="J72" s="1271" t="s">
        <v>111</v>
      </c>
      <c r="K72" s="1272">
        <v>2</v>
      </c>
      <c r="L72" s="1273">
        <v>0</v>
      </c>
      <c r="M72" s="1273">
        <v>0</v>
      </c>
      <c r="N72" s="1273">
        <v>0</v>
      </c>
      <c r="O72" s="1273">
        <v>0</v>
      </c>
      <c r="P72" s="1273">
        <v>0</v>
      </c>
      <c r="Q72" s="1273">
        <v>0</v>
      </c>
      <c r="R72" s="1274">
        <v>0</v>
      </c>
      <c r="S72" s="1274">
        <v>0</v>
      </c>
      <c r="T72" s="1274">
        <v>0</v>
      </c>
      <c r="U72" s="1274">
        <v>0</v>
      </c>
      <c r="V72" s="1274">
        <v>0</v>
      </c>
      <c r="W72" s="1274">
        <v>0</v>
      </c>
      <c r="X72" s="1274">
        <v>0</v>
      </c>
      <c r="Y72" s="1274">
        <v>0</v>
      </c>
      <c r="Z72" s="1274">
        <v>0</v>
      </c>
      <c r="AA72" s="1274">
        <v>0</v>
      </c>
      <c r="AB72" s="1274">
        <v>0</v>
      </c>
      <c r="AC72" s="1274">
        <v>0</v>
      </c>
      <c r="AD72" s="1274">
        <v>0</v>
      </c>
      <c r="AE72" s="1274">
        <v>0</v>
      </c>
      <c r="AF72" s="1274">
        <v>0</v>
      </c>
      <c r="AG72" s="1274">
        <v>0</v>
      </c>
      <c r="AH72" s="1274">
        <v>0</v>
      </c>
      <c r="AI72" s="1274">
        <v>0</v>
      </c>
      <c r="AJ72" s="1274">
        <v>0</v>
      </c>
      <c r="AK72" s="1274">
        <v>0</v>
      </c>
      <c r="AL72" s="1274">
        <v>0</v>
      </c>
      <c r="AM72" s="1274">
        <v>0</v>
      </c>
      <c r="AN72" s="1274">
        <v>0</v>
      </c>
      <c r="AO72" s="1274">
        <v>0</v>
      </c>
      <c r="AP72" s="1274">
        <v>0</v>
      </c>
      <c r="AQ72" s="1274">
        <v>0</v>
      </c>
      <c r="AR72" s="1274">
        <v>0</v>
      </c>
      <c r="AS72" s="1274">
        <v>0</v>
      </c>
      <c r="AT72" s="1274">
        <v>0</v>
      </c>
      <c r="AU72" s="1274">
        <v>0</v>
      </c>
      <c r="AV72" s="1274">
        <v>0</v>
      </c>
      <c r="AW72" s="1274">
        <v>0</v>
      </c>
      <c r="AX72" s="1274">
        <v>0</v>
      </c>
      <c r="AY72" s="1274">
        <v>0</v>
      </c>
      <c r="AZ72" s="1274">
        <v>0</v>
      </c>
      <c r="BA72" s="1274">
        <v>0</v>
      </c>
      <c r="BB72" s="1274">
        <v>0</v>
      </c>
      <c r="BC72" s="1274">
        <v>0</v>
      </c>
      <c r="BD72" s="1274">
        <v>0</v>
      </c>
      <c r="BE72" s="1274">
        <v>0</v>
      </c>
      <c r="BF72" s="1274">
        <v>0</v>
      </c>
      <c r="BG72" s="1274">
        <v>0</v>
      </c>
      <c r="BH72" s="1274">
        <v>0</v>
      </c>
      <c r="BI72" s="1274">
        <v>0</v>
      </c>
      <c r="BJ72" s="1274">
        <v>0</v>
      </c>
      <c r="BK72" s="1274">
        <v>0</v>
      </c>
      <c r="BL72" s="1274">
        <v>0</v>
      </c>
      <c r="BM72" s="1274">
        <v>0</v>
      </c>
      <c r="BN72" s="1274">
        <v>0</v>
      </c>
      <c r="BO72" s="1274">
        <v>0</v>
      </c>
      <c r="BP72" s="1274">
        <v>0</v>
      </c>
      <c r="BQ72" s="1274">
        <v>0</v>
      </c>
      <c r="BR72" s="1274">
        <v>0</v>
      </c>
      <c r="BS72" s="1274">
        <v>0</v>
      </c>
      <c r="BT72" s="1274">
        <v>0</v>
      </c>
      <c r="BU72" s="822"/>
      <c r="BV72" s="822"/>
      <c r="BW72" s="822"/>
      <c r="BX72" s="822"/>
      <c r="BY72" s="822"/>
      <c r="BZ72" s="822"/>
      <c r="CA72" s="822"/>
      <c r="CB72" s="822"/>
      <c r="CC72" s="822"/>
      <c r="CD72" s="822"/>
      <c r="CE72" s="822"/>
      <c r="CF72" s="822"/>
      <c r="CG72" s="822"/>
      <c r="CH72" s="822"/>
      <c r="CI72" s="822"/>
      <c r="CJ72" s="822"/>
      <c r="CK72" s="822"/>
      <c r="CL72" s="822"/>
      <c r="CM72" s="822"/>
      <c r="CN72" s="823"/>
    </row>
    <row r="73" spans="2:92" x14ac:dyDescent="0.3">
      <c r="B73"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3" s="1513" t="s">
        <v>1041</v>
      </c>
      <c r="D73" s="1277">
        <v>70.06</v>
      </c>
      <c r="E73" s="1266" t="s">
        <v>921</v>
      </c>
      <c r="F73" s="1267" t="str">
        <f>VLOOKUP(TBL5_OptBen[[#This Row],[Option Type (defined list)]],'Option Typs_Grps'!B$2:C$47, 2, FALSE)</f>
        <v>Production Options</v>
      </c>
      <c r="G73" s="1268" t="s">
        <v>738</v>
      </c>
      <c r="H73" s="1269" t="s">
        <v>1089</v>
      </c>
      <c r="I73" s="1275" t="s">
        <v>68</v>
      </c>
      <c r="J73" s="1271" t="s">
        <v>111</v>
      </c>
      <c r="K73" s="1272">
        <v>2</v>
      </c>
      <c r="L73" s="1273">
        <v>0</v>
      </c>
      <c r="M73" s="1273">
        <v>0</v>
      </c>
      <c r="N73" s="1273">
        <v>0</v>
      </c>
      <c r="O73" s="1273">
        <v>0</v>
      </c>
      <c r="P73" s="1273">
        <v>0</v>
      </c>
      <c r="Q73" s="1273">
        <v>0</v>
      </c>
      <c r="R73" s="1274">
        <v>0</v>
      </c>
      <c r="S73" s="1274">
        <v>0</v>
      </c>
      <c r="T73" s="1274">
        <v>0</v>
      </c>
      <c r="U73" s="1274">
        <v>0</v>
      </c>
      <c r="V73" s="1274">
        <v>0</v>
      </c>
      <c r="W73" s="1274">
        <v>0</v>
      </c>
      <c r="X73" s="1274">
        <v>0</v>
      </c>
      <c r="Y73" s="1274">
        <v>0</v>
      </c>
      <c r="Z73" s="1274">
        <v>0</v>
      </c>
      <c r="AA73" s="1274">
        <v>0</v>
      </c>
      <c r="AB73" s="1274">
        <v>0</v>
      </c>
      <c r="AC73" s="1274">
        <v>0</v>
      </c>
      <c r="AD73" s="1274">
        <v>0</v>
      </c>
      <c r="AE73" s="1274">
        <v>0</v>
      </c>
      <c r="AF73" s="1274">
        <v>0</v>
      </c>
      <c r="AG73" s="1274">
        <v>0</v>
      </c>
      <c r="AH73" s="1274">
        <v>0</v>
      </c>
      <c r="AI73" s="1274">
        <v>0</v>
      </c>
      <c r="AJ73" s="1274">
        <v>0</v>
      </c>
      <c r="AK73" s="1274">
        <v>0</v>
      </c>
      <c r="AL73" s="1274">
        <v>0</v>
      </c>
      <c r="AM73" s="1274">
        <v>0</v>
      </c>
      <c r="AN73" s="1274">
        <v>0</v>
      </c>
      <c r="AO73" s="1274">
        <v>0</v>
      </c>
      <c r="AP73" s="1274">
        <v>0</v>
      </c>
      <c r="AQ73" s="1274">
        <v>0</v>
      </c>
      <c r="AR73" s="1274">
        <v>0</v>
      </c>
      <c r="AS73" s="1274">
        <v>0</v>
      </c>
      <c r="AT73" s="1274">
        <v>0</v>
      </c>
      <c r="AU73" s="1274">
        <v>0</v>
      </c>
      <c r="AV73" s="1274">
        <v>0</v>
      </c>
      <c r="AW73" s="1274">
        <v>0</v>
      </c>
      <c r="AX73" s="1274">
        <v>0</v>
      </c>
      <c r="AY73" s="1274">
        <v>0</v>
      </c>
      <c r="AZ73" s="1274">
        <v>0</v>
      </c>
      <c r="BA73" s="1274">
        <v>0</v>
      </c>
      <c r="BB73" s="1274">
        <v>0</v>
      </c>
      <c r="BC73" s="1274">
        <v>0</v>
      </c>
      <c r="BD73" s="1274">
        <v>0</v>
      </c>
      <c r="BE73" s="1274">
        <v>0</v>
      </c>
      <c r="BF73" s="1274">
        <v>0</v>
      </c>
      <c r="BG73" s="1274">
        <v>0</v>
      </c>
      <c r="BH73" s="1274">
        <v>0</v>
      </c>
      <c r="BI73" s="1274">
        <v>0</v>
      </c>
      <c r="BJ73" s="1274">
        <v>0</v>
      </c>
      <c r="BK73" s="1274">
        <v>0</v>
      </c>
      <c r="BL73" s="1274">
        <v>0</v>
      </c>
      <c r="BM73" s="1274">
        <v>0</v>
      </c>
      <c r="BN73" s="1274">
        <v>0</v>
      </c>
      <c r="BO73" s="1274">
        <v>0</v>
      </c>
      <c r="BP73" s="1274">
        <v>0</v>
      </c>
      <c r="BQ73" s="1274">
        <v>0</v>
      </c>
      <c r="BR73" s="1274">
        <v>0</v>
      </c>
      <c r="BS73" s="1274">
        <v>0</v>
      </c>
      <c r="BT73" s="1274">
        <v>0</v>
      </c>
      <c r="BU73" s="822"/>
      <c r="BV73" s="822"/>
      <c r="BW73" s="822"/>
      <c r="BX73" s="822"/>
      <c r="BY73" s="822"/>
      <c r="BZ73" s="822"/>
      <c r="CA73" s="822"/>
      <c r="CB73" s="822"/>
      <c r="CC73" s="822"/>
      <c r="CD73" s="822"/>
      <c r="CE73" s="822"/>
      <c r="CF73" s="822"/>
      <c r="CG73" s="822"/>
      <c r="CH73" s="822"/>
      <c r="CI73" s="822"/>
      <c r="CJ73" s="822"/>
      <c r="CK73" s="822"/>
      <c r="CL73" s="822"/>
      <c r="CM73" s="822"/>
      <c r="CN73" s="823"/>
    </row>
    <row r="74" spans="2:92" x14ac:dyDescent="0.3">
      <c r="B7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 s="1513" t="s">
        <v>1060</v>
      </c>
      <c r="D74" s="1277" t="s">
        <v>1059</v>
      </c>
      <c r="E74" s="737" t="s">
        <v>842</v>
      </c>
      <c r="F74" s="1267" t="str">
        <f>VLOOKUP(TBL5_OptBen[[#This Row],[Option Type (defined list)]],'Option Typs_Grps'!B$2:C$47, 2, FALSE)</f>
        <v>Distribution Options</v>
      </c>
      <c r="G74" s="1268" t="s">
        <v>772</v>
      </c>
      <c r="H74" s="1269" t="s">
        <v>1090</v>
      </c>
      <c r="I74" s="1275" t="s">
        <v>68</v>
      </c>
      <c r="J74" s="1271" t="s">
        <v>111</v>
      </c>
      <c r="K74" s="1272">
        <v>2</v>
      </c>
      <c r="L74" s="1273">
        <v>0</v>
      </c>
      <c r="M74" s="1273">
        <v>0</v>
      </c>
      <c r="N74" s="1273">
        <v>0</v>
      </c>
      <c r="O74" s="1273">
        <v>0</v>
      </c>
      <c r="P74" s="1273">
        <v>0</v>
      </c>
      <c r="Q74" s="1273">
        <v>0</v>
      </c>
      <c r="R74" s="1274">
        <v>0.45840000000000003</v>
      </c>
      <c r="S74" s="1274">
        <v>1.0367999999999999</v>
      </c>
      <c r="T74" s="1274">
        <v>1.7452000000000001</v>
      </c>
      <c r="U74" s="1274">
        <v>2.5636000000000001</v>
      </c>
      <c r="V74" s="1274">
        <v>3.5020000000000002</v>
      </c>
      <c r="W74" s="1274">
        <v>5.2156000000000002</v>
      </c>
      <c r="X74" s="1274">
        <v>6.9291999999999998</v>
      </c>
      <c r="Y74" s="1274">
        <v>8.6427999999999994</v>
      </c>
      <c r="Z74" s="1274">
        <v>10.356399999999999</v>
      </c>
      <c r="AA74" s="1274">
        <v>12.07</v>
      </c>
      <c r="AB74" s="1274">
        <v>12.952</v>
      </c>
      <c r="AC74" s="1274">
        <v>13.834</v>
      </c>
      <c r="AD74" s="1274">
        <v>14.715999999999999</v>
      </c>
      <c r="AE74" s="1274">
        <v>15.597999999999999</v>
      </c>
      <c r="AF74" s="1274">
        <v>16.48</v>
      </c>
      <c r="AG74" s="1274">
        <v>17.362000000000002</v>
      </c>
      <c r="AH74" s="1274">
        <v>18.244000000000003</v>
      </c>
      <c r="AI74" s="1274">
        <v>19.126000000000005</v>
      </c>
      <c r="AJ74" s="1274">
        <v>20.008000000000006</v>
      </c>
      <c r="AK74" s="1274">
        <v>20.890000000000008</v>
      </c>
      <c r="AL74" s="1274">
        <v>21.772000000000009</v>
      </c>
      <c r="AM74" s="1274">
        <v>22.654000000000011</v>
      </c>
      <c r="AN74" s="1274">
        <v>23.536000000000012</v>
      </c>
      <c r="AO74" s="1274">
        <v>24.418000000000013</v>
      </c>
      <c r="AP74" s="1274">
        <v>25.3</v>
      </c>
      <c r="AQ74" s="1274">
        <v>25.3</v>
      </c>
      <c r="AR74" s="1274">
        <v>25.3</v>
      </c>
      <c r="AS74" s="1274">
        <v>25.3</v>
      </c>
      <c r="AT74" s="1274">
        <v>25.3</v>
      </c>
      <c r="AU74" s="1274">
        <v>25.3</v>
      </c>
      <c r="AV74" s="1274">
        <v>25.3</v>
      </c>
      <c r="AW74" s="1274">
        <v>25.3</v>
      </c>
      <c r="AX74" s="1274">
        <v>25.3</v>
      </c>
      <c r="AY74" s="1274">
        <v>25.3</v>
      </c>
      <c r="AZ74" s="1274">
        <v>25.3</v>
      </c>
      <c r="BA74" s="1274">
        <v>25.3</v>
      </c>
      <c r="BB74" s="1274">
        <v>25.3</v>
      </c>
      <c r="BC74" s="1274">
        <v>25.3</v>
      </c>
      <c r="BD74" s="1274">
        <v>25.3</v>
      </c>
      <c r="BE74" s="1274">
        <v>25.3</v>
      </c>
      <c r="BF74" s="1274">
        <v>25.3</v>
      </c>
      <c r="BG74" s="1274">
        <v>25.3</v>
      </c>
      <c r="BH74" s="1274">
        <v>25.3</v>
      </c>
      <c r="BI74" s="1274">
        <v>25.3</v>
      </c>
      <c r="BJ74" s="1274">
        <v>25.3</v>
      </c>
      <c r="BK74" s="1274">
        <v>25.3</v>
      </c>
      <c r="BL74" s="1274">
        <v>25.3</v>
      </c>
      <c r="BM74" s="1274">
        <v>25.3</v>
      </c>
      <c r="BN74" s="1274">
        <v>25.3</v>
      </c>
      <c r="BO74" s="1274">
        <v>25.3</v>
      </c>
      <c r="BP74" s="1274">
        <v>25.3</v>
      </c>
      <c r="BQ74" s="1274">
        <v>25.3</v>
      </c>
      <c r="BR74" s="1274">
        <v>25.3</v>
      </c>
      <c r="BS74" s="1274">
        <v>25.3</v>
      </c>
      <c r="BT74" s="1274">
        <v>25.3</v>
      </c>
      <c r="BU74" s="822"/>
      <c r="BV74" s="822"/>
      <c r="BW74" s="822"/>
      <c r="BX74" s="822"/>
      <c r="BY74" s="822"/>
      <c r="BZ74" s="822"/>
      <c r="CA74" s="822"/>
      <c r="CB74" s="822"/>
      <c r="CC74" s="822"/>
      <c r="CD74" s="822"/>
      <c r="CE74" s="822"/>
      <c r="CF74" s="822"/>
      <c r="CG74" s="822"/>
      <c r="CH74" s="822"/>
      <c r="CI74" s="822"/>
      <c r="CJ74" s="822"/>
      <c r="CK74" s="822"/>
      <c r="CL74" s="822"/>
      <c r="CM74" s="822"/>
      <c r="CN74" s="823"/>
    </row>
    <row r="75" spans="2:92" x14ac:dyDescent="0.3">
      <c r="B75"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513" t="s">
        <v>1819</v>
      </c>
      <c r="D75" s="1514">
        <v>54.06</v>
      </c>
      <c r="E75" s="1266" t="s">
        <v>928</v>
      </c>
      <c r="F75" s="1267" t="str">
        <f>VLOOKUP(TBL5_OptBen[[#This Row],[Option Type (defined list)]],'Option Typs_Grps'!B$2:C$47, 2, FALSE)</f>
        <v>Resource Options</v>
      </c>
      <c r="G75" s="1268" t="s">
        <v>738</v>
      </c>
      <c r="H75" s="1269" t="s">
        <v>1093</v>
      </c>
      <c r="I75" s="1270" t="s">
        <v>68</v>
      </c>
      <c r="J75" s="1271" t="s">
        <v>111</v>
      </c>
      <c r="K75" s="1272">
        <v>2</v>
      </c>
      <c r="L75" s="1273">
        <v>0</v>
      </c>
      <c r="M75" s="1273">
        <v>0</v>
      </c>
      <c r="N75" s="1273">
        <v>0</v>
      </c>
      <c r="O75" s="1273">
        <v>0</v>
      </c>
      <c r="P75" s="1273">
        <v>0</v>
      </c>
      <c r="Q75" s="1273">
        <v>0</v>
      </c>
      <c r="R75" s="1274">
        <v>0</v>
      </c>
      <c r="S75" s="1274">
        <v>0</v>
      </c>
      <c r="T75" s="1274">
        <v>0</v>
      </c>
      <c r="U75" s="1274">
        <v>0</v>
      </c>
      <c r="V75" s="1274">
        <v>0</v>
      </c>
      <c r="W75" s="1274">
        <v>0</v>
      </c>
      <c r="X75" s="1274">
        <v>0</v>
      </c>
      <c r="Y75" s="1274">
        <v>0</v>
      </c>
      <c r="Z75" s="1274">
        <v>0</v>
      </c>
      <c r="AA75" s="1274">
        <v>0</v>
      </c>
      <c r="AB75" s="1274">
        <v>0</v>
      </c>
      <c r="AC75" s="1274">
        <v>0</v>
      </c>
      <c r="AD75" s="1274">
        <v>0</v>
      </c>
      <c r="AE75" s="1274">
        <v>0</v>
      </c>
      <c r="AF75" s="1274">
        <v>0</v>
      </c>
      <c r="AG75" s="1274">
        <v>0</v>
      </c>
      <c r="AH75" s="1274">
        <v>0</v>
      </c>
      <c r="AI75" s="1274">
        <v>0</v>
      </c>
      <c r="AJ75" s="1274">
        <v>0</v>
      </c>
      <c r="AK75" s="1274">
        <v>0</v>
      </c>
      <c r="AL75" s="1274">
        <v>0</v>
      </c>
      <c r="AM75" s="1274">
        <v>0</v>
      </c>
      <c r="AN75" s="1274">
        <v>0</v>
      </c>
      <c r="AO75" s="1274">
        <v>0</v>
      </c>
      <c r="AP75" s="1274">
        <v>0</v>
      </c>
      <c r="AQ75" s="1274">
        <v>0</v>
      </c>
      <c r="AR75" s="1274">
        <v>0</v>
      </c>
      <c r="AS75" s="1274">
        <v>0</v>
      </c>
      <c r="AT75" s="1274">
        <v>0</v>
      </c>
      <c r="AU75" s="1274">
        <v>0</v>
      </c>
      <c r="AV75" s="1274">
        <v>0</v>
      </c>
      <c r="AW75" s="1274">
        <v>0</v>
      </c>
      <c r="AX75" s="1274">
        <v>0</v>
      </c>
      <c r="AY75" s="1274">
        <v>0</v>
      </c>
      <c r="AZ75" s="1274">
        <v>0</v>
      </c>
      <c r="BA75" s="1274">
        <v>0</v>
      </c>
      <c r="BB75" s="1274">
        <v>0</v>
      </c>
      <c r="BC75" s="1274">
        <v>0</v>
      </c>
      <c r="BD75" s="1274">
        <v>0</v>
      </c>
      <c r="BE75" s="1274">
        <v>0</v>
      </c>
      <c r="BF75" s="1274">
        <v>0</v>
      </c>
      <c r="BG75" s="1274">
        <v>8.75</v>
      </c>
      <c r="BH75" s="1274">
        <v>8.75</v>
      </c>
      <c r="BI75" s="1274">
        <v>8.75</v>
      </c>
      <c r="BJ75" s="1274">
        <v>8.75</v>
      </c>
      <c r="BK75" s="1274">
        <v>8.75</v>
      </c>
      <c r="BL75" s="1274">
        <v>8.75</v>
      </c>
      <c r="BM75" s="1274">
        <v>8.75</v>
      </c>
      <c r="BN75" s="1274">
        <v>8.75</v>
      </c>
      <c r="BO75" s="1274">
        <v>8.75</v>
      </c>
      <c r="BP75" s="1274">
        <v>8.75</v>
      </c>
      <c r="BQ75" s="1274">
        <v>8.75</v>
      </c>
      <c r="BR75" s="1274">
        <v>8.75</v>
      </c>
      <c r="BS75" s="1274">
        <v>8.75</v>
      </c>
      <c r="BT75" s="1274">
        <v>8.75</v>
      </c>
      <c r="BU75" s="822"/>
      <c r="BV75" s="822"/>
      <c r="BW75" s="822"/>
      <c r="BX75" s="822"/>
      <c r="BY75" s="822"/>
      <c r="BZ75" s="822"/>
      <c r="CA75" s="822"/>
      <c r="CB75" s="822"/>
      <c r="CC75" s="822"/>
      <c r="CD75" s="822"/>
      <c r="CE75" s="822"/>
      <c r="CF75" s="822"/>
      <c r="CG75" s="822"/>
      <c r="CH75" s="822"/>
      <c r="CI75" s="822"/>
      <c r="CJ75" s="822"/>
      <c r="CK75" s="822"/>
      <c r="CL75" s="822"/>
      <c r="CM75" s="822"/>
      <c r="CN75" s="823"/>
    </row>
    <row r="76" spans="2:92" x14ac:dyDescent="0.3">
      <c r="B76"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513" t="s">
        <v>1829</v>
      </c>
      <c r="D76" s="1514">
        <v>59.01</v>
      </c>
      <c r="E76" s="1266" t="s">
        <v>938</v>
      </c>
      <c r="F76" s="1267" t="str">
        <f>VLOOKUP(TBL5_OptBen[[#This Row],[Option Type (defined list)]],'Option Typs_Grps'!B$2:C$47, 2, FALSE)</f>
        <v>Resource Options</v>
      </c>
      <c r="G76" s="1268" t="s">
        <v>738</v>
      </c>
      <c r="H76" s="1269" t="s">
        <v>1095</v>
      </c>
      <c r="I76" s="1270" t="s">
        <v>68</v>
      </c>
      <c r="J76" s="1271" t="s">
        <v>111</v>
      </c>
      <c r="K76" s="1272">
        <v>2</v>
      </c>
      <c r="L76" s="1273">
        <v>0</v>
      </c>
      <c r="M76" s="1273">
        <v>0</v>
      </c>
      <c r="N76" s="1273">
        <v>0</v>
      </c>
      <c r="O76" s="1273">
        <v>0</v>
      </c>
      <c r="P76" s="1273">
        <v>0</v>
      </c>
      <c r="Q76" s="1273">
        <v>0</v>
      </c>
      <c r="R76" s="1274">
        <v>0</v>
      </c>
      <c r="S76" s="1274">
        <v>0</v>
      </c>
      <c r="T76" s="1274">
        <v>0</v>
      </c>
      <c r="U76" s="1274">
        <v>0</v>
      </c>
      <c r="V76" s="1274">
        <v>0</v>
      </c>
      <c r="W76" s="1274">
        <v>5</v>
      </c>
      <c r="X76" s="1274">
        <v>5</v>
      </c>
      <c r="Y76" s="1274">
        <v>5</v>
      </c>
      <c r="Z76" s="1274">
        <v>5</v>
      </c>
      <c r="AA76" s="1274">
        <v>5</v>
      </c>
      <c r="AB76" s="1274">
        <v>5</v>
      </c>
      <c r="AC76" s="1274">
        <v>5</v>
      </c>
      <c r="AD76" s="1274">
        <v>5</v>
      </c>
      <c r="AE76" s="1274">
        <v>5</v>
      </c>
      <c r="AF76" s="1274">
        <v>5</v>
      </c>
      <c r="AG76" s="1274">
        <v>5</v>
      </c>
      <c r="AH76" s="1274">
        <v>5</v>
      </c>
      <c r="AI76" s="1274">
        <v>5</v>
      </c>
      <c r="AJ76" s="1274">
        <v>5</v>
      </c>
      <c r="AK76" s="1274">
        <v>5</v>
      </c>
      <c r="AL76" s="1274">
        <v>5</v>
      </c>
      <c r="AM76" s="1274">
        <v>5</v>
      </c>
      <c r="AN76" s="1274">
        <v>5</v>
      </c>
      <c r="AO76" s="1274">
        <v>5</v>
      </c>
      <c r="AP76" s="1274">
        <v>5</v>
      </c>
      <c r="AQ76" s="1274">
        <v>5</v>
      </c>
      <c r="AR76" s="1274">
        <v>5</v>
      </c>
      <c r="AS76" s="1274">
        <v>5</v>
      </c>
      <c r="AT76" s="1274">
        <v>5</v>
      </c>
      <c r="AU76" s="1274">
        <v>5</v>
      </c>
      <c r="AV76" s="1274">
        <v>5</v>
      </c>
      <c r="AW76" s="1274">
        <v>5</v>
      </c>
      <c r="AX76" s="1274">
        <v>5</v>
      </c>
      <c r="AY76" s="1274">
        <v>5</v>
      </c>
      <c r="AZ76" s="1274">
        <v>5</v>
      </c>
      <c r="BA76" s="1274">
        <v>5</v>
      </c>
      <c r="BB76" s="1274">
        <v>5</v>
      </c>
      <c r="BC76" s="1274">
        <v>5</v>
      </c>
      <c r="BD76" s="1274">
        <v>5</v>
      </c>
      <c r="BE76" s="1274">
        <v>5</v>
      </c>
      <c r="BF76" s="1274">
        <v>5</v>
      </c>
      <c r="BG76" s="1274">
        <v>5</v>
      </c>
      <c r="BH76" s="1274">
        <v>5</v>
      </c>
      <c r="BI76" s="1274">
        <v>5</v>
      </c>
      <c r="BJ76" s="1274">
        <v>5</v>
      </c>
      <c r="BK76" s="1274">
        <v>5</v>
      </c>
      <c r="BL76" s="1274">
        <v>5</v>
      </c>
      <c r="BM76" s="1274">
        <v>5</v>
      </c>
      <c r="BN76" s="1274">
        <v>5</v>
      </c>
      <c r="BO76" s="1274">
        <v>5</v>
      </c>
      <c r="BP76" s="1274">
        <v>5</v>
      </c>
      <c r="BQ76" s="1274">
        <v>5</v>
      </c>
      <c r="BR76" s="1274">
        <v>5</v>
      </c>
      <c r="BS76" s="1274">
        <v>5</v>
      </c>
      <c r="BT76" s="1274">
        <v>5</v>
      </c>
      <c r="BU76" s="822"/>
      <c r="BV76" s="822"/>
      <c r="BW76" s="822"/>
      <c r="BX76" s="822"/>
      <c r="BY76" s="822"/>
      <c r="BZ76" s="822"/>
      <c r="CA76" s="822"/>
      <c r="CB76" s="822"/>
      <c r="CC76" s="822"/>
      <c r="CD76" s="822"/>
      <c r="CE76" s="822"/>
      <c r="CF76" s="822"/>
      <c r="CG76" s="822"/>
      <c r="CH76" s="822"/>
      <c r="CI76" s="822"/>
      <c r="CJ76" s="822"/>
      <c r="CK76" s="822"/>
      <c r="CL76" s="822"/>
      <c r="CM76" s="822"/>
      <c r="CN76" s="823"/>
    </row>
    <row r="77" spans="2:92" x14ac:dyDescent="0.3">
      <c r="B7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 s="1513" t="s">
        <v>1829</v>
      </c>
      <c r="D77" s="1514">
        <v>59.01</v>
      </c>
      <c r="E77" s="1266" t="s">
        <v>938</v>
      </c>
      <c r="F77" s="1267" t="str">
        <f>VLOOKUP(TBL5_OptBen[[#This Row],[Option Type (defined list)]],'Option Typs_Grps'!B$2:C$47, 2, FALSE)</f>
        <v>Resource Options</v>
      </c>
      <c r="G77" s="1268" t="s">
        <v>738</v>
      </c>
      <c r="H77" s="1269" t="s">
        <v>1090</v>
      </c>
      <c r="I77" s="1270" t="s">
        <v>68</v>
      </c>
      <c r="J77" s="1271" t="s">
        <v>111</v>
      </c>
      <c r="K77" s="1272">
        <v>2</v>
      </c>
      <c r="L77" s="1273">
        <v>0</v>
      </c>
      <c r="M77" s="1273">
        <v>0</v>
      </c>
      <c r="N77" s="1273">
        <v>0</v>
      </c>
      <c r="O77" s="1273">
        <v>0</v>
      </c>
      <c r="P77" s="1273">
        <v>0</v>
      </c>
      <c r="Q77" s="1273">
        <v>0</v>
      </c>
      <c r="R77" s="1274">
        <v>0</v>
      </c>
      <c r="S77" s="1274">
        <v>0</v>
      </c>
      <c r="T77" s="1274">
        <v>0</v>
      </c>
      <c r="U77" s="1274">
        <v>0</v>
      </c>
      <c r="V77" s="1274">
        <v>0</v>
      </c>
      <c r="W77" s="1274">
        <v>5</v>
      </c>
      <c r="X77" s="1274">
        <v>5</v>
      </c>
      <c r="Y77" s="1274">
        <v>5</v>
      </c>
      <c r="Z77" s="1274">
        <v>5</v>
      </c>
      <c r="AA77" s="1274">
        <v>5</v>
      </c>
      <c r="AB77" s="1274">
        <v>5</v>
      </c>
      <c r="AC77" s="1274">
        <v>5</v>
      </c>
      <c r="AD77" s="1274">
        <v>5</v>
      </c>
      <c r="AE77" s="1274">
        <v>5</v>
      </c>
      <c r="AF77" s="1274">
        <v>5</v>
      </c>
      <c r="AG77" s="1274">
        <v>5</v>
      </c>
      <c r="AH77" s="1274">
        <v>5</v>
      </c>
      <c r="AI77" s="1274">
        <v>5</v>
      </c>
      <c r="AJ77" s="1274">
        <v>5</v>
      </c>
      <c r="AK77" s="1274">
        <v>5</v>
      </c>
      <c r="AL77" s="1274">
        <v>5</v>
      </c>
      <c r="AM77" s="1274">
        <v>5</v>
      </c>
      <c r="AN77" s="1274">
        <v>5</v>
      </c>
      <c r="AO77" s="1274">
        <v>5</v>
      </c>
      <c r="AP77" s="1274">
        <v>5</v>
      </c>
      <c r="AQ77" s="1274">
        <v>5</v>
      </c>
      <c r="AR77" s="1274">
        <v>5</v>
      </c>
      <c r="AS77" s="1274">
        <v>5</v>
      </c>
      <c r="AT77" s="1274">
        <v>5</v>
      </c>
      <c r="AU77" s="1274">
        <v>5</v>
      </c>
      <c r="AV77" s="1274">
        <v>5</v>
      </c>
      <c r="AW77" s="1274">
        <v>5</v>
      </c>
      <c r="AX77" s="1274">
        <v>5</v>
      </c>
      <c r="AY77" s="1274">
        <v>5</v>
      </c>
      <c r="AZ77" s="1274">
        <v>5</v>
      </c>
      <c r="BA77" s="1274">
        <v>5</v>
      </c>
      <c r="BB77" s="1274">
        <v>5</v>
      </c>
      <c r="BC77" s="1274">
        <v>5</v>
      </c>
      <c r="BD77" s="1274">
        <v>5</v>
      </c>
      <c r="BE77" s="1274">
        <v>5</v>
      </c>
      <c r="BF77" s="1274">
        <v>5</v>
      </c>
      <c r="BG77" s="1274">
        <v>5</v>
      </c>
      <c r="BH77" s="1274">
        <v>5</v>
      </c>
      <c r="BI77" s="1274">
        <v>5</v>
      </c>
      <c r="BJ77" s="1274">
        <v>5</v>
      </c>
      <c r="BK77" s="1274">
        <v>5</v>
      </c>
      <c r="BL77" s="1274">
        <v>5</v>
      </c>
      <c r="BM77" s="1274">
        <v>5</v>
      </c>
      <c r="BN77" s="1274">
        <v>5</v>
      </c>
      <c r="BO77" s="1274">
        <v>5</v>
      </c>
      <c r="BP77" s="1274">
        <v>5</v>
      </c>
      <c r="BQ77" s="1274">
        <v>5</v>
      </c>
      <c r="BR77" s="1274">
        <v>5</v>
      </c>
      <c r="BS77" s="1274">
        <v>5</v>
      </c>
      <c r="BT77" s="1274">
        <v>5</v>
      </c>
      <c r="BU77" s="822"/>
      <c r="BV77" s="822"/>
      <c r="BW77" s="822"/>
      <c r="BX77" s="822"/>
      <c r="BY77" s="822"/>
      <c r="BZ77" s="822"/>
      <c r="CA77" s="822"/>
      <c r="CB77" s="822"/>
      <c r="CC77" s="822"/>
      <c r="CD77" s="822"/>
      <c r="CE77" s="822"/>
      <c r="CF77" s="822"/>
      <c r="CG77" s="822"/>
      <c r="CH77" s="822"/>
      <c r="CI77" s="822"/>
      <c r="CJ77" s="822"/>
      <c r="CK77" s="822"/>
      <c r="CL77" s="822"/>
      <c r="CM77" s="822"/>
      <c r="CN77" s="823"/>
    </row>
    <row r="78" spans="2:92" x14ac:dyDescent="0.3">
      <c r="B78"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 s="1513" t="s">
        <v>1829</v>
      </c>
      <c r="D78" s="1514">
        <v>59.01</v>
      </c>
      <c r="E78" s="1266" t="s">
        <v>938</v>
      </c>
      <c r="F78" s="1267" t="str">
        <f>VLOOKUP(TBL5_OptBen[[#This Row],[Option Type (defined list)]],'Option Typs_Grps'!B$2:C$47, 2, FALSE)</f>
        <v>Resource Options</v>
      </c>
      <c r="G78" s="1268" t="s">
        <v>738</v>
      </c>
      <c r="H78" s="1269" t="s">
        <v>1087</v>
      </c>
      <c r="I78" s="1270" t="s">
        <v>68</v>
      </c>
      <c r="J78" s="1271" t="s">
        <v>111</v>
      </c>
      <c r="K78" s="1272">
        <v>2</v>
      </c>
      <c r="L78" s="1273">
        <v>0</v>
      </c>
      <c r="M78" s="1273">
        <v>0</v>
      </c>
      <c r="N78" s="1273">
        <v>0</v>
      </c>
      <c r="O78" s="1273">
        <v>0</v>
      </c>
      <c r="P78" s="1273">
        <v>0</v>
      </c>
      <c r="Q78" s="1273">
        <v>0</v>
      </c>
      <c r="R78" s="1274">
        <v>0</v>
      </c>
      <c r="S78" s="1274">
        <v>0</v>
      </c>
      <c r="T78" s="1274">
        <v>0</v>
      </c>
      <c r="U78" s="1274">
        <v>0</v>
      </c>
      <c r="V78" s="1274">
        <v>0</v>
      </c>
      <c r="W78" s="1274">
        <v>5</v>
      </c>
      <c r="X78" s="1274">
        <v>5</v>
      </c>
      <c r="Y78" s="1274">
        <v>5</v>
      </c>
      <c r="Z78" s="1274">
        <v>5</v>
      </c>
      <c r="AA78" s="1274">
        <v>5</v>
      </c>
      <c r="AB78" s="1274">
        <v>5</v>
      </c>
      <c r="AC78" s="1274">
        <v>5</v>
      </c>
      <c r="AD78" s="1274">
        <v>5</v>
      </c>
      <c r="AE78" s="1274">
        <v>5</v>
      </c>
      <c r="AF78" s="1274">
        <v>5</v>
      </c>
      <c r="AG78" s="1274">
        <v>5</v>
      </c>
      <c r="AH78" s="1274">
        <v>5</v>
      </c>
      <c r="AI78" s="1274">
        <v>5</v>
      </c>
      <c r="AJ78" s="1274">
        <v>5</v>
      </c>
      <c r="AK78" s="1274">
        <v>5</v>
      </c>
      <c r="AL78" s="1274">
        <v>5</v>
      </c>
      <c r="AM78" s="1274">
        <v>5</v>
      </c>
      <c r="AN78" s="1274">
        <v>5</v>
      </c>
      <c r="AO78" s="1274">
        <v>5</v>
      </c>
      <c r="AP78" s="1274">
        <v>5</v>
      </c>
      <c r="AQ78" s="1274">
        <v>5</v>
      </c>
      <c r="AR78" s="1274">
        <v>5</v>
      </c>
      <c r="AS78" s="1274">
        <v>5</v>
      </c>
      <c r="AT78" s="1274">
        <v>5</v>
      </c>
      <c r="AU78" s="1274">
        <v>5</v>
      </c>
      <c r="AV78" s="1274">
        <v>5</v>
      </c>
      <c r="AW78" s="1274">
        <v>5</v>
      </c>
      <c r="AX78" s="1274">
        <v>5</v>
      </c>
      <c r="AY78" s="1274">
        <v>5</v>
      </c>
      <c r="AZ78" s="1274">
        <v>5</v>
      </c>
      <c r="BA78" s="1274">
        <v>5</v>
      </c>
      <c r="BB78" s="1274">
        <v>5</v>
      </c>
      <c r="BC78" s="1274">
        <v>5</v>
      </c>
      <c r="BD78" s="1274">
        <v>5</v>
      </c>
      <c r="BE78" s="1274">
        <v>5</v>
      </c>
      <c r="BF78" s="1274">
        <v>5</v>
      </c>
      <c r="BG78" s="1274">
        <v>5</v>
      </c>
      <c r="BH78" s="1274">
        <v>5</v>
      </c>
      <c r="BI78" s="1274">
        <v>5</v>
      </c>
      <c r="BJ78" s="1274">
        <v>5</v>
      </c>
      <c r="BK78" s="1274">
        <v>5</v>
      </c>
      <c r="BL78" s="1274">
        <v>5</v>
      </c>
      <c r="BM78" s="1274">
        <v>5</v>
      </c>
      <c r="BN78" s="1274">
        <v>5</v>
      </c>
      <c r="BO78" s="1274">
        <v>5</v>
      </c>
      <c r="BP78" s="1274">
        <v>5</v>
      </c>
      <c r="BQ78" s="1274">
        <v>5</v>
      </c>
      <c r="BR78" s="1274">
        <v>5</v>
      </c>
      <c r="BS78" s="1274">
        <v>5</v>
      </c>
      <c r="BT78" s="1274">
        <v>5</v>
      </c>
      <c r="BU78" s="822"/>
      <c r="BV78" s="822"/>
      <c r="BW78" s="822"/>
      <c r="BX78" s="822"/>
      <c r="BY78" s="822"/>
      <c r="BZ78" s="822"/>
      <c r="CA78" s="822"/>
      <c r="CB78" s="822"/>
      <c r="CC78" s="822"/>
      <c r="CD78" s="822"/>
      <c r="CE78" s="822"/>
      <c r="CF78" s="822"/>
      <c r="CG78" s="822"/>
      <c r="CH78" s="822"/>
      <c r="CI78" s="822"/>
      <c r="CJ78" s="822"/>
      <c r="CK78" s="822"/>
      <c r="CL78" s="822"/>
      <c r="CM78" s="822"/>
      <c r="CN78" s="823"/>
    </row>
    <row r="79" spans="2:92" s="826" customFormat="1" x14ac:dyDescent="0.3">
      <c r="B7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513" t="s">
        <v>1829</v>
      </c>
      <c r="D79" s="1514">
        <v>59.01</v>
      </c>
      <c r="E79" s="1266" t="s">
        <v>938</v>
      </c>
      <c r="F79" s="1267" t="str">
        <f>VLOOKUP(TBL5_OptBen[[#This Row],[Option Type (defined list)]],'Option Typs_Grps'!B$2:C$47, 2, FALSE)</f>
        <v>Resource Options</v>
      </c>
      <c r="G79" s="1268" t="s">
        <v>738</v>
      </c>
      <c r="H79" s="1269" t="s">
        <v>1093</v>
      </c>
      <c r="I79" s="1270" t="s">
        <v>68</v>
      </c>
      <c r="J79" s="1271" t="s">
        <v>111</v>
      </c>
      <c r="K79" s="1272">
        <v>2</v>
      </c>
      <c r="L79" s="1273">
        <v>0</v>
      </c>
      <c r="M79" s="1273">
        <v>0</v>
      </c>
      <c r="N79" s="1273">
        <v>0</v>
      </c>
      <c r="O79" s="1273">
        <v>0</v>
      </c>
      <c r="P79" s="1273">
        <v>0</v>
      </c>
      <c r="Q79" s="1273">
        <v>0</v>
      </c>
      <c r="R79" s="1274">
        <v>0</v>
      </c>
      <c r="S79" s="1274">
        <v>0</v>
      </c>
      <c r="T79" s="1274">
        <v>0</v>
      </c>
      <c r="U79" s="1274">
        <v>0</v>
      </c>
      <c r="V79" s="1274">
        <v>0</v>
      </c>
      <c r="W79" s="1274">
        <v>5</v>
      </c>
      <c r="X79" s="1274">
        <v>5</v>
      </c>
      <c r="Y79" s="1274">
        <v>5</v>
      </c>
      <c r="Z79" s="1274">
        <v>5</v>
      </c>
      <c r="AA79" s="1274">
        <v>5</v>
      </c>
      <c r="AB79" s="1274">
        <v>5</v>
      </c>
      <c r="AC79" s="1274">
        <v>5</v>
      </c>
      <c r="AD79" s="1274">
        <v>5</v>
      </c>
      <c r="AE79" s="1274">
        <v>5</v>
      </c>
      <c r="AF79" s="1274">
        <v>5</v>
      </c>
      <c r="AG79" s="1274">
        <v>5</v>
      </c>
      <c r="AH79" s="1274">
        <v>5</v>
      </c>
      <c r="AI79" s="1274">
        <v>5</v>
      </c>
      <c r="AJ79" s="1274">
        <v>5</v>
      </c>
      <c r="AK79" s="1274">
        <v>5</v>
      </c>
      <c r="AL79" s="1274">
        <v>5</v>
      </c>
      <c r="AM79" s="1274">
        <v>5</v>
      </c>
      <c r="AN79" s="1274">
        <v>5</v>
      </c>
      <c r="AO79" s="1274">
        <v>5</v>
      </c>
      <c r="AP79" s="1274">
        <v>5</v>
      </c>
      <c r="AQ79" s="1274">
        <v>5</v>
      </c>
      <c r="AR79" s="1274">
        <v>5</v>
      </c>
      <c r="AS79" s="1274">
        <v>5</v>
      </c>
      <c r="AT79" s="1274">
        <v>5</v>
      </c>
      <c r="AU79" s="1274">
        <v>5</v>
      </c>
      <c r="AV79" s="1274">
        <v>5</v>
      </c>
      <c r="AW79" s="1274">
        <v>5</v>
      </c>
      <c r="AX79" s="1274">
        <v>5</v>
      </c>
      <c r="AY79" s="1274">
        <v>5</v>
      </c>
      <c r="AZ79" s="1274">
        <v>5</v>
      </c>
      <c r="BA79" s="1274">
        <v>5</v>
      </c>
      <c r="BB79" s="1274">
        <v>5</v>
      </c>
      <c r="BC79" s="1274">
        <v>5</v>
      </c>
      <c r="BD79" s="1274">
        <v>5</v>
      </c>
      <c r="BE79" s="1274">
        <v>5</v>
      </c>
      <c r="BF79" s="1274">
        <v>5</v>
      </c>
      <c r="BG79" s="1274">
        <v>5</v>
      </c>
      <c r="BH79" s="1274">
        <v>5</v>
      </c>
      <c r="BI79" s="1274">
        <v>5</v>
      </c>
      <c r="BJ79" s="1274">
        <v>5</v>
      </c>
      <c r="BK79" s="1274">
        <v>5</v>
      </c>
      <c r="BL79" s="1274">
        <v>5</v>
      </c>
      <c r="BM79" s="1274">
        <v>5</v>
      </c>
      <c r="BN79" s="1274">
        <v>5</v>
      </c>
      <c r="BO79" s="1274">
        <v>5</v>
      </c>
      <c r="BP79" s="1274">
        <v>5</v>
      </c>
      <c r="BQ79" s="1274">
        <v>5</v>
      </c>
      <c r="BR79" s="1274">
        <v>5</v>
      </c>
      <c r="BS79" s="1274">
        <v>5</v>
      </c>
      <c r="BT79" s="1274">
        <v>5</v>
      </c>
      <c r="BU79" s="822"/>
      <c r="BV79" s="822"/>
      <c r="BW79" s="822"/>
      <c r="BX79" s="822"/>
      <c r="BY79" s="822"/>
      <c r="BZ79" s="822"/>
      <c r="CA79" s="822"/>
      <c r="CB79" s="822"/>
      <c r="CC79" s="822"/>
      <c r="CD79" s="822"/>
      <c r="CE79" s="822"/>
      <c r="CF79" s="822"/>
      <c r="CG79" s="822"/>
      <c r="CH79" s="822"/>
      <c r="CI79" s="822"/>
      <c r="CJ79" s="822"/>
      <c r="CK79" s="822"/>
      <c r="CL79" s="822"/>
      <c r="CM79" s="822"/>
      <c r="CN79" s="823"/>
    </row>
    <row r="80" spans="2:92" x14ac:dyDescent="0.3">
      <c r="B8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0" s="1513" t="s">
        <v>1829</v>
      </c>
      <c r="D80" s="1514">
        <v>59.01</v>
      </c>
      <c r="E80" s="1266" t="s">
        <v>938</v>
      </c>
      <c r="F80" s="1267" t="str">
        <f>VLOOKUP(TBL5_OptBen[[#This Row],[Option Type (defined list)]],'Option Typs_Grps'!B$2:C$47, 2, FALSE)</f>
        <v>Resource Options</v>
      </c>
      <c r="G80" s="1268" t="s">
        <v>738</v>
      </c>
      <c r="H80" s="1269" t="s">
        <v>1088</v>
      </c>
      <c r="I80" s="1270" t="s">
        <v>68</v>
      </c>
      <c r="J80" s="1271" t="s">
        <v>111</v>
      </c>
      <c r="K80" s="1272">
        <v>2</v>
      </c>
      <c r="L80" s="1273">
        <v>0</v>
      </c>
      <c r="M80" s="1273">
        <v>0</v>
      </c>
      <c r="N80" s="1273">
        <v>0</v>
      </c>
      <c r="O80" s="1273">
        <v>0</v>
      </c>
      <c r="P80" s="1273">
        <v>0</v>
      </c>
      <c r="Q80" s="1273">
        <v>0</v>
      </c>
      <c r="R80" s="1274">
        <v>0</v>
      </c>
      <c r="S80" s="1274">
        <v>0</v>
      </c>
      <c r="T80" s="1274">
        <v>0</v>
      </c>
      <c r="U80" s="1274">
        <v>0</v>
      </c>
      <c r="V80" s="1274">
        <v>0</v>
      </c>
      <c r="W80" s="1274">
        <v>5</v>
      </c>
      <c r="X80" s="1274">
        <v>5</v>
      </c>
      <c r="Y80" s="1274">
        <v>5</v>
      </c>
      <c r="Z80" s="1274">
        <v>5</v>
      </c>
      <c r="AA80" s="1274">
        <v>5</v>
      </c>
      <c r="AB80" s="1274">
        <v>5</v>
      </c>
      <c r="AC80" s="1274">
        <v>5</v>
      </c>
      <c r="AD80" s="1274">
        <v>5</v>
      </c>
      <c r="AE80" s="1274">
        <v>5</v>
      </c>
      <c r="AF80" s="1274">
        <v>5</v>
      </c>
      <c r="AG80" s="1274">
        <v>5</v>
      </c>
      <c r="AH80" s="1274">
        <v>5</v>
      </c>
      <c r="AI80" s="1274">
        <v>5</v>
      </c>
      <c r="AJ80" s="1274">
        <v>5</v>
      </c>
      <c r="AK80" s="1274">
        <v>5</v>
      </c>
      <c r="AL80" s="1274">
        <v>5</v>
      </c>
      <c r="AM80" s="1274">
        <v>5</v>
      </c>
      <c r="AN80" s="1274">
        <v>5</v>
      </c>
      <c r="AO80" s="1274">
        <v>5</v>
      </c>
      <c r="AP80" s="1274">
        <v>5</v>
      </c>
      <c r="AQ80" s="1274">
        <v>5</v>
      </c>
      <c r="AR80" s="1274">
        <v>5</v>
      </c>
      <c r="AS80" s="1274">
        <v>5</v>
      </c>
      <c r="AT80" s="1274">
        <v>5</v>
      </c>
      <c r="AU80" s="1274">
        <v>5</v>
      </c>
      <c r="AV80" s="1274">
        <v>5</v>
      </c>
      <c r="AW80" s="1274">
        <v>5</v>
      </c>
      <c r="AX80" s="1274">
        <v>5</v>
      </c>
      <c r="AY80" s="1274">
        <v>5</v>
      </c>
      <c r="AZ80" s="1274">
        <v>5</v>
      </c>
      <c r="BA80" s="1274">
        <v>5</v>
      </c>
      <c r="BB80" s="1274">
        <v>5</v>
      </c>
      <c r="BC80" s="1274">
        <v>5</v>
      </c>
      <c r="BD80" s="1274">
        <v>5</v>
      </c>
      <c r="BE80" s="1274">
        <v>5</v>
      </c>
      <c r="BF80" s="1274">
        <v>5</v>
      </c>
      <c r="BG80" s="1274">
        <v>5</v>
      </c>
      <c r="BH80" s="1274">
        <v>5</v>
      </c>
      <c r="BI80" s="1274">
        <v>5</v>
      </c>
      <c r="BJ80" s="1274">
        <v>5</v>
      </c>
      <c r="BK80" s="1274">
        <v>5</v>
      </c>
      <c r="BL80" s="1274">
        <v>5</v>
      </c>
      <c r="BM80" s="1274">
        <v>5</v>
      </c>
      <c r="BN80" s="1274">
        <v>5</v>
      </c>
      <c r="BO80" s="1274">
        <v>5</v>
      </c>
      <c r="BP80" s="1274">
        <v>5</v>
      </c>
      <c r="BQ80" s="1274">
        <v>5</v>
      </c>
      <c r="BR80" s="1274">
        <v>5</v>
      </c>
      <c r="BS80" s="1274">
        <v>5</v>
      </c>
      <c r="BT80" s="1274">
        <v>5</v>
      </c>
      <c r="BU80" s="822"/>
      <c r="BV80" s="822"/>
      <c r="BW80" s="822"/>
      <c r="BX80" s="822"/>
      <c r="BY80" s="822"/>
      <c r="BZ80" s="822"/>
      <c r="CA80" s="822"/>
      <c r="CB80" s="822"/>
      <c r="CC80" s="822"/>
      <c r="CD80" s="822"/>
      <c r="CE80" s="822"/>
      <c r="CF80" s="822"/>
      <c r="CG80" s="822"/>
      <c r="CH80" s="822"/>
      <c r="CI80" s="822"/>
      <c r="CJ80" s="822"/>
      <c r="CK80" s="822"/>
      <c r="CL80" s="822"/>
      <c r="CM80" s="822"/>
      <c r="CN80" s="823"/>
    </row>
    <row r="81" spans="2:92" x14ac:dyDescent="0.3">
      <c r="B8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1" s="1513" t="s">
        <v>1829</v>
      </c>
      <c r="D81" s="1514">
        <v>59.01</v>
      </c>
      <c r="E81" s="1266" t="s">
        <v>938</v>
      </c>
      <c r="F81" s="1267" t="str">
        <f>VLOOKUP(TBL5_OptBen[[#This Row],[Option Type (defined list)]],'Option Typs_Grps'!B$2:C$47, 2, FALSE)</f>
        <v>Resource Options</v>
      </c>
      <c r="G81" s="1268" t="s">
        <v>738</v>
      </c>
      <c r="H81" s="1269" t="s">
        <v>1094</v>
      </c>
      <c r="I81" s="1275" t="s">
        <v>68</v>
      </c>
      <c r="J81" s="1271" t="s">
        <v>111</v>
      </c>
      <c r="K81" s="1272">
        <v>2</v>
      </c>
      <c r="L81" s="1273">
        <v>0</v>
      </c>
      <c r="M81" s="1273">
        <v>0</v>
      </c>
      <c r="N81" s="1273">
        <v>0</v>
      </c>
      <c r="O81" s="1273">
        <v>0</v>
      </c>
      <c r="P81" s="1273">
        <v>0</v>
      </c>
      <c r="Q81" s="1273">
        <v>0</v>
      </c>
      <c r="R81" s="1274">
        <v>0</v>
      </c>
      <c r="S81" s="1274">
        <v>0</v>
      </c>
      <c r="T81" s="1274">
        <v>0</v>
      </c>
      <c r="U81" s="1274">
        <v>0</v>
      </c>
      <c r="V81" s="1274">
        <v>0</v>
      </c>
      <c r="W81" s="1274">
        <v>5</v>
      </c>
      <c r="X81" s="1274">
        <v>5</v>
      </c>
      <c r="Y81" s="1274">
        <v>5</v>
      </c>
      <c r="Z81" s="1274">
        <v>5</v>
      </c>
      <c r="AA81" s="1274">
        <v>5</v>
      </c>
      <c r="AB81" s="1274">
        <v>5</v>
      </c>
      <c r="AC81" s="1274">
        <v>5</v>
      </c>
      <c r="AD81" s="1274">
        <v>5</v>
      </c>
      <c r="AE81" s="1274">
        <v>5</v>
      </c>
      <c r="AF81" s="1274">
        <v>5</v>
      </c>
      <c r="AG81" s="1274">
        <v>5</v>
      </c>
      <c r="AH81" s="1274">
        <v>5</v>
      </c>
      <c r="AI81" s="1274">
        <v>5</v>
      </c>
      <c r="AJ81" s="1274">
        <v>5</v>
      </c>
      <c r="AK81" s="1274">
        <v>5</v>
      </c>
      <c r="AL81" s="1274">
        <v>5</v>
      </c>
      <c r="AM81" s="1274">
        <v>5</v>
      </c>
      <c r="AN81" s="1274">
        <v>5</v>
      </c>
      <c r="AO81" s="1274">
        <v>5</v>
      </c>
      <c r="AP81" s="1274">
        <v>5</v>
      </c>
      <c r="AQ81" s="1274">
        <v>5</v>
      </c>
      <c r="AR81" s="1274">
        <v>5</v>
      </c>
      <c r="AS81" s="1274">
        <v>5</v>
      </c>
      <c r="AT81" s="1274">
        <v>5</v>
      </c>
      <c r="AU81" s="1274">
        <v>5</v>
      </c>
      <c r="AV81" s="1274">
        <v>5</v>
      </c>
      <c r="AW81" s="1274">
        <v>5</v>
      </c>
      <c r="AX81" s="1274">
        <v>5</v>
      </c>
      <c r="AY81" s="1274">
        <v>5</v>
      </c>
      <c r="AZ81" s="1274">
        <v>5</v>
      </c>
      <c r="BA81" s="1274">
        <v>5</v>
      </c>
      <c r="BB81" s="1274">
        <v>5</v>
      </c>
      <c r="BC81" s="1274">
        <v>5</v>
      </c>
      <c r="BD81" s="1274">
        <v>5</v>
      </c>
      <c r="BE81" s="1274">
        <v>5</v>
      </c>
      <c r="BF81" s="1274">
        <v>5</v>
      </c>
      <c r="BG81" s="1274">
        <v>5</v>
      </c>
      <c r="BH81" s="1274">
        <v>5</v>
      </c>
      <c r="BI81" s="1274">
        <v>5</v>
      </c>
      <c r="BJ81" s="1274">
        <v>5</v>
      </c>
      <c r="BK81" s="1274">
        <v>5</v>
      </c>
      <c r="BL81" s="1274">
        <v>5</v>
      </c>
      <c r="BM81" s="1274">
        <v>5</v>
      </c>
      <c r="BN81" s="1274">
        <v>5</v>
      </c>
      <c r="BO81" s="1274">
        <v>5</v>
      </c>
      <c r="BP81" s="1274">
        <v>5</v>
      </c>
      <c r="BQ81" s="1274">
        <v>5</v>
      </c>
      <c r="BR81" s="1274">
        <v>5</v>
      </c>
      <c r="BS81" s="1274">
        <v>5</v>
      </c>
      <c r="BT81" s="1274">
        <v>5</v>
      </c>
      <c r="BU81" s="822"/>
      <c r="BV81" s="822"/>
      <c r="BW81" s="822"/>
      <c r="BX81" s="822"/>
      <c r="BY81" s="822"/>
      <c r="BZ81" s="822"/>
      <c r="CA81" s="822"/>
      <c r="CB81" s="822"/>
      <c r="CC81" s="822"/>
      <c r="CD81" s="822"/>
      <c r="CE81" s="822"/>
      <c r="CF81" s="822"/>
      <c r="CG81" s="822"/>
      <c r="CH81" s="822"/>
      <c r="CI81" s="822"/>
      <c r="CJ81" s="822"/>
      <c r="CK81" s="822"/>
      <c r="CL81" s="822"/>
      <c r="CM81" s="822"/>
      <c r="CN81" s="823"/>
    </row>
    <row r="82" spans="2:92" x14ac:dyDescent="0.3">
      <c r="B8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 s="1513" t="s">
        <v>1829</v>
      </c>
      <c r="D82" s="1514">
        <v>59.01</v>
      </c>
      <c r="E82" s="1266" t="s">
        <v>938</v>
      </c>
      <c r="F82" s="1267" t="str">
        <f>VLOOKUP(TBL5_OptBen[[#This Row],[Option Type (defined list)]],'Option Typs_Grps'!B$2:C$47, 2, FALSE)</f>
        <v>Resource Options</v>
      </c>
      <c r="G82" s="1268" t="s">
        <v>738</v>
      </c>
      <c r="H82" s="1269" t="s">
        <v>1091</v>
      </c>
      <c r="I82" s="1275" t="s">
        <v>68</v>
      </c>
      <c r="J82" s="1271" t="s">
        <v>111</v>
      </c>
      <c r="K82" s="1272">
        <v>2</v>
      </c>
      <c r="L82" s="1273">
        <v>0</v>
      </c>
      <c r="M82" s="1273">
        <v>0</v>
      </c>
      <c r="N82" s="1273">
        <v>0</v>
      </c>
      <c r="O82" s="1273">
        <v>0</v>
      </c>
      <c r="P82" s="1273">
        <v>0</v>
      </c>
      <c r="Q82" s="1273">
        <v>0</v>
      </c>
      <c r="R82" s="1274">
        <v>0</v>
      </c>
      <c r="S82" s="1274">
        <v>0</v>
      </c>
      <c r="T82" s="1274">
        <v>0</v>
      </c>
      <c r="U82" s="1274">
        <v>0</v>
      </c>
      <c r="V82" s="1274">
        <v>0</v>
      </c>
      <c r="W82" s="1274">
        <v>5</v>
      </c>
      <c r="X82" s="1274">
        <v>5</v>
      </c>
      <c r="Y82" s="1274">
        <v>5</v>
      </c>
      <c r="Z82" s="1274">
        <v>5</v>
      </c>
      <c r="AA82" s="1274">
        <v>5</v>
      </c>
      <c r="AB82" s="1274">
        <v>5</v>
      </c>
      <c r="AC82" s="1274">
        <v>5</v>
      </c>
      <c r="AD82" s="1274">
        <v>5</v>
      </c>
      <c r="AE82" s="1274">
        <v>5</v>
      </c>
      <c r="AF82" s="1274">
        <v>5</v>
      </c>
      <c r="AG82" s="1274">
        <v>5</v>
      </c>
      <c r="AH82" s="1274">
        <v>5</v>
      </c>
      <c r="AI82" s="1274">
        <v>5</v>
      </c>
      <c r="AJ82" s="1274">
        <v>5</v>
      </c>
      <c r="AK82" s="1274">
        <v>5</v>
      </c>
      <c r="AL82" s="1274">
        <v>5</v>
      </c>
      <c r="AM82" s="1274">
        <v>5</v>
      </c>
      <c r="AN82" s="1274">
        <v>5</v>
      </c>
      <c r="AO82" s="1274">
        <v>5</v>
      </c>
      <c r="AP82" s="1274">
        <v>5</v>
      </c>
      <c r="AQ82" s="1274">
        <v>5</v>
      </c>
      <c r="AR82" s="1274">
        <v>5</v>
      </c>
      <c r="AS82" s="1274">
        <v>5</v>
      </c>
      <c r="AT82" s="1274">
        <v>5</v>
      </c>
      <c r="AU82" s="1274">
        <v>5</v>
      </c>
      <c r="AV82" s="1274">
        <v>5</v>
      </c>
      <c r="AW82" s="1274">
        <v>5</v>
      </c>
      <c r="AX82" s="1274">
        <v>5</v>
      </c>
      <c r="AY82" s="1274">
        <v>5</v>
      </c>
      <c r="AZ82" s="1274">
        <v>5</v>
      </c>
      <c r="BA82" s="1274">
        <v>5</v>
      </c>
      <c r="BB82" s="1274">
        <v>5</v>
      </c>
      <c r="BC82" s="1274">
        <v>5</v>
      </c>
      <c r="BD82" s="1274">
        <v>5</v>
      </c>
      <c r="BE82" s="1274">
        <v>5</v>
      </c>
      <c r="BF82" s="1274">
        <v>5</v>
      </c>
      <c r="BG82" s="1274">
        <v>5</v>
      </c>
      <c r="BH82" s="1274">
        <v>5</v>
      </c>
      <c r="BI82" s="1274">
        <v>5</v>
      </c>
      <c r="BJ82" s="1274">
        <v>5</v>
      </c>
      <c r="BK82" s="1274">
        <v>5</v>
      </c>
      <c r="BL82" s="1274">
        <v>5</v>
      </c>
      <c r="BM82" s="1274">
        <v>5</v>
      </c>
      <c r="BN82" s="1274">
        <v>5</v>
      </c>
      <c r="BO82" s="1274">
        <v>5</v>
      </c>
      <c r="BP82" s="1274">
        <v>5</v>
      </c>
      <c r="BQ82" s="1274">
        <v>5</v>
      </c>
      <c r="BR82" s="1274">
        <v>5</v>
      </c>
      <c r="BS82" s="1274">
        <v>5</v>
      </c>
      <c r="BT82" s="1274">
        <v>5</v>
      </c>
      <c r="BU82" s="822"/>
      <c r="BV82" s="822"/>
      <c r="BW82" s="822"/>
      <c r="BX82" s="822"/>
      <c r="BY82" s="822"/>
      <c r="BZ82" s="822"/>
      <c r="CA82" s="822"/>
      <c r="CB82" s="822"/>
      <c r="CC82" s="822"/>
      <c r="CD82" s="822"/>
      <c r="CE82" s="822"/>
      <c r="CF82" s="822"/>
      <c r="CG82" s="822"/>
      <c r="CH82" s="822"/>
      <c r="CI82" s="822"/>
      <c r="CJ82" s="822"/>
      <c r="CK82" s="822"/>
      <c r="CL82" s="822"/>
      <c r="CM82" s="822"/>
      <c r="CN82" s="823"/>
    </row>
    <row r="83" spans="2:92" x14ac:dyDescent="0.3">
      <c r="B8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513" t="s">
        <v>1829</v>
      </c>
      <c r="D83" s="1514">
        <v>59.01</v>
      </c>
      <c r="E83" s="1266" t="s">
        <v>938</v>
      </c>
      <c r="F83" s="1267" t="str">
        <f>VLOOKUP(TBL5_OptBen[[#This Row],[Option Type (defined list)]],'Option Typs_Grps'!B$2:C$47, 2, FALSE)</f>
        <v>Resource Options</v>
      </c>
      <c r="G83" s="1268" t="s">
        <v>738</v>
      </c>
      <c r="H83" s="1269" t="s">
        <v>1092</v>
      </c>
      <c r="I83" s="1275" t="s">
        <v>68</v>
      </c>
      <c r="J83" s="1271" t="s">
        <v>111</v>
      </c>
      <c r="K83" s="1272">
        <v>2</v>
      </c>
      <c r="L83" s="1273">
        <v>0</v>
      </c>
      <c r="M83" s="1273">
        <v>0</v>
      </c>
      <c r="N83" s="1273">
        <v>0</v>
      </c>
      <c r="O83" s="1273">
        <v>0</v>
      </c>
      <c r="P83" s="1273">
        <v>0</v>
      </c>
      <c r="Q83" s="1273">
        <v>0</v>
      </c>
      <c r="R83" s="1274">
        <v>0</v>
      </c>
      <c r="S83" s="1274">
        <v>0</v>
      </c>
      <c r="T83" s="1274">
        <v>0</v>
      </c>
      <c r="U83" s="1274">
        <v>0</v>
      </c>
      <c r="V83" s="1274">
        <v>0</v>
      </c>
      <c r="W83" s="1274">
        <v>5</v>
      </c>
      <c r="X83" s="1274">
        <v>5</v>
      </c>
      <c r="Y83" s="1274">
        <v>5</v>
      </c>
      <c r="Z83" s="1274">
        <v>5</v>
      </c>
      <c r="AA83" s="1274">
        <v>5</v>
      </c>
      <c r="AB83" s="1274">
        <v>5</v>
      </c>
      <c r="AC83" s="1274">
        <v>5</v>
      </c>
      <c r="AD83" s="1274">
        <v>5</v>
      </c>
      <c r="AE83" s="1274">
        <v>5</v>
      </c>
      <c r="AF83" s="1274">
        <v>5</v>
      </c>
      <c r="AG83" s="1274">
        <v>5</v>
      </c>
      <c r="AH83" s="1274">
        <v>5</v>
      </c>
      <c r="AI83" s="1274">
        <v>5</v>
      </c>
      <c r="AJ83" s="1274">
        <v>5</v>
      </c>
      <c r="AK83" s="1274">
        <v>5</v>
      </c>
      <c r="AL83" s="1274">
        <v>5</v>
      </c>
      <c r="AM83" s="1274">
        <v>5</v>
      </c>
      <c r="AN83" s="1274">
        <v>5</v>
      </c>
      <c r="AO83" s="1274">
        <v>5</v>
      </c>
      <c r="AP83" s="1274">
        <v>5</v>
      </c>
      <c r="AQ83" s="1274">
        <v>5</v>
      </c>
      <c r="AR83" s="1274">
        <v>5</v>
      </c>
      <c r="AS83" s="1274">
        <v>5</v>
      </c>
      <c r="AT83" s="1274">
        <v>5</v>
      </c>
      <c r="AU83" s="1274">
        <v>5</v>
      </c>
      <c r="AV83" s="1274">
        <v>5</v>
      </c>
      <c r="AW83" s="1274">
        <v>5</v>
      </c>
      <c r="AX83" s="1274">
        <v>5</v>
      </c>
      <c r="AY83" s="1274">
        <v>5</v>
      </c>
      <c r="AZ83" s="1274">
        <v>5</v>
      </c>
      <c r="BA83" s="1274">
        <v>5</v>
      </c>
      <c r="BB83" s="1274">
        <v>5</v>
      </c>
      <c r="BC83" s="1274">
        <v>5</v>
      </c>
      <c r="BD83" s="1274">
        <v>5</v>
      </c>
      <c r="BE83" s="1274">
        <v>5</v>
      </c>
      <c r="BF83" s="1274">
        <v>5</v>
      </c>
      <c r="BG83" s="1274">
        <v>5</v>
      </c>
      <c r="BH83" s="1274">
        <v>5</v>
      </c>
      <c r="BI83" s="1274">
        <v>5</v>
      </c>
      <c r="BJ83" s="1274">
        <v>5</v>
      </c>
      <c r="BK83" s="1274">
        <v>5</v>
      </c>
      <c r="BL83" s="1274">
        <v>5</v>
      </c>
      <c r="BM83" s="1274">
        <v>5</v>
      </c>
      <c r="BN83" s="1274">
        <v>5</v>
      </c>
      <c r="BO83" s="1274">
        <v>5</v>
      </c>
      <c r="BP83" s="1274">
        <v>5</v>
      </c>
      <c r="BQ83" s="1274">
        <v>5</v>
      </c>
      <c r="BR83" s="1274">
        <v>5</v>
      </c>
      <c r="BS83" s="1274">
        <v>5</v>
      </c>
      <c r="BT83" s="1274">
        <v>5</v>
      </c>
      <c r="BU83" s="822"/>
      <c r="BV83" s="822"/>
      <c r="BW83" s="822"/>
      <c r="BX83" s="822"/>
      <c r="BY83" s="822"/>
      <c r="BZ83" s="822"/>
      <c r="CA83" s="822"/>
      <c r="CB83" s="822"/>
      <c r="CC83" s="822"/>
      <c r="CD83" s="822"/>
      <c r="CE83" s="822"/>
      <c r="CF83" s="822"/>
      <c r="CG83" s="822"/>
      <c r="CH83" s="822"/>
      <c r="CI83" s="822"/>
      <c r="CJ83" s="822"/>
      <c r="CK83" s="822"/>
      <c r="CL83" s="822"/>
      <c r="CM83" s="822"/>
      <c r="CN83" s="823"/>
    </row>
    <row r="84" spans="2:92" x14ac:dyDescent="0.3">
      <c r="B8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4" s="1513" t="s">
        <v>1829</v>
      </c>
      <c r="D84" s="1514">
        <v>59.01</v>
      </c>
      <c r="E84" s="1266" t="s">
        <v>938</v>
      </c>
      <c r="F84" s="1267" t="str">
        <f>VLOOKUP(TBL5_OptBen[[#This Row],[Option Type (defined list)]],'Option Typs_Grps'!B$2:C$47, 2, FALSE)</f>
        <v>Resource Options</v>
      </c>
      <c r="G84" s="1268" t="s">
        <v>738</v>
      </c>
      <c r="H84" s="1269" t="s">
        <v>1089</v>
      </c>
      <c r="I84" s="1275" t="s">
        <v>68</v>
      </c>
      <c r="J84" s="1271" t="s">
        <v>111</v>
      </c>
      <c r="K84" s="1272">
        <v>2</v>
      </c>
      <c r="L84" s="1273">
        <v>0</v>
      </c>
      <c r="M84" s="1273">
        <v>0</v>
      </c>
      <c r="N84" s="1273">
        <v>0</v>
      </c>
      <c r="O84" s="1273">
        <v>0</v>
      </c>
      <c r="P84" s="1273">
        <v>0</v>
      </c>
      <c r="Q84" s="1273">
        <v>0</v>
      </c>
      <c r="R84" s="1274">
        <v>0</v>
      </c>
      <c r="S84" s="1274">
        <v>0</v>
      </c>
      <c r="T84" s="1274">
        <v>0</v>
      </c>
      <c r="U84" s="1274">
        <v>0</v>
      </c>
      <c r="V84" s="1274">
        <v>0</v>
      </c>
      <c r="W84" s="1274">
        <v>5</v>
      </c>
      <c r="X84" s="1274">
        <v>5</v>
      </c>
      <c r="Y84" s="1274">
        <v>5</v>
      </c>
      <c r="Z84" s="1274">
        <v>5</v>
      </c>
      <c r="AA84" s="1274">
        <v>5</v>
      </c>
      <c r="AB84" s="1274">
        <v>5</v>
      </c>
      <c r="AC84" s="1274">
        <v>5</v>
      </c>
      <c r="AD84" s="1274">
        <v>5</v>
      </c>
      <c r="AE84" s="1274">
        <v>5</v>
      </c>
      <c r="AF84" s="1274">
        <v>5</v>
      </c>
      <c r="AG84" s="1274">
        <v>5</v>
      </c>
      <c r="AH84" s="1274">
        <v>5</v>
      </c>
      <c r="AI84" s="1274">
        <v>5</v>
      </c>
      <c r="AJ84" s="1274">
        <v>5</v>
      </c>
      <c r="AK84" s="1274">
        <v>5</v>
      </c>
      <c r="AL84" s="1274">
        <v>5</v>
      </c>
      <c r="AM84" s="1274">
        <v>5</v>
      </c>
      <c r="AN84" s="1274">
        <v>5</v>
      </c>
      <c r="AO84" s="1274">
        <v>5</v>
      </c>
      <c r="AP84" s="1274">
        <v>5</v>
      </c>
      <c r="AQ84" s="1274">
        <v>5</v>
      </c>
      <c r="AR84" s="1274">
        <v>5</v>
      </c>
      <c r="AS84" s="1274">
        <v>5</v>
      </c>
      <c r="AT84" s="1274">
        <v>5</v>
      </c>
      <c r="AU84" s="1274">
        <v>5</v>
      </c>
      <c r="AV84" s="1274">
        <v>5</v>
      </c>
      <c r="AW84" s="1274">
        <v>5</v>
      </c>
      <c r="AX84" s="1274">
        <v>5</v>
      </c>
      <c r="AY84" s="1274">
        <v>5</v>
      </c>
      <c r="AZ84" s="1274">
        <v>5</v>
      </c>
      <c r="BA84" s="1274">
        <v>5</v>
      </c>
      <c r="BB84" s="1274">
        <v>5</v>
      </c>
      <c r="BC84" s="1274">
        <v>5</v>
      </c>
      <c r="BD84" s="1274">
        <v>5</v>
      </c>
      <c r="BE84" s="1274">
        <v>5</v>
      </c>
      <c r="BF84" s="1274">
        <v>5</v>
      </c>
      <c r="BG84" s="1274">
        <v>5</v>
      </c>
      <c r="BH84" s="1274">
        <v>5</v>
      </c>
      <c r="BI84" s="1274">
        <v>5</v>
      </c>
      <c r="BJ84" s="1274">
        <v>5</v>
      </c>
      <c r="BK84" s="1274">
        <v>5</v>
      </c>
      <c r="BL84" s="1274">
        <v>5</v>
      </c>
      <c r="BM84" s="1274">
        <v>5</v>
      </c>
      <c r="BN84" s="1274">
        <v>5</v>
      </c>
      <c r="BO84" s="1274">
        <v>5</v>
      </c>
      <c r="BP84" s="1274">
        <v>5</v>
      </c>
      <c r="BQ84" s="1274">
        <v>5</v>
      </c>
      <c r="BR84" s="1274">
        <v>5</v>
      </c>
      <c r="BS84" s="1274">
        <v>5</v>
      </c>
      <c r="BT84" s="1274">
        <v>5</v>
      </c>
      <c r="BU84" s="822"/>
      <c r="BV84" s="822"/>
      <c r="BW84" s="822"/>
      <c r="BX84" s="822"/>
      <c r="BY84" s="822"/>
      <c r="BZ84" s="822"/>
      <c r="CA84" s="822"/>
      <c r="CB84" s="822"/>
      <c r="CC84" s="822"/>
      <c r="CD84" s="822"/>
      <c r="CE84" s="822"/>
      <c r="CF84" s="822"/>
      <c r="CG84" s="822"/>
      <c r="CH84" s="822"/>
      <c r="CI84" s="822"/>
      <c r="CJ84" s="822"/>
      <c r="CK84" s="822"/>
      <c r="CL84" s="822"/>
      <c r="CM84" s="822"/>
      <c r="CN84" s="823"/>
    </row>
    <row r="85" spans="2:92" x14ac:dyDescent="0.3">
      <c r="B8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5" s="1513" t="s">
        <v>1056</v>
      </c>
      <c r="D85" s="1277" t="s">
        <v>1055</v>
      </c>
      <c r="E85" s="737" t="s">
        <v>736</v>
      </c>
      <c r="F85" s="1267" t="str">
        <f>VLOOKUP(TBL5_OptBen[[#This Row],[Option Type (defined list)]],'Option Typs_Grps'!B$2:C$47, 2, FALSE)</f>
        <v>Customer Options</v>
      </c>
      <c r="G85" s="1268" t="s">
        <v>772</v>
      </c>
      <c r="H85" s="1269" t="s">
        <v>1090</v>
      </c>
      <c r="I85" s="1275" t="s">
        <v>68</v>
      </c>
      <c r="J85" s="1271" t="s">
        <v>111</v>
      </c>
      <c r="K85" s="1272">
        <v>2</v>
      </c>
      <c r="L85" s="1273">
        <v>0</v>
      </c>
      <c r="M85" s="1273">
        <v>0</v>
      </c>
      <c r="N85" s="1273">
        <v>0</v>
      </c>
      <c r="O85" s="1273">
        <v>0</v>
      </c>
      <c r="P85" s="1273">
        <v>0</v>
      </c>
      <c r="Q85" s="1273">
        <v>0</v>
      </c>
      <c r="R85" s="1274">
        <v>2.5935598507688774E-2</v>
      </c>
      <c r="S85" s="1274">
        <v>8.6435579130513598E-2</v>
      </c>
      <c r="T85" s="1274">
        <v>0.16433790244574215</v>
      </c>
      <c r="U85" s="1274">
        <v>0.25085656768166575</v>
      </c>
      <c r="V85" s="1274">
        <v>0.33597454015857486</v>
      </c>
      <c r="W85" s="1274">
        <v>0.41677751402026925</v>
      </c>
      <c r="X85" s="1274">
        <v>0.4998489331345895</v>
      </c>
      <c r="Y85" s="1274">
        <v>0.58909694949910274</v>
      </c>
      <c r="Z85" s="1274">
        <v>0.67976422175247586</v>
      </c>
      <c r="AA85" s="1274">
        <v>0.76803032368300161</v>
      </c>
      <c r="AB85" s="1274">
        <v>0.86366293949580841</v>
      </c>
      <c r="AC85" s="1274">
        <v>0.96891693101916898</v>
      </c>
      <c r="AD85" s="1274">
        <v>1.0672685943115914</v>
      </c>
      <c r="AE85" s="1274">
        <v>1.1571342485435356</v>
      </c>
      <c r="AF85" s="1274">
        <v>1.2406544471000438</v>
      </c>
      <c r="AG85" s="1274">
        <v>1.3194086045930598</v>
      </c>
      <c r="AH85" s="1274">
        <v>1.390979450595913</v>
      </c>
      <c r="AI85" s="1274">
        <v>1.455222124553168</v>
      </c>
      <c r="AJ85" s="1274">
        <v>1.5218051377896868</v>
      </c>
      <c r="AK85" s="1274">
        <v>1.5929876304636774</v>
      </c>
      <c r="AL85" s="1274">
        <v>1.6643811734874681</v>
      </c>
      <c r="AM85" s="1274">
        <v>1.7361697960172262</v>
      </c>
      <c r="AN85" s="1274">
        <v>1.8079889893926966</v>
      </c>
      <c r="AO85" s="1274">
        <v>1.8798577543913746</v>
      </c>
      <c r="AP85" s="1274">
        <v>1.9517925145943167</v>
      </c>
      <c r="AQ85" s="1274">
        <v>2.0208868865924732</v>
      </c>
      <c r="AR85" s="1274">
        <v>2.0870748095350264</v>
      </c>
      <c r="AS85" s="1274">
        <v>2.1533937832443435</v>
      </c>
      <c r="AT85" s="1274">
        <v>2.2198636792133555</v>
      </c>
      <c r="AU85" s="1274">
        <v>2.2865016101580018</v>
      </c>
      <c r="AV85" s="1274">
        <v>2.3533223305180146</v>
      </c>
      <c r="AW85" s="1274">
        <v>2.4203385836936708</v>
      </c>
      <c r="AX85" s="1274">
        <v>2.4875613434038968</v>
      </c>
      <c r="AY85" s="1274">
        <v>2.5550000524835479</v>
      </c>
      <c r="AZ85" s="1274">
        <v>2.6226628767828624</v>
      </c>
      <c r="BA85" s="1274">
        <v>2.6905568965676356</v>
      </c>
      <c r="BB85" s="1274">
        <v>2.758688273146396</v>
      </c>
      <c r="BC85" s="1274">
        <v>2.8270623938857513</v>
      </c>
      <c r="BD85" s="1274">
        <v>2.8956839983407887</v>
      </c>
      <c r="BE85" s="1274">
        <v>2.964557287861544</v>
      </c>
      <c r="BF85" s="1274">
        <v>3.0336860207260674</v>
      </c>
      <c r="BG85" s="1274">
        <v>3.1030735945853287</v>
      </c>
      <c r="BH85" s="1274">
        <v>3.1727231177786681</v>
      </c>
      <c r="BI85" s="1274">
        <v>3.2426374708832277</v>
      </c>
      <c r="BJ85" s="1274">
        <v>3.3128193596933255</v>
      </c>
      <c r="BK85" s="1274">
        <v>3.3832713606793963</v>
      </c>
      <c r="BL85" s="1274">
        <v>3.4539959598496157</v>
      </c>
      <c r="BM85" s="1274">
        <v>3.5249955858273827</v>
      </c>
      <c r="BN85" s="1274">
        <v>3.5962726378610723</v>
      </c>
      <c r="BO85" s="1274">
        <v>3.6678295093983122</v>
      </c>
      <c r="BP85" s="1274">
        <v>3.7396686077823622</v>
      </c>
      <c r="BQ85" s="1274">
        <v>3.8117923705631593</v>
      </c>
      <c r="BR85" s="1274">
        <v>3.8842032788585339</v>
      </c>
      <c r="BS85" s="1274">
        <v>3.9569038681493112</v>
      </c>
      <c r="BT85" s="1274">
        <v>3.3733419637488198</v>
      </c>
      <c r="BU85" s="822"/>
      <c r="BV85" s="822"/>
      <c r="BW85" s="822"/>
      <c r="BX85" s="822"/>
      <c r="BY85" s="822"/>
      <c r="BZ85" s="822"/>
      <c r="CA85" s="822"/>
      <c r="CB85" s="822"/>
      <c r="CC85" s="822"/>
      <c r="CD85" s="822"/>
      <c r="CE85" s="822"/>
      <c r="CF85" s="822"/>
      <c r="CG85" s="822"/>
      <c r="CH85" s="822"/>
      <c r="CI85" s="822"/>
      <c r="CJ85" s="822"/>
      <c r="CK85" s="822"/>
      <c r="CL85" s="822"/>
      <c r="CM85" s="822"/>
      <c r="CN85" s="823"/>
    </row>
    <row r="86" spans="2:92" x14ac:dyDescent="0.3">
      <c r="B86"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513" t="s">
        <v>1768</v>
      </c>
      <c r="D86" s="1514">
        <v>32.36</v>
      </c>
      <c r="E86" s="1266" t="s">
        <v>928</v>
      </c>
      <c r="F86" s="1267" t="str">
        <f>VLOOKUP(TBL5_OptBen[[#This Row],[Option Type (defined list)]],'Option Typs_Grps'!B$2:C$47, 2, FALSE)</f>
        <v>Resource Options</v>
      </c>
      <c r="G86" s="1268" t="s">
        <v>738</v>
      </c>
      <c r="H86" s="1269" t="s">
        <v>1087</v>
      </c>
      <c r="I86" s="1270" t="s">
        <v>68</v>
      </c>
      <c r="J86" s="1271" t="s">
        <v>111</v>
      </c>
      <c r="K86" s="1272">
        <v>2</v>
      </c>
      <c r="L86" s="1273">
        <v>0</v>
      </c>
      <c r="M86" s="1273">
        <v>0</v>
      </c>
      <c r="N86" s="1273">
        <v>0</v>
      </c>
      <c r="O86" s="1273">
        <v>0</v>
      </c>
      <c r="P86" s="1273">
        <v>0</v>
      </c>
      <c r="Q86" s="1273">
        <v>0</v>
      </c>
      <c r="R86" s="1274">
        <v>0</v>
      </c>
      <c r="S86" s="1274">
        <v>0</v>
      </c>
      <c r="T86" s="1274">
        <v>0</v>
      </c>
      <c r="U86" s="1274">
        <v>0</v>
      </c>
      <c r="V86" s="1274">
        <v>0</v>
      </c>
      <c r="W86" s="1274">
        <v>0</v>
      </c>
      <c r="X86" s="1274">
        <v>0</v>
      </c>
      <c r="Y86" s="1274">
        <v>0</v>
      </c>
      <c r="Z86" s="1274">
        <v>0</v>
      </c>
      <c r="AA86" s="1274">
        <v>0</v>
      </c>
      <c r="AB86" s="1274">
        <v>0</v>
      </c>
      <c r="AC86" s="1274">
        <v>0</v>
      </c>
      <c r="AD86" s="1274">
        <v>0</v>
      </c>
      <c r="AE86" s="1274">
        <v>0</v>
      </c>
      <c r="AF86" s="1274">
        <v>0</v>
      </c>
      <c r="AG86" s="1274">
        <v>0</v>
      </c>
      <c r="AH86" s="1274">
        <v>0</v>
      </c>
      <c r="AI86" s="1274">
        <v>0</v>
      </c>
      <c r="AJ86" s="1274">
        <v>0</v>
      </c>
      <c r="AK86" s="1274">
        <v>0</v>
      </c>
      <c r="AL86" s="1274">
        <v>0</v>
      </c>
      <c r="AM86" s="1274">
        <v>0</v>
      </c>
      <c r="AN86" s="1274">
        <v>0</v>
      </c>
      <c r="AO86" s="1274">
        <v>0</v>
      </c>
      <c r="AP86" s="1274">
        <v>0</v>
      </c>
      <c r="AQ86" s="1274">
        <v>0</v>
      </c>
      <c r="AR86" s="1274">
        <v>0</v>
      </c>
      <c r="AS86" s="1274">
        <v>0</v>
      </c>
      <c r="AT86" s="1274">
        <v>0</v>
      </c>
      <c r="AU86" s="1274">
        <v>0</v>
      </c>
      <c r="AV86" s="1274">
        <v>0</v>
      </c>
      <c r="AW86" s="1274">
        <v>0</v>
      </c>
      <c r="AX86" s="1274">
        <v>0</v>
      </c>
      <c r="AY86" s="1274">
        <v>11.5</v>
      </c>
      <c r="AZ86" s="1274">
        <v>11.5</v>
      </c>
      <c r="BA86" s="1274">
        <v>11.5</v>
      </c>
      <c r="BB86" s="1274">
        <v>11.5</v>
      </c>
      <c r="BC86" s="1274">
        <v>11.5</v>
      </c>
      <c r="BD86" s="1274">
        <v>11.5</v>
      </c>
      <c r="BE86" s="1274">
        <v>11.5</v>
      </c>
      <c r="BF86" s="1274">
        <v>11.5</v>
      </c>
      <c r="BG86" s="1274">
        <v>11.5</v>
      </c>
      <c r="BH86" s="1274">
        <v>11.5</v>
      </c>
      <c r="BI86" s="1274">
        <v>11.5</v>
      </c>
      <c r="BJ86" s="1274">
        <v>11.5</v>
      </c>
      <c r="BK86" s="1274">
        <v>11.5</v>
      </c>
      <c r="BL86" s="1274">
        <v>11.5</v>
      </c>
      <c r="BM86" s="1274">
        <v>11.5</v>
      </c>
      <c r="BN86" s="1274">
        <v>11.5</v>
      </c>
      <c r="BO86" s="1274">
        <v>11.5</v>
      </c>
      <c r="BP86" s="1274">
        <v>11.5</v>
      </c>
      <c r="BQ86" s="1274">
        <v>11.5</v>
      </c>
      <c r="BR86" s="1274">
        <v>11.5</v>
      </c>
      <c r="BS86" s="1274">
        <v>11.5</v>
      </c>
      <c r="BT86" s="1274">
        <v>11.5</v>
      </c>
      <c r="BU86" s="822"/>
      <c r="BV86" s="822"/>
      <c r="BW86" s="822"/>
      <c r="BX86" s="822"/>
      <c r="BY86" s="822"/>
      <c r="BZ86" s="822"/>
      <c r="CA86" s="822"/>
      <c r="CB86" s="822"/>
      <c r="CC86" s="822"/>
      <c r="CD86" s="822"/>
      <c r="CE86" s="822"/>
      <c r="CF86" s="822"/>
      <c r="CG86" s="822"/>
      <c r="CH86" s="822"/>
      <c r="CI86" s="822"/>
      <c r="CJ86" s="822"/>
      <c r="CK86" s="822"/>
      <c r="CL86" s="822"/>
      <c r="CM86" s="822"/>
      <c r="CN86" s="823"/>
    </row>
    <row r="87" spans="2:92" x14ac:dyDescent="0.3">
      <c r="B87"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513" t="s">
        <v>1768</v>
      </c>
      <c r="D87" s="1514">
        <v>32.36</v>
      </c>
      <c r="E87" s="1266" t="s">
        <v>928</v>
      </c>
      <c r="F87" s="1267" t="str">
        <f>VLOOKUP(TBL5_OptBen[[#This Row],[Option Type (defined list)]],'Option Typs_Grps'!B$2:C$47, 2, FALSE)</f>
        <v>Resource Options</v>
      </c>
      <c r="G87" s="1268" t="s">
        <v>738</v>
      </c>
      <c r="H87" s="1269" t="s">
        <v>1093</v>
      </c>
      <c r="I87" s="1270" t="s">
        <v>68</v>
      </c>
      <c r="J87" s="1271" t="s">
        <v>111</v>
      </c>
      <c r="K87" s="1272">
        <v>2</v>
      </c>
      <c r="L87" s="1273">
        <v>0</v>
      </c>
      <c r="M87" s="1273">
        <v>0</v>
      </c>
      <c r="N87" s="1273">
        <v>0</v>
      </c>
      <c r="O87" s="1273">
        <v>0</v>
      </c>
      <c r="P87" s="1273">
        <v>0</v>
      </c>
      <c r="Q87" s="1273">
        <v>0</v>
      </c>
      <c r="R87" s="1274">
        <v>0</v>
      </c>
      <c r="S87" s="1274">
        <v>0</v>
      </c>
      <c r="T87" s="1274">
        <v>0</v>
      </c>
      <c r="U87" s="1274">
        <v>0</v>
      </c>
      <c r="V87" s="1274">
        <v>0</v>
      </c>
      <c r="W87" s="1274">
        <v>0</v>
      </c>
      <c r="X87" s="1274">
        <v>0</v>
      </c>
      <c r="Y87" s="1274">
        <v>0</v>
      </c>
      <c r="Z87" s="1274">
        <v>0</v>
      </c>
      <c r="AA87" s="1274">
        <v>0</v>
      </c>
      <c r="AB87" s="1274">
        <v>0</v>
      </c>
      <c r="AC87" s="1274">
        <v>0</v>
      </c>
      <c r="AD87" s="1274">
        <v>0</v>
      </c>
      <c r="AE87" s="1274">
        <v>0</v>
      </c>
      <c r="AF87" s="1274">
        <v>0</v>
      </c>
      <c r="AG87" s="1274">
        <v>0</v>
      </c>
      <c r="AH87" s="1274">
        <v>0</v>
      </c>
      <c r="AI87" s="1274">
        <v>0</v>
      </c>
      <c r="AJ87" s="1274">
        <v>0</v>
      </c>
      <c r="AK87" s="1274">
        <v>0</v>
      </c>
      <c r="AL87" s="1274">
        <v>0</v>
      </c>
      <c r="AM87" s="1274">
        <v>0</v>
      </c>
      <c r="AN87" s="1274">
        <v>0</v>
      </c>
      <c r="AO87" s="1274">
        <v>0</v>
      </c>
      <c r="AP87" s="1274">
        <v>0</v>
      </c>
      <c r="AQ87" s="1274">
        <v>0</v>
      </c>
      <c r="AR87" s="1274">
        <v>0</v>
      </c>
      <c r="AS87" s="1274">
        <v>0</v>
      </c>
      <c r="AT87" s="1274">
        <v>0</v>
      </c>
      <c r="AU87" s="1274">
        <v>0</v>
      </c>
      <c r="AV87" s="1274">
        <v>0</v>
      </c>
      <c r="AW87" s="1274">
        <v>11.5</v>
      </c>
      <c r="AX87" s="1274">
        <v>11.5</v>
      </c>
      <c r="AY87" s="1274">
        <v>11.5</v>
      </c>
      <c r="AZ87" s="1274">
        <v>11.5</v>
      </c>
      <c r="BA87" s="1274">
        <v>11.5</v>
      </c>
      <c r="BB87" s="1274">
        <v>11.5</v>
      </c>
      <c r="BC87" s="1274">
        <v>11.5</v>
      </c>
      <c r="BD87" s="1274">
        <v>11.5</v>
      </c>
      <c r="BE87" s="1274">
        <v>11.5</v>
      </c>
      <c r="BF87" s="1274">
        <v>11.5</v>
      </c>
      <c r="BG87" s="1274">
        <v>11.5</v>
      </c>
      <c r="BH87" s="1274">
        <v>11.5</v>
      </c>
      <c r="BI87" s="1274">
        <v>11.5</v>
      </c>
      <c r="BJ87" s="1274">
        <v>11.5</v>
      </c>
      <c r="BK87" s="1274">
        <v>11.5</v>
      </c>
      <c r="BL87" s="1274">
        <v>11.5</v>
      </c>
      <c r="BM87" s="1274">
        <v>11.5</v>
      </c>
      <c r="BN87" s="1274">
        <v>11.5</v>
      </c>
      <c r="BO87" s="1274">
        <v>11.5</v>
      </c>
      <c r="BP87" s="1274">
        <v>11.5</v>
      </c>
      <c r="BQ87" s="1274">
        <v>11.5</v>
      </c>
      <c r="BR87" s="1274">
        <v>11.5</v>
      </c>
      <c r="BS87" s="1274">
        <v>11.5</v>
      </c>
      <c r="BT87" s="1274">
        <v>11.5</v>
      </c>
      <c r="BU87" s="822"/>
      <c r="BV87" s="822"/>
      <c r="BW87" s="822"/>
      <c r="BX87" s="822"/>
      <c r="BY87" s="822"/>
      <c r="BZ87" s="822"/>
      <c r="CA87" s="822"/>
      <c r="CB87" s="822"/>
      <c r="CC87" s="822"/>
      <c r="CD87" s="822"/>
      <c r="CE87" s="822"/>
      <c r="CF87" s="822"/>
      <c r="CG87" s="822"/>
      <c r="CH87" s="822"/>
      <c r="CI87" s="822"/>
      <c r="CJ87" s="822"/>
      <c r="CK87" s="822"/>
      <c r="CL87" s="822"/>
      <c r="CM87" s="822"/>
      <c r="CN87" s="823"/>
    </row>
    <row r="88" spans="2:92" x14ac:dyDescent="0.3">
      <c r="B8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8" s="1513" t="s">
        <v>1058</v>
      </c>
      <c r="D88" s="1277" t="s">
        <v>1057</v>
      </c>
      <c r="E88" s="737" t="s">
        <v>736</v>
      </c>
      <c r="F88" s="1267" t="str">
        <f>VLOOKUP(TBL5_OptBen[[#This Row],[Option Type (defined list)]],'Option Typs_Grps'!B$2:C$47, 2, FALSE)</f>
        <v>Customer Options</v>
      </c>
      <c r="G88" s="1268" t="s">
        <v>772</v>
      </c>
      <c r="H88" s="1269" t="s">
        <v>1090</v>
      </c>
      <c r="I88" s="1275" t="s">
        <v>68</v>
      </c>
      <c r="J88" s="1271" t="s">
        <v>111</v>
      </c>
      <c r="K88" s="1272">
        <v>2</v>
      </c>
      <c r="L88" s="1273">
        <v>0</v>
      </c>
      <c r="M88" s="1273">
        <v>0</v>
      </c>
      <c r="N88" s="1273">
        <v>0</v>
      </c>
      <c r="O88" s="1273">
        <v>0</v>
      </c>
      <c r="P88" s="1273">
        <v>0</v>
      </c>
      <c r="Q88" s="1273">
        <v>0</v>
      </c>
      <c r="R88" s="1274">
        <v>0.15195072426227785</v>
      </c>
      <c r="S88" s="1274">
        <v>0.45513781071169751</v>
      </c>
      <c r="T88" s="1274">
        <v>0.75683535699052673</v>
      </c>
      <c r="U88" s="1274">
        <v>1.0573016986370731</v>
      </c>
      <c r="V88" s="1274">
        <v>1.3568858098877674</v>
      </c>
      <c r="W88" s="1274">
        <v>1.7455274875671785</v>
      </c>
      <c r="X88" s="1274">
        <v>2.2235439390528544</v>
      </c>
      <c r="Y88" s="1274">
        <v>2.7010659252791682</v>
      </c>
      <c r="Z88" s="1274">
        <v>3.1781157043203496</v>
      </c>
      <c r="AA88" s="1274">
        <v>3.6551224182519046</v>
      </c>
      <c r="AB88" s="1274">
        <v>3.8936476118664913</v>
      </c>
      <c r="AC88" s="1274">
        <v>3.8936476118664913</v>
      </c>
      <c r="AD88" s="1274">
        <v>3.8936476118664913</v>
      </c>
      <c r="AE88" s="1274">
        <v>3.8936476118664913</v>
      </c>
      <c r="AF88" s="1274">
        <v>3.8936476118664913</v>
      </c>
      <c r="AG88" s="1274">
        <v>3.8936476118664913</v>
      </c>
      <c r="AH88" s="1274">
        <v>3.8936476118664913</v>
      </c>
      <c r="AI88" s="1274">
        <v>3.8936476118664913</v>
      </c>
      <c r="AJ88" s="1274">
        <v>3.8936476118664913</v>
      </c>
      <c r="AK88" s="1274">
        <v>3.8936476118664913</v>
      </c>
      <c r="AL88" s="1274">
        <v>3.8936476118664913</v>
      </c>
      <c r="AM88" s="1274">
        <v>3.8936476118664913</v>
      </c>
      <c r="AN88" s="1274">
        <v>3.8936476118664913</v>
      </c>
      <c r="AO88" s="1274">
        <v>3.8936476118664913</v>
      </c>
      <c r="AP88" s="1274">
        <v>3.8936476118664913</v>
      </c>
      <c r="AQ88" s="1274">
        <v>3.8936476118664913</v>
      </c>
      <c r="AR88" s="1274">
        <v>3.8936476118664913</v>
      </c>
      <c r="AS88" s="1274">
        <v>3.8936476118664913</v>
      </c>
      <c r="AT88" s="1274">
        <v>3.8936476118664913</v>
      </c>
      <c r="AU88" s="1274">
        <v>3.8936476118664913</v>
      </c>
      <c r="AV88" s="1274">
        <v>3.8936476118664913</v>
      </c>
      <c r="AW88" s="1274">
        <v>3.8936476118664913</v>
      </c>
      <c r="AX88" s="1274">
        <v>3.8936476118664913</v>
      </c>
      <c r="AY88" s="1274">
        <v>3.8936476118664913</v>
      </c>
      <c r="AZ88" s="1274">
        <v>3.8936476118664913</v>
      </c>
      <c r="BA88" s="1274">
        <v>3.8936476118664913</v>
      </c>
      <c r="BB88" s="1274">
        <v>3.8936476118664913</v>
      </c>
      <c r="BC88" s="1274">
        <v>3.8936476118664913</v>
      </c>
      <c r="BD88" s="1274">
        <v>3.8936476118664913</v>
      </c>
      <c r="BE88" s="1274">
        <v>3.8936476118664913</v>
      </c>
      <c r="BF88" s="1274">
        <v>3.8936476118664913</v>
      </c>
      <c r="BG88" s="1274">
        <v>3.8936476118664913</v>
      </c>
      <c r="BH88" s="1274">
        <v>3.8936476118664913</v>
      </c>
      <c r="BI88" s="1274">
        <v>3.8936476118664913</v>
      </c>
      <c r="BJ88" s="1274">
        <v>3.8936476118664913</v>
      </c>
      <c r="BK88" s="1274">
        <v>3.8936476118664913</v>
      </c>
      <c r="BL88" s="1274">
        <v>3.8936476118664913</v>
      </c>
      <c r="BM88" s="1274">
        <v>3.8936476118664913</v>
      </c>
      <c r="BN88" s="1274">
        <v>3.8936476118664913</v>
      </c>
      <c r="BO88" s="1274">
        <v>3.8936476118664913</v>
      </c>
      <c r="BP88" s="1274">
        <v>3.8936476118664913</v>
      </c>
      <c r="BQ88" s="1274">
        <v>3.8936476118664913</v>
      </c>
      <c r="BR88" s="1274">
        <v>3.8936476118664913</v>
      </c>
      <c r="BS88" s="1274">
        <v>3.8936476118664913</v>
      </c>
      <c r="BT88" s="1274">
        <v>3.8936476118664913</v>
      </c>
      <c r="BU88" s="822"/>
      <c r="BV88" s="822"/>
      <c r="BW88" s="822"/>
      <c r="BX88" s="822"/>
      <c r="BY88" s="822"/>
      <c r="BZ88" s="822"/>
      <c r="CA88" s="822"/>
      <c r="CB88" s="822"/>
      <c r="CC88" s="822"/>
      <c r="CD88" s="822"/>
      <c r="CE88" s="822"/>
      <c r="CF88" s="822"/>
      <c r="CG88" s="822"/>
      <c r="CH88" s="822"/>
      <c r="CI88" s="822"/>
      <c r="CJ88" s="822"/>
      <c r="CK88" s="822"/>
      <c r="CL88" s="822"/>
      <c r="CM88" s="822"/>
      <c r="CN88" s="823"/>
    </row>
    <row r="89" spans="2:92" x14ac:dyDescent="0.3">
      <c r="B8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9" s="1513" t="s">
        <v>1050</v>
      </c>
      <c r="D89" s="1277" t="s">
        <v>1049</v>
      </c>
      <c r="E89" s="737" t="s">
        <v>834</v>
      </c>
      <c r="F89" s="1267" t="str">
        <f>VLOOKUP(TBL5_OptBen[[#This Row],[Option Type (defined list)]],'Option Typs_Grps'!B$2:C$47, 2, FALSE)</f>
        <v>Customer Options</v>
      </c>
      <c r="G89" s="1268" t="s">
        <v>772</v>
      </c>
      <c r="H89" s="1269" t="s">
        <v>1090</v>
      </c>
      <c r="I89" s="1275" t="s">
        <v>68</v>
      </c>
      <c r="J89" s="1271" t="s">
        <v>111</v>
      </c>
      <c r="K89" s="1272">
        <v>2</v>
      </c>
      <c r="L89" s="1273">
        <v>0</v>
      </c>
      <c r="M89" s="1273">
        <v>0</v>
      </c>
      <c r="N89" s="1273">
        <v>0</v>
      </c>
      <c r="O89" s="1273">
        <v>0</v>
      </c>
      <c r="P89" s="1273">
        <v>0</v>
      </c>
      <c r="Q89" s="1273">
        <v>0</v>
      </c>
      <c r="R89" s="1274">
        <v>0.40206885413950683</v>
      </c>
      <c r="S89" s="1274">
        <v>1.1894915763772202</v>
      </c>
      <c r="T89" s="1274">
        <v>1.9441792093999923</v>
      </c>
      <c r="U89" s="1274">
        <v>2.6674926309621059</v>
      </c>
      <c r="V89" s="1274">
        <v>3.3607361437998273</v>
      </c>
      <c r="W89" s="1274">
        <v>3.7</v>
      </c>
      <c r="X89" s="1274">
        <v>3.7</v>
      </c>
      <c r="Y89" s="1274">
        <v>3.7</v>
      </c>
      <c r="Z89" s="1274">
        <v>3.7</v>
      </c>
      <c r="AA89" s="1274">
        <v>3.6999999999999997</v>
      </c>
      <c r="AB89" s="1274">
        <v>3.6999999999999993</v>
      </c>
      <c r="AC89" s="1274">
        <v>3.6999999999999993</v>
      </c>
      <c r="AD89" s="1274">
        <v>3.6999999999999993</v>
      </c>
      <c r="AE89" s="1274">
        <v>3.6999999999999993</v>
      </c>
      <c r="AF89" s="1274">
        <v>3.6999999999999993</v>
      </c>
      <c r="AG89" s="1274">
        <v>3.6999999999999988</v>
      </c>
      <c r="AH89" s="1274">
        <v>3.6999999999999984</v>
      </c>
      <c r="AI89" s="1274">
        <v>3.6999999999999984</v>
      </c>
      <c r="AJ89" s="1274">
        <v>3.6999999999999984</v>
      </c>
      <c r="AK89" s="1274">
        <v>3.6999999999999984</v>
      </c>
      <c r="AL89" s="1274">
        <v>3.699999999999998</v>
      </c>
      <c r="AM89" s="1274">
        <v>3.699999999999998</v>
      </c>
      <c r="AN89" s="1274">
        <v>3.699999999999998</v>
      </c>
      <c r="AO89" s="1274">
        <v>3.699999999999998</v>
      </c>
      <c r="AP89" s="1274">
        <v>3.6999999999999975</v>
      </c>
      <c r="AQ89" s="1274">
        <v>3.6230909734538228</v>
      </c>
      <c r="AR89" s="1274">
        <v>3.4724702167745978</v>
      </c>
      <c r="AS89" s="1274">
        <v>3.3281111334866411</v>
      </c>
      <c r="AT89" s="1274">
        <v>3.1897534105061309</v>
      </c>
      <c r="AU89" s="1274">
        <v>3.0571475566010671</v>
      </c>
      <c r="AV89" s="1274">
        <v>2.930054452500416</v>
      </c>
      <c r="AW89" s="1274">
        <v>2.8082449197063117</v>
      </c>
      <c r="AX89" s="1274">
        <v>2.6914993072317959</v>
      </c>
      <c r="AY89" s="1274">
        <v>2.5796070955188761</v>
      </c>
      <c r="AZ89" s="1274">
        <v>2.4723665168226803</v>
      </c>
      <c r="BA89" s="1274">
        <v>2.3695841913771725</v>
      </c>
      <c r="BB89" s="1274">
        <v>2.2710747786863492</v>
      </c>
      <c r="BC89" s="1274">
        <v>2.1766606433121134</v>
      </c>
      <c r="BD89" s="1274">
        <v>2.0861715345561644</v>
      </c>
      <c r="BE89" s="1274">
        <v>1.9994442794582969</v>
      </c>
      <c r="BF89" s="1274">
        <v>1.9163224885575103</v>
      </c>
      <c r="BG89" s="1274">
        <v>1.8366562738853474</v>
      </c>
      <c r="BH89" s="1274">
        <v>1.7603019786829437</v>
      </c>
      <c r="BI89" s="1274">
        <v>1.6871219183543973</v>
      </c>
      <c r="BJ89" s="1274">
        <v>1.6169841321893421</v>
      </c>
      <c r="BK89" s="1274">
        <v>1.5497621454070214</v>
      </c>
      <c r="BL89" s="1274">
        <v>1.4853347410927698</v>
      </c>
      <c r="BM89" s="1274">
        <v>1.4235857416156565</v>
      </c>
      <c r="BN89" s="1274">
        <v>1.3644037991331297</v>
      </c>
      <c r="BO89" s="1274">
        <v>1.3076821948048964</v>
      </c>
      <c r="BP89" s="1274">
        <v>1.2533186463539723</v>
      </c>
      <c r="BQ89" s="1274">
        <v>1.2012151236278892</v>
      </c>
      <c r="BR89" s="1274">
        <v>1.151277671827476</v>
      </c>
      <c r="BS89" s="1274">
        <v>1.1034162420844502</v>
      </c>
      <c r="BT89" s="1274">
        <v>1.0575445290823131</v>
      </c>
      <c r="BU89" s="822"/>
      <c r="BV89" s="822"/>
      <c r="BW89" s="822"/>
      <c r="BX89" s="822"/>
      <c r="BY89" s="822"/>
      <c r="BZ89" s="822"/>
      <c r="CA89" s="822"/>
      <c r="CB89" s="822"/>
      <c r="CC89" s="822"/>
      <c r="CD89" s="822"/>
      <c r="CE89" s="822"/>
      <c r="CF89" s="822"/>
      <c r="CG89" s="822"/>
      <c r="CH89" s="822"/>
      <c r="CI89" s="822"/>
      <c r="CJ89" s="822"/>
      <c r="CK89" s="822"/>
      <c r="CL89" s="822"/>
      <c r="CM89" s="822"/>
      <c r="CN89" s="823"/>
    </row>
    <row r="90" spans="2:92" x14ac:dyDescent="0.3">
      <c r="B9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0" s="1513" t="s">
        <v>1052</v>
      </c>
      <c r="D90" s="1277" t="s">
        <v>1051</v>
      </c>
      <c r="E90" s="737" t="s">
        <v>751</v>
      </c>
      <c r="F90" s="1267" t="str">
        <f>VLOOKUP(TBL5_OptBen[[#This Row],[Option Type (defined list)]],'Option Typs_Grps'!B$2:C$47, 2, FALSE)</f>
        <v>Customer Options</v>
      </c>
      <c r="G90" s="1268" t="s">
        <v>772</v>
      </c>
      <c r="H90" s="1269" t="s">
        <v>1090</v>
      </c>
      <c r="I90" s="1275" t="s">
        <v>68</v>
      </c>
      <c r="J90" s="1271" t="s">
        <v>111</v>
      </c>
      <c r="K90" s="1272">
        <v>2</v>
      </c>
      <c r="L90" s="1273">
        <v>0</v>
      </c>
      <c r="M90" s="1273">
        <v>0</v>
      </c>
      <c r="N90" s="1273">
        <v>0</v>
      </c>
      <c r="O90" s="1273">
        <v>0</v>
      </c>
      <c r="P90" s="1273">
        <v>0</v>
      </c>
      <c r="Q90" s="1273">
        <v>0</v>
      </c>
      <c r="R90" s="1274">
        <v>7.8525768812093819E-2</v>
      </c>
      <c r="S90" s="1274">
        <v>0.23939108830186728</v>
      </c>
      <c r="T90" s="1274">
        <v>0.40068616791853195</v>
      </c>
      <c r="U90" s="1274">
        <v>0.55620170545507686</v>
      </c>
      <c r="V90" s="1274">
        <v>0.70595139100555093</v>
      </c>
      <c r="W90" s="1274">
        <v>0.8453957581553645</v>
      </c>
      <c r="X90" s="1274">
        <v>0.97510336637628547</v>
      </c>
      <c r="Y90" s="1274">
        <v>1.0996318257208639</v>
      </c>
      <c r="Z90" s="1274">
        <v>1.2175084086558088</v>
      </c>
      <c r="AA90" s="1274">
        <v>1.3258836019955997</v>
      </c>
      <c r="AB90" s="1274">
        <v>1.4468312331939248</v>
      </c>
      <c r="AC90" s="1274">
        <v>1.5797460691331262</v>
      </c>
      <c r="AD90" s="1274">
        <v>1.6971355681279992</v>
      </c>
      <c r="AE90" s="1274">
        <v>1.7992638720267564</v>
      </c>
      <c r="AF90" s="1274">
        <v>1.8875854491423785</v>
      </c>
      <c r="AG90" s="1274">
        <v>1.9651951683803366</v>
      </c>
      <c r="AH90" s="1274">
        <v>2.0266593468814289</v>
      </c>
      <c r="AI90" s="1274">
        <v>2.0745659942357246</v>
      </c>
      <c r="AJ90" s="1274">
        <v>2.1163106033429084</v>
      </c>
      <c r="AK90" s="1274">
        <v>2.1519857234539588</v>
      </c>
      <c r="AL90" s="1274">
        <v>2.184065527361565</v>
      </c>
      <c r="AM90" s="1274">
        <v>2.2133809774077156</v>
      </c>
      <c r="AN90" s="1274">
        <v>2.2402516408075095</v>
      </c>
      <c r="AO90" s="1274">
        <v>2.2649219149999009</v>
      </c>
      <c r="AP90" s="1274">
        <v>2.2876102913420051</v>
      </c>
      <c r="AQ90" s="1274">
        <v>2.3051809684667095</v>
      </c>
      <c r="AR90" s="1274">
        <v>2.3179855760199626</v>
      </c>
      <c r="AS90" s="1274">
        <v>2.329703942263329</v>
      </c>
      <c r="AT90" s="1274">
        <v>2.34046522924797</v>
      </c>
      <c r="AU90" s="1274">
        <v>2.3503833189774079</v>
      </c>
      <c r="AV90" s="1274">
        <v>2.3595588036619057</v>
      </c>
      <c r="AW90" s="1274">
        <v>2.3680806892369972</v>
      </c>
      <c r="AX90" s="1274">
        <v>2.3760278002751769</v>
      </c>
      <c r="AY90" s="1274">
        <v>2.3834700238181448</v>
      </c>
      <c r="AZ90" s="1274">
        <v>2.3904694279348071</v>
      </c>
      <c r="BA90" s="1274">
        <v>2.3970812004252471</v>
      </c>
      <c r="BB90" s="1274">
        <v>2.4033544639873554</v>
      </c>
      <c r="BC90" s="1274">
        <v>2.4093329857367438</v>
      </c>
      <c r="BD90" s="1274">
        <v>2.4150557961401797</v>
      </c>
      <c r="BE90" s="1274">
        <v>2.4205577300767631</v>
      </c>
      <c r="BF90" s="1274">
        <v>2.4258699007901656</v>
      </c>
      <c r="BG90" s="1274">
        <v>2.4310201158678155</v>
      </c>
      <c r="BH90" s="1274">
        <v>2.4360332430223322</v>
      </c>
      <c r="BI90" s="1274">
        <v>2.4409315323090093</v>
      </c>
      <c r="BJ90" s="1274">
        <v>2.4457349004535098</v>
      </c>
      <c r="BK90" s="1274">
        <v>2.4504611821546107</v>
      </c>
      <c r="BL90" s="1274">
        <v>2.4551263525429077</v>
      </c>
      <c r="BM90" s="1274">
        <v>2.4597447243970194</v>
      </c>
      <c r="BN90" s="1274">
        <v>2.4643291232264004</v>
      </c>
      <c r="BO90" s="1274">
        <v>2.4688910429112414</v>
      </c>
      <c r="BP90" s="1274">
        <v>2.4734407842320243</v>
      </c>
      <c r="BQ90" s="1274">
        <v>2.4779875783156573</v>
      </c>
      <c r="BR90" s="1274">
        <v>2.4825396967633471</v>
      </c>
      <c r="BS90" s="1274">
        <v>2.4871045499997413</v>
      </c>
      <c r="BT90" s="1274">
        <v>2.0857403687528553</v>
      </c>
      <c r="BU90" s="822"/>
      <c r="BV90" s="822"/>
      <c r="BW90" s="822"/>
      <c r="BX90" s="822"/>
      <c r="BY90" s="822"/>
      <c r="BZ90" s="822"/>
      <c r="CA90" s="822"/>
      <c r="CB90" s="822"/>
      <c r="CC90" s="822"/>
      <c r="CD90" s="822"/>
      <c r="CE90" s="822"/>
      <c r="CF90" s="822"/>
      <c r="CG90" s="822"/>
      <c r="CH90" s="822"/>
      <c r="CI90" s="822"/>
      <c r="CJ90" s="822"/>
      <c r="CK90" s="822"/>
      <c r="CL90" s="822"/>
      <c r="CM90" s="822"/>
      <c r="CN90" s="823"/>
    </row>
    <row r="91" spans="2:92" x14ac:dyDescent="0.3">
      <c r="B9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513" t="s">
        <v>1719</v>
      </c>
      <c r="D91" s="1514">
        <v>21.12</v>
      </c>
      <c r="E91" s="1266" t="s">
        <v>881</v>
      </c>
      <c r="F91" s="1267" t="str">
        <f>VLOOKUP(TBL5_OptBen[[#This Row],[Option Type (defined list)]],'Option Typs_Grps'!B$2:C$47, 2, FALSE)</f>
        <v>Distribution Options</v>
      </c>
      <c r="G91" s="1268" t="s">
        <v>738</v>
      </c>
      <c r="H91" s="1269" t="s">
        <v>1087</v>
      </c>
      <c r="I91" s="1270" t="s">
        <v>68</v>
      </c>
      <c r="J91" s="1271" t="s">
        <v>111</v>
      </c>
      <c r="K91" s="1272">
        <v>2</v>
      </c>
      <c r="L91" s="1273">
        <v>0</v>
      </c>
      <c r="M91" s="1273">
        <v>0</v>
      </c>
      <c r="N91" s="1273">
        <v>0</v>
      </c>
      <c r="O91" s="1273">
        <v>0</v>
      </c>
      <c r="P91" s="1273">
        <v>0</v>
      </c>
      <c r="Q91" s="1273">
        <v>0</v>
      </c>
      <c r="R91" s="1274">
        <v>0</v>
      </c>
      <c r="S91" s="1274">
        <v>0</v>
      </c>
      <c r="T91" s="1274">
        <v>0</v>
      </c>
      <c r="U91" s="1274">
        <v>0</v>
      </c>
      <c r="V91" s="1274">
        <v>0</v>
      </c>
      <c r="W91" s="1274">
        <v>0</v>
      </c>
      <c r="X91" s="1274">
        <v>0</v>
      </c>
      <c r="Y91" s="1274">
        <v>0</v>
      </c>
      <c r="Z91" s="1274">
        <v>0</v>
      </c>
      <c r="AA91" s="1274">
        <v>0</v>
      </c>
      <c r="AB91" s="1274">
        <v>0</v>
      </c>
      <c r="AC91" s="1274">
        <v>0</v>
      </c>
      <c r="AD91" s="1274">
        <v>0</v>
      </c>
      <c r="AE91" s="1274">
        <v>0</v>
      </c>
      <c r="AF91" s="1274">
        <v>0</v>
      </c>
      <c r="AG91" s="1274">
        <v>0</v>
      </c>
      <c r="AH91" s="1274">
        <v>0</v>
      </c>
      <c r="AI91" s="1274">
        <v>0</v>
      </c>
      <c r="AJ91" s="1274">
        <v>0</v>
      </c>
      <c r="AK91" s="1274">
        <v>0</v>
      </c>
      <c r="AL91" s="1274">
        <v>0</v>
      </c>
      <c r="AM91" s="1274">
        <v>0</v>
      </c>
      <c r="AN91" s="1274">
        <v>0</v>
      </c>
      <c r="AO91" s="1274">
        <v>0</v>
      </c>
      <c r="AP91" s="1274">
        <v>0</v>
      </c>
      <c r="AQ91" s="1274">
        <v>0</v>
      </c>
      <c r="AR91" s="1274">
        <v>0</v>
      </c>
      <c r="AS91" s="1274">
        <v>0</v>
      </c>
      <c r="AT91" s="1274">
        <v>0</v>
      </c>
      <c r="AU91" s="1274">
        <v>0</v>
      </c>
      <c r="AV91" s="1274">
        <v>0</v>
      </c>
      <c r="AW91" s="1274">
        <v>0</v>
      </c>
      <c r="AX91" s="1274">
        <v>0</v>
      </c>
      <c r="AY91" s="1274">
        <v>1</v>
      </c>
      <c r="AZ91" s="1274">
        <v>1</v>
      </c>
      <c r="BA91" s="1274">
        <v>1</v>
      </c>
      <c r="BB91" s="1274">
        <v>1</v>
      </c>
      <c r="BC91" s="1274">
        <v>1</v>
      </c>
      <c r="BD91" s="1274">
        <v>1</v>
      </c>
      <c r="BE91" s="1274">
        <v>1</v>
      </c>
      <c r="BF91" s="1274">
        <v>1</v>
      </c>
      <c r="BG91" s="1274">
        <v>1</v>
      </c>
      <c r="BH91" s="1274">
        <v>1</v>
      </c>
      <c r="BI91" s="1274">
        <v>1</v>
      </c>
      <c r="BJ91" s="1274">
        <v>1</v>
      </c>
      <c r="BK91" s="1274">
        <v>1</v>
      </c>
      <c r="BL91" s="1274">
        <v>1</v>
      </c>
      <c r="BM91" s="1274">
        <v>1</v>
      </c>
      <c r="BN91" s="1274">
        <v>1</v>
      </c>
      <c r="BO91" s="1274">
        <v>1</v>
      </c>
      <c r="BP91" s="1274">
        <v>1</v>
      </c>
      <c r="BQ91" s="1274">
        <v>1</v>
      </c>
      <c r="BR91" s="1274">
        <v>1</v>
      </c>
      <c r="BS91" s="1274">
        <v>1</v>
      </c>
      <c r="BT91" s="1274">
        <v>1</v>
      </c>
      <c r="BU91" s="822"/>
      <c r="BV91" s="822"/>
      <c r="BW91" s="822"/>
      <c r="BX91" s="822"/>
      <c r="BY91" s="822"/>
      <c r="BZ91" s="822"/>
      <c r="CA91" s="822"/>
      <c r="CB91" s="822"/>
      <c r="CC91" s="822"/>
      <c r="CD91" s="822"/>
      <c r="CE91" s="822"/>
      <c r="CF91" s="822"/>
      <c r="CG91" s="822"/>
      <c r="CH91" s="822"/>
      <c r="CI91" s="822"/>
      <c r="CJ91" s="822"/>
      <c r="CK91" s="822"/>
      <c r="CL91" s="822"/>
      <c r="CM91" s="822"/>
      <c r="CN91" s="823"/>
    </row>
    <row r="92" spans="2:92" x14ac:dyDescent="0.3">
      <c r="B92"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513" t="s">
        <v>1813</v>
      </c>
      <c r="D92" s="1514">
        <v>52.02</v>
      </c>
      <c r="E92" s="1266" t="s">
        <v>1010</v>
      </c>
      <c r="F92" s="1267" t="str">
        <f>VLOOKUP(TBL5_OptBen[[#This Row],[Option Type (defined list)]],'Option Typs_Grps'!B$2:C$47, 2, FALSE)</f>
        <v>Resource Options</v>
      </c>
      <c r="G92" s="1268" t="s">
        <v>738</v>
      </c>
      <c r="H92" s="1269" t="s">
        <v>1087</v>
      </c>
      <c r="I92" s="1270" t="s">
        <v>68</v>
      </c>
      <c r="J92" s="1271" t="s">
        <v>111</v>
      </c>
      <c r="K92" s="1272">
        <v>2</v>
      </c>
      <c r="L92" s="1273">
        <v>0</v>
      </c>
      <c r="M92" s="1273">
        <v>0</v>
      </c>
      <c r="N92" s="1273">
        <v>0</v>
      </c>
      <c r="O92" s="1273">
        <v>0</v>
      </c>
      <c r="P92" s="1273">
        <v>0</v>
      </c>
      <c r="Q92" s="1273">
        <v>0</v>
      </c>
      <c r="R92" s="1274">
        <v>0</v>
      </c>
      <c r="S92" s="1274">
        <v>0</v>
      </c>
      <c r="T92" s="1274">
        <v>0</v>
      </c>
      <c r="U92" s="1274">
        <v>0</v>
      </c>
      <c r="V92" s="1274">
        <v>0</v>
      </c>
      <c r="W92" s="1274">
        <v>0</v>
      </c>
      <c r="X92" s="1274">
        <v>0</v>
      </c>
      <c r="Y92" s="1274">
        <v>0</v>
      </c>
      <c r="Z92" s="1274">
        <v>0</v>
      </c>
      <c r="AA92" s="1274">
        <v>0</v>
      </c>
      <c r="AB92" s="1274">
        <v>5.25</v>
      </c>
      <c r="AC92" s="1274">
        <v>5.25</v>
      </c>
      <c r="AD92" s="1274">
        <v>5.25</v>
      </c>
      <c r="AE92" s="1274">
        <v>5.25</v>
      </c>
      <c r="AF92" s="1274">
        <v>5.25</v>
      </c>
      <c r="AG92" s="1274">
        <v>5.25</v>
      </c>
      <c r="AH92" s="1274">
        <v>5.25</v>
      </c>
      <c r="AI92" s="1274">
        <v>5.25</v>
      </c>
      <c r="AJ92" s="1274">
        <v>5.25</v>
      </c>
      <c r="AK92" s="1274">
        <v>5.25</v>
      </c>
      <c r="AL92" s="1274">
        <v>5.25</v>
      </c>
      <c r="AM92" s="1274">
        <v>5.25</v>
      </c>
      <c r="AN92" s="1274">
        <v>5.25</v>
      </c>
      <c r="AO92" s="1274">
        <v>5.25</v>
      </c>
      <c r="AP92" s="1274">
        <v>5.25</v>
      </c>
      <c r="AQ92" s="1274">
        <v>5.25</v>
      </c>
      <c r="AR92" s="1274">
        <v>5.25</v>
      </c>
      <c r="AS92" s="1274">
        <v>5.25</v>
      </c>
      <c r="AT92" s="1274">
        <v>5.25</v>
      </c>
      <c r="AU92" s="1274">
        <v>5.25</v>
      </c>
      <c r="AV92" s="1274">
        <v>5.25</v>
      </c>
      <c r="AW92" s="1274">
        <v>5.25</v>
      </c>
      <c r="AX92" s="1274">
        <v>5.25</v>
      </c>
      <c r="AY92" s="1274">
        <v>5.25</v>
      </c>
      <c r="AZ92" s="1274">
        <v>5.25</v>
      </c>
      <c r="BA92" s="1274">
        <v>5.25</v>
      </c>
      <c r="BB92" s="1274">
        <v>5.25</v>
      </c>
      <c r="BC92" s="1274">
        <v>5.25</v>
      </c>
      <c r="BD92" s="1274">
        <v>5.25</v>
      </c>
      <c r="BE92" s="1274">
        <v>5.25</v>
      </c>
      <c r="BF92" s="1274">
        <v>5.25</v>
      </c>
      <c r="BG92" s="1274">
        <v>5.25</v>
      </c>
      <c r="BH92" s="1274">
        <v>5.25</v>
      </c>
      <c r="BI92" s="1274">
        <v>5.25</v>
      </c>
      <c r="BJ92" s="1274">
        <v>5.25</v>
      </c>
      <c r="BK92" s="1274">
        <v>5.25</v>
      </c>
      <c r="BL92" s="1274">
        <v>5.25</v>
      </c>
      <c r="BM92" s="1274">
        <v>5.25</v>
      </c>
      <c r="BN92" s="1274">
        <v>5.25</v>
      </c>
      <c r="BO92" s="1274">
        <v>5.25</v>
      </c>
      <c r="BP92" s="1274">
        <v>5.25</v>
      </c>
      <c r="BQ92" s="1274">
        <v>5.25</v>
      </c>
      <c r="BR92" s="1274">
        <v>5.25</v>
      </c>
      <c r="BS92" s="1274">
        <v>5.25</v>
      </c>
      <c r="BT92" s="1274">
        <v>5.25</v>
      </c>
      <c r="BU92" s="822"/>
      <c r="BV92" s="822"/>
      <c r="BW92" s="822"/>
      <c r="BX92" s="822"/>
      <c r="BY92" s="822"/>
      <c r="BZ92" s="822"/>
      <c r="CA92" s="822"/>
      <c r="CB92" s="822"/>
      <c r="CC92" s="822"/>
      <c r="CD92" s="822"/>
      <c r="CE92" s="822"/>
      <c r="CF92" s="822"/>
      <c r="CG92" s="822"/>
      <c r="CH92" s="822"/>
      <c r="CI92" s="822"/>
      <c r="CJ92" s="822"/>
      <c r="CK92" s="822"/>
      <c r="CL92" s="822"/>
      <c r="CM92" s="822"/>
      <c r="CN92" s="823"/>
    </row>
    <row r="93" spans="2:92" x14ac:dyDescent="0.3">
      <c r="B93"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513" t="s">
        <v>1813</v>
      </c>
      <c r="D93" s="1514">
        <v>52.02</v>
      </c>
      <c r="E93" s="1266" t="s">
        <v>1010</v>
      </c>
      <c r="F93" s="1267" t="str">
        <f>VLOOKUP(TBL5_OptBen[[#This Row],[Option Type (defined list)]],'Option Typs_Grps'!B$2:C$47, 2, FALSE)</f>
        <v>Resource Options</v>
      </c>
      <c r="G93" s="1268" t="s">
        <v>738</v>
      </c>
      <c r="H93" s="1269" t="s">
        <v>1093</v>
      </c>
      <c r="I93" s="1270" t="s">
        <v>68</v>
      </c>
      <c r="J93" s="1271" t="s">
        <v>111</v>
      </c>
      <c r="K93" s="1272">
        <v>2</v>
      </c>
      <c r="L93" s="1273">
        <v>0</v>
      </c>
      <c r="M93" s="1273">
        <v>0</v>
      </c>
      <c r="N93" s="1273">
        <v>0</v>
      </c>
      <c r="O93" s="1273">
        <v>0</v>
      </c>
      <c r="P93" s="1273">
        <v>0</v>
      </c>
      <c r="Q93" s="1273">
        <v>0</v>
      </c>
      <c r="R93" s="1274">
        <v>0</v>
      </c>
      <c r="S93" s="1274">
        <v>0</v>
      </c>
      <c r="T93" s="1274">
        <v>0</v>
      </c>
      <c r="U93" s="1274">
        <v>0</v>
      </c>
      <c r="V93" s="1274">
        <v>0</v>
      </c>
      <c r="W93" s="1274">
        <v>0</v>
      </c>
      <c r="X93" s="1274">
        <v>0</v>
      </c>
      <c r="Y93" s="1274">
        <v>0</v>
      </c>
      <c r="Z93" s="1274">
        <v>0</v>
      </c>
      <c r="AA93" s="1274">
        <v>0</v>
      </c>
      <c r="AB93" s="1274">
        <v>5.25</v>
      </c>
      <c r="AC93" s="1274">
        <v>5.25</v>
      </c>
      <c r="AD93" s="1274">
        <v>5.25</v>
      </c>
      <c r="AE93" s="1274">
        <v>5.25</v>
      </c>
      <c r="AF93" s="1274">
        <v>5.25</v>
      </c>
      <c r="AG93" s="1274">
        <v>5.25</v>
      </c>
      <c r="AH93" s="1274">
        <v>5.25</v>
      </c>
      <c r="AI93" s="1274">
        <v>5.25</v>
      </c>
      <c r="AJ93" s="1274">
        <v>5.25</v>
      </c>
      <c r="AK93" s="1274">
        <v>5.25</v>
      </c>
      <c r="AL93" s="1274">
        <v>5.25</v>
      </c>
      <c r="AM93" s="1274">
        <v>5.25</v>
      </c>
      <c r="AN93" s="1274">
        <v>5.25</v>
      </c>
      <c r="AO93" s="1274">
        <v>5.25</v>
      </c>
      <c r="AP93" s="1274">
        <v>5.25</v>
      </c>
      <c r="AQ93" s="1274">
        <v>5.25</v>
      </c>
      <c r="AR93" s="1274">
        <v>5.25</v>
      </c>
      <c r="AS93" s="1274">
        <v>5.25</v>
      </c>
      <c r="AT93" s="1274">
        <v>5.25</v>
      </c>
      <c r="AU93" s="1274">
        <v>5.25</v>
      </c>
      <c r="AV93" s="1274">
        <v>5.25</v>
      </c>
      <c r="AW93" s="1274">
        <v>5.25</v>
      </c>
      <c r="AX93" s="1274">
        <v>5.25</v>
      </c>
      <c r="AY93" s="1274">
        <v>5.25</v>
      </c>
      <c r="AZ93" s="1274">
        <v>5.25</v>
      </c>
      <c r="BA93" s="1274">
        <v>5.25</v>
      </c>
      <c r="BB93" s="1274">
        <v>5.25</v>
      </c>
      <c r="BC93" s="1274">
        <v>5.25</v>
      </c>
      <c r="BD93" s="1274">
        <v>5.25</v>
      </c>
      <c r="BE93" s="1274">
        <v>5.25</v>
      </c>
      <c r="BF93" s="1274">
        <v>5.25</v>
      </c>
      <c r="BG93" s="1274">
        <v>5.25</v>
      </c>
      <c r="BH93" s="1274">
        <v>5.25</v>
      </c>
      <c r="BI93" s="1274">
        <v>5.25</v>
      </c>
      <c r="BJ93" s="1274">
        <v>5.25</v>
      </c>
      <c r="BK93" s="1274">
        <v>5.25</v>
      </c>
      <c r="BL93" s="1274">
        <v>5.25</v>
      </c>
      <c r="BM93" s="1274">
        <v>5.25</v>
      </c>
      <c r="BN93" s="1274">
        <v>5.25</v>
      </c>
      <c r="BO93" s="1274">
        <v>5.25</v>
      </c>
      <c r="BP93" s="1274">
        <v>5.25</v>
      </c>
      <c r="BQ93" s="1274">
        <v>5.25</v>
      </c>
      <c r="BR93" s="1274">
        <v>5.25</v>
      </c>
      <c r="BS93" s="1274">
        <v>5.25</v>
      </c>
      <c r="BT93" s="1274">
        <v>5.25</v>
      </c>
      <c r="BU93" s="822"/>
      <c r="BV93" s="822"/>
      <c r="BW93" s="822"/>
      <c r="BX93" s="822"/>
      <c r="BY93" s="822"/>
      <c r="BZ93" s="822"/>
      <c r="CA93" s="822"/>
      <c r="CB93" s="822"/>
      <c r="CC93" s="822"/>
      <c r="CD93" s="822"/>
      <c r="CE93" s="822"/>
      <c r="CF93" s="822"/>
      <c r="CG93" s="822"/>
      <c r="CH93" s="822"/>
      <c r="CI93" s="822"/>
      <c r="CJ93" s="822"/>
      <c r="CK93" s="822"/>
      <c r="CL93" s="822"/>
      <c r="CM93" s="822"/>
      <c r="CN93" s="823"/>
    </row>
    <row r="94" spans="2:92" x14ac:dyDescent="0.3">
      <c r="B94"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513" t="s">
        <v>1813</v>
      </c>
      <c r="D94" s="1514">
        <v>52.02</v>
      </c>
      <c r="E94" s="1266" t="s">
        <v>1010</v>
      </c>
      <c r="F94" s="1267" t="str">
        <f>VLOOKUP(TBL5_OptBen[[#This Row],[Option Type (defined list)]],'Option Typs_Grps'!B$2:C$47, 2, FALSE)</f>
        <v>Resource Options</v>
      </c>
      <c r="G94" s="1268" t="s">
        <v>738</v>
      </c>
      <c r="H94" s="1269" t="s">
        <v>1088</v>
      </c>
      <c r="I94" s="1270" t="s">
        <v>68</v>
      </c>
      <c r="J94" s="1271" t="s">
        <v>111</v>
      </c>
      <c r="K94" s="1272">
        <v>2</v>
      </c>
      <c r="L94" s="1273">
        <v>0</v>
      </c>
      <c r="M94" s="1273">
        <v>0</v>
      </c>
      <c r="N94" s="1273">
        <v>0</v>
      </c>
      <c r="O94" s="1273">
        <v>0</v>
      </c>
      <c r="P94" s="1273">
        <v>0</v>
      </c>
      <c r="Q94" s="1273">
        <v>0</v>
      </c>
      <c r="R94" s="1274">
        <v>0</v>
      </c>
      <c r="S94" s="1274">
        <v>0</v>
      </c>
      <c r="T94" s="1274">
        <v>0</v>
      </c>
      <c r="U94" s="1274">
        <v>0</v>
      </c>
      <c r="V94" s="1274">
        <v>0</v>
      </c>
      <c r="W94" s="1274">
        <v>0</v>
      </c>
      <c r="X94" s="1274">
        <v>0</v>
      </c>
      <c r="Y94" s="1274">
        <v>0</v>
      </c>
      <c r="Z94" s="1274">
        <v>0</v>
      </c>
      <c r="AA94" s="1274">
        <v>0</v>
      </c>
      <c r="AB94" s="1274">
        <v>5.25</v>
      </c>
      <c r="AC94" s="1274">
        <v>5.25</v>
      </c>
      <c r="AD94" s="1274">
        <v>5.25</v>
      </c>
      <c r="AE94" s="1274">
        <v>5.25</v>
      </c>
      <c r="AF94" s="1274">
        <v>5.25</v>
      </c>
      <c r="AG94" s="1274">
        <v>5.25</v>
      </c>
      <c r="AH94" s="1274">
        <v>5.25</v>
      </c>
      <c r="AI94" s="1274">
        <v>5.25</v>
      </c>
      <c r="AJ94" s="1274">
        <v>5.25</v>
      </c>
      <c r="AK94" s="1274">
        <v>5.25</v>
      </c>
      <c r="AL94" s="1274">
        <v>5.25</v>
      </c>
      <c r="AM94" s="1274">
        <v>5.25</v>
      </c>
      <c r="AN94" s="1274">
        <v>5.25</v>
      </c>
      <c r="AO94" s="1274">
        <v>5.25</v>
      </c>
      <c r="AP94" s="1274">
        <v>5.25</v>
      </c>
      <c r="AQ94" s="1274">
        <v>5.25</v>
      </c>
      <c r="AR94" s="1274">
        <v>5.25</v>
      </c>
      <c r="AS94" s="1274">
        <v>5.25</v>
      </c>
      <c r="AT94" s="1274">
        <v>5.25</v>
      </c>
      <c r="AU94" s="1274">
        <v>5.25</v>
      </c>
      <c r="AV94" s="1274">
        <v>5.25</v>
      </c>
      <c r="AW94" s="1274">
        <v>5.25</v>
      </c>
      <c r="AX94" s="1274">
        <v>5.25</v>
      </c>
      <c r="AY94" s="1274">
        <v>5.25</v>
      </c>
      <c r="AZ94" s="1274">
        <v>5.25</v>
      </c>
      <c r="BA94" s="1274">
        <v>5.25</v>
      </c>
      <c r="BB94" s="1274">
        <v>5.25</v>
      </c>
      <c r="BC94" s="1274">
        <v>5.25</v>
      </c>
      <c r="BD94" s="1274">
        <v>5.25</v>
      </c>
      <c r="BE94" s="1274">
        <v>5.25</v>
      </c>
      <c r="BF94" s="1274">
        <v>5.25</v>
      </c>
      <c r="BG94" s="1274">
        <v>5.25</v>
      </c>
      <c r="BH94" s="1274">
        <v>5.25</v>
      </c>
      <c r="BI94" s="1274">
        <v>5.25</v>
      </c>
      <c r="BJ94" s="1274">
        <v>5.25</v>
      </c>
      <c r="BK94" s="1274">
        <v>5.25</v>
      </c>
      <c r="BL94" s="1274">
        <v>5.25</v>
      </c>
      <c r="BM94" s="1274">
        <v>5.25</v>
      </c>
      <c r="BN94" s="1274">
        <v>5.25</v>
      </c>
      <c r="BO94" s="1274">
        <v>5.25</v>
      </c>
      <c r="BP94" s="1274">
        <v>5.25</v>
      </c>
      <c r="BQ94" s="1274">
        <v>5.25</v>
      </c>
      <c r="BR94" s="1274">
        <v>5.25</v>
      </c>
      <c r="BS94" s="1274">
        <v>5.25</v>
      </c>
      <c r="BT94" s="1274">
        <v>5.25</v>
      </c>
      <c r="BU94" s="822"/>
      <c r="BV94" s="822"/>
      <c r="BW94" s="822"/>
      <c r="BX94" s="822"/>
      <c r="BY94" s="822"/>
      <c r="BZ94" s="822"/>
      <c r="CA94" s="822"/>
      <c r="CB94" s="822"/>
      <c r="CC94" s="822"/>
      <c r="CD94" s="822"/>
      <c r="CE94" s="822"/>
      <c r="CF94" s="822"/>
      <c r="CG94" s="822"/>
      <c r="CH94" s="822"/>
      <c r="CI94" s="822"/>
      <c r="CJ94" s="822"/>
      <c r="CK94" s="822"/>
      <c r="CL94" s="822"/>
      <c r="CM94" s="822"/>
      <c r="CN94" s="823"/>
    </row>
    <row r="95" spans="2:92" x14ac:dyDescent="0.3">
      <c r="B9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513" t="s">
        <v>1813</v>
      </c>
      <c r="D95" s="1514">
        <v>52.02</v>
      </c>
      <c r="E95" s="1266" t="s">
        <v>1010</v>
      </c>
      <c r="F95" s="1267" t="str">
        <f>VLOOKUP(TBL5_OptBen[[#This Row],[Option Type (defined list)]],'Option Typs_Grps'!B$2:C$47, 2, FALSE)</f>
        <v>Resource Options</v>
      </c>
      <c r="G95" s="1268" t="s">
        <v>738</v>
      </c>
      <c r="H95" s="1269" t="s">
        <v>1094</v>
      </c>
      <c r="I95" s="1275" t="s">
        <v>68</v>
      </c>
      <c r="J95" s="1271" t="s">
        <v>111</v>
      </c>
      <c r="K95" s="1272">
        <v>2</v>
      </c>
      <c r="L95" s="1273">
        <v>0</v>
      </c>
      <c r="M95" s="1273">
        <v>0</v>
      </c>
      <c r="N95" s="1273">
        <v>0</v>
      </c>
      <c r="O95" s="1273">
        <v>0</v>
      </c>
      <c r="P95" s="1273">
        <v>0</v>
      </c>
      <c r="Q95" s="1273">
        <v>0</v>
      </c>
      <c r="R95" s="1274">
        <v>0</v>
      </c>
      <c r="S95" s="1274">
        <v>0</v>
      </c>
      <c r="T95" s="1274">
        <v>0</v>
      </c>
      <c r="U95" s="1274">
        <v>0</v>
      </c>
      <c r="V95" s="1274">
        <v>0</v>
      </c>
      <c r="W95" s="1274">
        <v>0</v>
      </c>
      <c r="X95" s="1274">
        <v>0</v>
      </c>
      <c r="Y95" s="1274">
        <v>0</v>
      </c>
      <c r="Z95" s="1274">
        <v>0</v>
      </c>
      <c r="AA95" s="1274">
        <v>0</v>
      </c>
      <c r="AB95" s="1274">
        <v>5.25</v>
      </c>
      <c r="AC95" s="1274">
        <v>5.25</v>
      </c>
      <c r="AD95" s="1274">
        <v>5.25</v>
      </c>
      <c r="AE95" s="1274">
        <v>5.25</v>
      </c>
      <c r="AF95" s="1274">
        <v>5.25</v>
      </c>
      <c r="AG95" s="1274">
        <v>5.25</v>
      </c>
      <c r="AH95" s="1274">
        <v>5.25</v>
      </c>
      <c r="AI95" s="1274">
        <v>5.25</v>
      </c>
      <c r="AJ95" s="1274">
        <v>5.25</v>
      </c>
      <c r="AK95" s="1274">
        <v>5.25</v>
      </c>
      <c r="AL95" s="1274">
        <v>5.25</v>
      </c>
      <c r="AM95" s="1274">
        <v>5.25</v>
      </c>
      <c r="AN95" s="1274">
        <v>5.25</v>
      </c>
      <c r="AO95" s="1274">
        <v>5.25</v>
      </c>
      <c r="AP95" s="1274">
        <v>5.25</v>
      </c>
      <c r="AQ95" s="1274">
        <v>5.25</v>
      </c>
      <c r="AR95" s="1274">
        <v>5.25</v>
      </c>
      <c r="AS95" s="1274">
        <v>5.25</v>
      </c>
      <c r="AT95" s="1274">
        <v>5.25</v>
      </c>
      <c r="AU95" s="1274">
        <v>5.25</v>
      </c>
      <c r="AV95" s="1274">
        <v>5.25</v>
      </c>
      <c r="AW95" s="1274">
        <v>5.25</v>
      </c>
      <c r="AX95" s="1274">
        <v>5.25</v>
      </c>
      <c r="AY95" s="1274">
        <v>5.25</v>
      </c>
      <c r="AZ95" s="1274">
        <v>5.25</v>
      </c>
      <c r="BA95" s="1274">
        <v>5.25</v>
      </c>
      <c r="BB95" s="1274">
        <v>5.25</v>
      </c>
      <c r="BC95" s="1274">
        <v>5.25</v>
      </c>
      <c r="BD95" s="1274">
        <v>5.25</v>
      </c>
      <c r="BE95" s="1274">
        <v>5.25</v>
      </c>
      <c r="BF95" s="1274">
        <v>5.25</v>
      </c>
      <c r="BG95" s="1274">
        <v>5.25</v>
      </c>
      <c r="BH95" s="1274">
        <v>5.25</v>
      </c>
      <c r="BI95" s="1274">
        <v>5.25</v>
      </c>
      <c r="BJ95" s="1274">
        <v>5.25</v>
      </c>
      <c r="BK95" s="1274">
        <v>5.25</v>
      </c>
      <c r="BL95" s="1274">
        <v>5.25</v>
      </c>
      <c r="BM95" s="1274">
        <v>5.25</v>
      </c>
      <c r="BN95" s="1274">
        <v>5.25</v>
      </c>
      <c r="BO95" s="1274">
        <v>5.25</v>
      </c>
      <c r="BP95" s="1274">
        <v>5.25</v>
      </c>
      <c r="BQ95" s="1274">
        <v>5.25</v>
      </c>
      <c r="BR95" s="1274">
        <v>5.25</v>
      </c>
      <c r="BS95" s="1274">
        <v>5.25</v>
      </c>
      <c r="BT95" s="1274">
        <v>5.25</v>
      </c>
      <c r="BU95" s="822"/>
      <c r="BV95" s="822"/>
      <c r="BW95" s="822"/>
      <c r="BX95" s="822"/>
      <c r="BY95" s="822"/>
      <c r="BZ95" s="822"/>
      <c r="CA95" s="822"/>
      <c r="CB95" s="822"/>
      <c r="CC95" s="822"/>
      <c r="CD95" s="822"/>
      <c r="CE95" s="822"/>
      <c r="CF95" s="822"/>
      <c r="CG95" s="822"/>
      <c r="CH95" s="822"/>
      <c r="CI95" s="822"/>
      <c r="CJ95" s="822"/>
      <c r="CK95" s="822"/>
      <c r="CL95" s="822"/>
      <c r="CM95" s="822"/>
      <c r="CN95" s="823"/>
    </row>
    <row r="96" spans="2:92" x14ac:dyDescent="0.3">
      <c r="B9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513" t="s">
        <v>1813</v>
      </c>
      <c r="D96" s="1514">
        <v>52.02</v>
      </c>
      <c r="E96" s="1266" t="s">
        <v>1010</v>
      </c>
      <c r="F96" s="1267" t="str">
        <f>VLOOKUP(TBL5_OptBen[[#This Row],[Option Type (defined list)]],'Option Typs_Grps'!B$2:C$47, 2, FALSE)</f>
        <v>Resource Options</v>
      </c>
      <c r="G96" s="1268" t="s">
        <v>738</v>
      </c>
      <c r="H96" s="1269" t="s">
        <v>1089</v>
      </c>
      <c r="I96" s="1275" t="s">
        <v>68</v>
      </c>
      <c r="J96" s="1271" t="s">
        <v>111</v>
      </c>
      <c r="K96" s="1272">
        <v>2</v>
      </c>
      <c r="L96" s="1273">
        <v>0</v>
      </c>
      <c r="M96" s="1273">
        <v>0</v>
      </c>
      <c r="N96" s="1273">
        <v>0</v>
      </c>
      <c r="O96" s="1273">
        <v>0</v>
      </c>
      <c r="P96" s="1273">
        <v>0</v>
      </c>
      <c r="Q96" s="1273">
        <v>0</v>
      </c>
      <c r="R96" s="1274">
        <v>0</v>
      </c>
      <c r="S96" s="1274">
        <v>0</v>
      </c>
      <c r="T96" s="1274">
        <v>0</v>
      </c>
      <c r="U96" s="1274">
        <v>0</v>
      </c>
      <c r="V96" s="1274">
        <v>0</v>
      </c>
      <c r="W96" s="1274">
        <v>0</v>
      </c>
      <c r="X96" s="1274">
        <v>0</v>
      </c>
      <c r="Y96" s="1274">
        <v>0</v>
      </c>
      <c r="Z96" s="1274">
        <v>0</v>
      </c>
      <c r="AA96" s="1274">
        <v>0</v>
      </c>
      <c r="AB96" s="1274">
        <v>5.25</v>
      </c>
      <c r="AC96" s="1274">
        <v>5.25</v>
      </c>
      <c r="AD96" s="1274">
        <v>5.25</v>
      </c>
      <c r="AE96" s="1274">
        <v>5.25</v>
      </c>
      <c r="AF96" s="1274">
        <v>5.25</v>
      </c>
      <c r="AG96" s="1274">
        <v>5.25</v>
      </c>
      <c r="AH96" s="1274">
        <v>5.25</v>
      </c>
      <c r="AI96" s="1274">
        <v>5.25</v>
      </c>
      <c r="AJ96" s="1274">
        <v>5.25</v>
      </c>
      <c r="AK96" s="1274">
        <v>5.25</v>
      </c>
      <c r="AL96" s="1274">
        <v>5.25</v>
      </c>
      <c r="AM96" s="1274">
        <v>5.25</v>
      </c>
      <c r="AN96" s="1274">
        <v>5.25</v>
      </c>
      <c r="AO96" s="1274">
        <v>5.25</v>
      </c>
      <c r="AP96" s="1274">
        <v>5.25</v>
      </c>
      <c r="AQ96" s="1274">
        <v>5.25</v>
      </c>
      <c r="AR96" s="1274">
        <v>5.25</v>
      </c>
      <c r="AS96" s="1274">
        <v>5.25</v>
      </c>
      <c r="AT96" s="1274">
        <v>5.25</v>
      </c>
      <c r="AU96" s="1274">
        <v>5.25</v>
      </c>
      <c r="AV96" s="1274">
        <v>5.25</v>
      </c>
      <c r="AW96" s="1274">
        <v>5.25</v>
      </c>
      <c r="AX96" s="1274">
        <v>5.25</v>
      </c>
      <c r="AY96" s="1274">
        <v>5.25</v>
      </c>
      <c r="AZ96" s="1274">
        <v>5.25</v>
      </c>
      <c r="BA96" s="1274">
        <v>5.25</v>
      </c>
      <c r="BB96" s="1274">
        <v>5.25</v>
      </c>
      <c r="BC96" s="1274">
        <v>5.25</v>
      </c>
      <c r="BD96" s="1274">
        <v>5.25</v>
      </c>
      <c r="BE96" s="1274">
        <v>5.25</v>
      </c>
      <c r="BF96" s="1274">
        <v>5.25</v>
      </c>
      <c r="BG96" s="1274">
        <v>5.25</v>
      </c>
      <c r="BH96" s="1274">
        <v>5.25</v>
      </c>
      <c r="BI96" s="1274">
        <v>5.25</v>
      </c>
      <c r="BJ96" s="1274">
        <v>5.25</v>
      </c>
      <c r="BK96" s="1274">
        <v>5.25</v>
      </c>
      <c r="BL96" s="1274">
        <v>5.25</v>
      </c>
      <c r="BM96" s="1274">
        <v>5.25</v>
      </c>
      <c r="BN96" s="1274">
        <v>5.25</v>
      </c>
      <c r="BO96" s="1274">
        <v>5.25</v>
      </c>
      <c r="BP96" s="1274">
        <v>5.25</v>
      </c>
      <c r="BQ96" s="1274">
        <v>5.25</v>
      </c>
      <c r="BR96" s="1274">
        <v>5.25</v>
      </c>
      <c r="BS96" s="1274">
        <v>5.25</v>
      </c>
      <c r="BT96" s="1274">
        <v>5.25</v>
      </c>
      <c r="BU96" s="822"/>
      <c r="BV96" s="822"/>
      <c r="BW96" s="822"/>
      <c r="BX96" s="822"/>
      <c r="BY96" s="822"/>
      <c r="BZ96" s="822"/>
      <c r="CA96" s="822"/>
      <c r="CB96" s="822"/>
      <c r="CC96" s="822"/>
      <c r="CD96" s="822"/>
      <c r="CE96" s="822"/>
      <c r="CF96" s="822"/>
      <c r="CG96" s="822"/>
      <c r="CH96" s="822"/>
      <c r="CI96" s="822"/>
      <c r="CJ96" s="822"/>
      <c r="CK96" s="822"/>
      <c r="CL96" s="822"/>
      <c r="CM96" s="822"/>
      <c r="CN96" s="823"/>
    </row>
    <row r="97" spans="2:92" x14ac:dyDescent="0.3">
      <c r="B97"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7" s="1513" t="s">
        <v>824</v>
      </c>
      <c r="D97" s="1514">
        <v>9.19</v>
      </c>
      <c r="E97" s="1266" t="s">
        <v>805</v>
      </c>
      <c r="F97" s="1267" t="str">
        <f>VLOOKUP(TBL5_OptBen[[#This Row],[Option Type (defined list)]],'Option Typs_Grps'!B$2:C$47, 2, FALSE)</f>
        <v>Customer Options</v>
      </c>
      <c r="G97" s="1268" t="s">
        <v>738</v>
      </c>
      <c r="H97" s="1269" t="s">
        <v>1095</v>
      </c>
      <c r="I97" s="1270" t="s">
        <v>68</v>
      </c>
      <c r="J97" s="1271" t="s">
        <v>111</v>
      </c>
      <c r="K97" s="1272">
        <v>2</v>
      </c>
      <c r="L97" s="1273">
        <v>0</v>
      </c>
      <c r="M97" s="1273">
        <v>0</v>
      </c>
      <c r="N97" s="1273">
        <v>0</v>
      </c>
      <c r="O97" s="1273">
        <v>0</v>
      </c>
      <c r="P97" s="1273">
        <v>0</v>
      </c>
      <c r="Q97" s="1273">
        <v>0</v>
      </c>
      <c r="R97" s="1274">
        <v>4.03</v>
      </c>
      <c r="S97" s="1274">
        <v>4.03</v>
      </c>
      <c r="T97" s="1274">
        <v>4.03</v>
      </c>
      <c r="U97" s="1274">
        <v>4.03</v>
      </c>
      <c r="V97" s="1274">
        <v>4.03</v>
      </c>
      <c r="W97" s="1274">
        <v>4.03</v>
      </c>
      <c r="X97" s="1274">
        <v>4.03</v>
      </c>
      <c r="Y97" s="1274">
        <v>4.03</v>
      </c>
      <c r="Z97" s="1274">
        <v>4.03</v>
      </c>
      <c r="AA97" s="1274">
        <v>4.03</v>
      </c>
      <c r="AB97" s="1274">
        <v>4.03</v>
      </c>
      <c r="AC97" s="1274">
        <v>4.03</v>
      </c>
      <c r="AD97" s="1274">
        <v>4.03</v>
      </c>
      <c r="AE97" s="1274">
        <v>4.03</v>
      </c>
      <c r="AF97" s="1274">
        <v>4.03</v>
      </c>
      <c r="AG97" s="1274">
        <v>0</v>
      </c>
      <c r="AH97" s="1274">
        <v>0</v>
      </c>
      <c r="AI97" s="1274">
        <v>0</v>
      </c>
      <c r="AJ97" s="1274">
        <v>0</v>
      </c>
      <c r="AK97" s="1274">
        <v>0</v>
      </c>
      <c r="AL97" s="1274">
        <v>0</v>
      </c>
      <c r="AM97" s="1274">
        <v>0</v>
      </c>
      <c r="AN97" s="1274">
        <v>0</v>
      </c>
      <c r="AO97" s="1274">
        <v>0</v>
      </c>
      <c r="AP97" s="1274">
        <v>0</v>
      </c>
      <c r="AQ97" s="1274">
        <v>0</v>
      </c>
      <c r="AR97" s="1274">
        <v>0</v>
      </c>
      <c r="AS97" s="1274">
        <v>0</v>
      </c>
      <c r="AT97" s="1274">
        <v>0</v>
      </c>
      <c r="AU97" s="1274">
        <v>0</v>
      </c>
      <c r="AV97" s="1274">
        <v>0</v>
      </c>
      <c r="AW97" s="1274">
        <v>0</v>
      </c>
      <c r="AX97" s="1274">
        <v>0</v>
      </c>
      <c r="AY97" s="1274">
        <v>0</v>
      </c>
      <c r="AZ97" s="1274">
        <v>0</v>
      </c>
      <c r="BA97" s="1274">
        <v>0</v>
      </c>
      <c r="BB97" s="1274">
        <v>0</v>
      </c>
      <c r="BC97" s="1274">
        <v>0</v>
      </c>
      <c r="BD97" s="1274">
        <v>0</v>
      </c>
      <c r="BE97" s="1274">
        <v>0</v>
      </c>
      <c r="BF97" s="1274">
        <v>0</v>
      </c>
      <c r="BG97" s="1274">
        <v>0</v>
      </c>
      <c r="BH97" s="1274">
        <v>0</v>
      </c>
      <c r="BI97" s="1274">
        <v>0</v>
      </c>
      <c r="BJ97" s="1274">
        <v>0</v>
      </c>
      <c r="BK97" s="1274">
        <v>0</v>
      </c>
      <c r="BL97" s="1274">
        <v>0</v>
      </c>
      <c r="BM97" s="1274">
        <v>0</v>
      </c>
      <c r="BN97" s="1274">
        <v>0</v>
      </c>
      <c r="BO97" s="1274">
        <v>0</v>
      </c>
      <c r="BP97" s="1274">
        <v>0</v>
      </c>
      <c r="BQ97" s="1274">
        <v>0</v>
      </c>
      <c r="BR97" s="1274">
        <v>0</v>
      </c>
      <c r="BS97" s="1274">
        <v>0</v>
      </c>
      <c r="BT97" s="1274">
        <v>0</v>
      </c>
      <c r="BU97" s="822" t="s">
        <v>1080</v>
      </c>
      <c r="BV97" s="822" t="s">
        <v>1080</v>
      </c>
      <c r="BW97" s="822" t="s">
        <v>1080</v>
      </c>
      <c r="BX97" s="822" t="s">
        <v>1080</v>
      </c>
      <c r="BY97" s="822" t="s">
        <v>1080</v>
      </c>
      <c r="BZ97" s="822" t="s">
        <v>1080</v>
      </c>
      <c r="CA97" s="822" t="s">
        <v>1080</v>
      </c>
      <c r="CB97" s="822" t="s">
        <v>1080</v>
      </c>
      <c r="CC97" s="822" t="s">
        <v>1080</v>
      </c>
      <c r="CD97" s="822" t="s">
        <v>1080</v>
      </c>
      <c r="CE97" s="822" t="s">
        <v>1080</v>
      </c>
      <c r="CF97" s="822" t="s">
        <v>1080</v>
      </c>
      <c r="CG97" s="822" t="s">
        <v>1080</v>
      </c>
      <c r="CH97" s="822" t="s">
        <v>1080</v>
      </c>
      <c r="CI97" s="822" t="s">
        <v>1080</v>
      </c>
      <c r="CJ97" s="822" t="s">
        <v>1080</v>
      </c>
      <c r="CK97" s="822" t="s">
        <v>1080</v>
      </c>
      <c r="CL97" s="822" t="s">
        <v>1080</v>
      </c>
      <c r="CM97" s="822" t="s">
        <v>1080</v>
      </c>
      <c r="CN97" s="823"/>
    </row>
    <row r="98" spans="2:92" x14ac:dyDescent="0.3">
      <c r="B98"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8" s="1513" t="s">
        <v>824</v>
      </c>
      <c r="D98" s="1514">
        <v>9.19</v>
      </c>
      <c r="E98" s="1266" t="s">
        <v>805</v>
      </c>
      <c r="F98" s="1267" t="str">
        <f>VLOOKUP(TBL5_OptBen[[#This Row],[Option Type (defined list)]],'Option Typs_Grps'!B$2:C$47, 2, FALSE)</f>
        <v>Customer Options</v>
      </c>
      <c r="G98" s="1268" t="s">
        <v>738</v>
      </c>
      <c r="H98" s="1269" t="s">
        <v>1090</v>
      </c>
      <c r="I98" s="1270" t="s">
        <v>68</v>
      </c>
      <c r="J98" s="1271" t="s">
        <v>111</v>
      </c>
      <c r="K98" s="1272">
        <v>2</v>
      </c>
      <c r="L98" s="1273">
        <v>0</v>
      </c>
      <c r="M98" s="1273">
        <v>0</v>
      </c>
      <c r="N98" s="1273">
        <v>0</v>
      </c>
      <c r="O98" s="1273">
        <v>0</v>
      </c>
      <c r="P98" s="1273">
        <v>0</v>
      </c>
      <c r="Q98" s="1273">
        <v>0</v>
      </c>
      <c r="R98" s="1274">
        <v>4.03</v>
      </c>
      <c r="S98" s="1274">
        <v>4.03</v>
      </c>
      <c r="T98" s="1274">
        <v>4.03</v>
      </c>
      <c r="U98" s="1274">
        <v>4.03</v>
      </c>
      <c r="V98" s="1274">
        <v>4.03</v>
      </c>
      <c r="W98" s="1274">
        <v>4.03</v>
      </c>
      <c r="X98" s="1274">
        <v>4.03</v>
      </c>
      <c r="Y98" s="1274">
        <v>4.03</v>
      </c>
      <c r="Z98" s="1274">
        <v>4.03</v>
      </c>
      <c r="AA98" s="1274">
        <v>4.03</v>
      </c>
      <c r="AB98" s="1274">
        <v>4.03</v>
      </c>
      <c r="AC98" s="1274">
        <v>4.03</v>
      </c>
      <c r="AD98" s="1274">
        <v>4.03</v>
      </c>
      <c r="AE98" s="1274">
        <v>4.03</v>
      </c>
      <c r="AF98" s="1274">
        <v>4.03</v>
      </c>
      <c r="AG98" s="1274">
        <v>0</v>
      </c>
      <c r="AH98" s="1274">
        <v>0</v>
      </c>
      <c r="AI98" s="1274">
        <v>0</v>
      </c>
      <c r="AJ98" s="1274">
        <v>0</v>
      </c>
      <c r="AK98" s="1274">
        <v>0</v>
      </c>
      <c r="AL98" s="1274">
        <v>0</v>
      </c>
      <c r="AM98" s="1274">
        <v>0</v>
      </c>
      <c r="AN98" s="1274">
        <v>0</v>
      </c>
      <c r="AO98" s="1274">
        <v>0</v>
      </c>
      <c r="AP98" s="1274">
        <v>0</v>
      </c>
      <c r="AQ98" s="1274">
        <v>0</v>
      </c>
      <c r="AR98" s="1274">
        <v>0</v>
      </c>
      <c r="AS98" s="1274">
        <v>0</v>
      </c>
      <c r="AT98" s="1274">
        <v>0</v>
      </c>
      <c r="AU98" s="1274">
        <v>0</v>
      </c>
      <c r="AV98" s="1274">
        <v>0</v>
      </c>
      <c r="AW98" s="1274">
        <v>0</v>
      </c>
      <c r="AX98" s="1274">
        <v>0</v>
      </c>
      <c r="AY98" s="1274">
        <v>0</v>
      </c>
      <c r="AZ98" s="1274">
        <v>0</v>
      </c>
      <c r="BA98" s="1274">
        <v>0</v>
      </c>
      <c r="BB98" s="1274">
        <v>0</v>
      </c>
      <c r="BC98" s="1274">
        <v>0</v>
      </c>
      <c r="BD98" s="1274">
        <v>0</v>
      </c>
      <c r="BE98" s="1274">
        <v>0</v>
      </c>
      <c r="BF98" s="1274">
        <v>0</v>
      </c>
      <c r="BG98" s="1274">
        <v>0</v>
      </c>
      <c r="BH98" s="1274">
        <v>0</v>
      </c>
      <c r="BI98" s="1274">
        <v>0</v>
      </c>
      <c r="BJ98" s="1274">
        <v>0</v>
      </c>
      <c r="BK98" s="1274">
        <v>0</v>
      </c>
      <c r="BL98" s="1274">
        <v>0</v>
      </c>
      <c r="BM98" s="1274">
        <v>0</v>
      </c>
      <c r="BN98" s="1274">
        <v>0</v>
      </c>
      <c r="BO98" s="1274">
        <v>0</v>
      </c>
      <c r="BP98" s="1274">
        <v>0</v>
      </c>
      <c r="BQ98" s="1274">
        <v>0</v>
      </c>
      <c r="BR98" s="1274">
        <v>0</v>
      </c>
      <c r="BS98" s="1274">
        <v>0</v>
      </c>
      <c r="BT98" s="1274">
        <v>0</v>
      </c>
      <c r="BU98" s="822" t="s">
        <v>1080</v>
      </c>
      <c r="BV98" s="822" t="s">
        <v>1080</v>
      </c>
      <c r="BW98" s="822" t="s">
        <v>1080</v>
      </c>
      <c r="BX98" s="822" t="s">
        <v>1080</v>
      </c>
      <c r="BY98" s="822" t="s">
        <v>1080</v>
      </c>
      <c r="BZ98" s="822" t="s">
        <v>1080</v>
      </c>
      <c r="CA98" s="822" t="s">
        <v>1080</v>
      </c>
      <c r="CB98" s="822" t="s">
        <v>1080</v>
      </c>
      <c r="CC98" s="822" t="s">
        <v>1080</v>
      </c>
      <c r="CD98" s="822" t="s">
        <v>1080</v>
      </c>
      <c r="CE98" s="822" t="s">
        <v>1080</v>
      </c>
      <c r="CF98" s="822" t="s">
        <v>1080</v>
      </c>
      <c r="CG98" s="822" t="s">
        <v>1080</v>
      </c>
      <c r="CH98" s="822" t="s">
        <v>1080</v>
      </c>
      <c r="CI98" s="822" t="s">
        <v>1080</v>
      </c>
      <c r="CJ98" s="822" t="s">
        <v>1080</v>
      </c>
      <c r="CK98" s="822" t="s">
        <v>1080</v>
      </c>
      <c r="CL98" s="822" t="s">
        <v>1080</v>
      </c>
      <c r="CM98" s="822" t="s">
        <v>1080</v>
      </c>
      <c r="CN98" s="823"/>
    </row>
    <row r="99" spans="2:92" x14ac:dyDescent="0.3">
      <c r="B9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9" s="1513" t="s">
        <v>824</v>
      </c>
      <c r="D99" s="1514">
        <v>9.19</v>
      </c>
      <c r="E99" s="1266" t="s">
        <v>805</v>
      </c>
      <c r="F99" s="1267" t="str">
        <f>VLOOKUP(TBL5_OptBen[[#This Row],[Option Type (defined list)]],'Option Typs_Grps'!B$2:C$47, 2, FALSE)</f>
        <v>Customer Options</v>
      </c>
      <c r="G99" s="1268" t="s">
        <v>738</v>
      </c>
      <c r="H99" s="1269" t="s">
        <v>1087</v>
      </c>
      <c r="I99" s="1270" t="s">
        <v>68</v>
      </c>
      <c r="J99" s="1271" t="s">
        <v>111</v>
      </c>
      <c r="K99" s="1272">
        <v>2</v>
      </c>
      <c r="L99" s="1273">
        <v>0</v>
      </c>
      <c r="M99" s="1273">
        <v>0</v>
      </c>
      <c r="N99" s="1273">
        <v>0</v>
      </c>
      <c r="O99" s="1273">
        <v>0</v>
      </c>
      <c r="P99" s="1273">
        <v>0</v>
      </c>
      <c r="Q99" s="1273">
        <v>0</v>
      </c>
      <c r="R99" s="1274">
        <v>4.03</v>
      </c>
      <c r="S99" s="1274">
        <v>4.03</v>
      </c>
      <c r="T99" s="1274">
        <v>4.03</v>
      </c>
      <c r="U99" s="1274">
        <v>4.03</v>
      </c>
      <c r="V99" s="1274">
        <v>4.03</v>
      </c>
      <c r="W99" s="1274">
        <v>4.03</v>
      </c>
      <c r="X99" s="1274">
        <v>4.03</v>
      </c>
      <c r="Y99" s="1274">
        <v>4.03</v>
      </c>
      <c r="Z99" s="1274">
        <v>4.03</v>
      </c>
      <c r="AA99" s="1274">
        <v>4.03</v>
      </c>
      <c r="AB99" s="1274">
        <v>4.03</v>
      </c>
      <c r="AC99" s="1274">
        <v>4.03</v>
      </c>
      <c r="AD99" s="1274">
        <v>4.03</v>
      </c>
      <c r="AE99" s="1274">
        <v>4.03</v>
      </c>
      <c r="AF99" s="1274">
        <v>4.03</v>
      </c>
      <c r="AG99" s="1274">
        <v>0</v>
      </c>
      <c r="AH99" s="1274">
        <v>0</v>
      </c>
      <c r="AI99" s="1274">
        <v>0</v>
      </c>
      <c r="AJ99" s="1274">
        <v>0</v>
      </c>
      <c r="AK99" s="1274">
        <v>0</v>
      </c>
      <c r="AL99" s="1274">
        <v>0</v>
      </c>
      <c r="AM99" s="1274">
        <v>0</v>
      </c>
      <c r="AN99" s="1274">
        <v>0</v>
      </c>
      <c r="AO99" s="1274">
        <v>0</v>
      </c>
      <c r="AP99" s="1274">
        <v>0</v>
      </c>
      <c r="AQ99" s="1274">
        <v>0</v>
      </c>
      <c r="AR99" s="1274">
        <v>0</v>
      </c>
      <c r="AS99" s="1274">
        <v>0</v>
      </c>
      <c r="AT99" s="1274">
        <v>0</v>
      </c>
      <c r="AU99" s="1274">
        <v>0</v>
      </c>
      <c r="AV99" s="1274">
        <v>0</v>
      </c>
      <c r="AW99" s="1274">
        <v>0</v>
      </c>
      <c r="AX99" s="1274">
        <v>0</v>
      </c>
      <c r="AY99" s="1274">
        <v>0</v>
      </c>
      <c r="AZ99" s="1274">
        <v>0</v>
      </c>
      <c r="BA99" s="1274">
        <v>0</v>
      </c>
      <c r="BB99" s="1274">
        <v>0</v>
      </c>
      <c r="BC99" s="1274">
        <v>0</v>
      </c>
      <c r="BD99" s="1274">
        <v>0</v>
      </c>
      <c r="BE99" s="1274">
        <v>0</v>
      </c>
      <c r="BF99" s="1274">
        <v>0</v>
      </c>
      <c r="BG99" s="1274">
        <v>0</v>
      </c>
      <c r="BH99" s="1274">
        <v>0</v>
      </c>
      <c r="BI99" s="1274">
        <v>0</v>
      </c>
      <c r="BJ99" s="1274">
        <v>0</v>
      </c>
      <c r="BK99" s="1274">
        <v>0</v>
      </c>
      <c r="BL99" s="1274">
        <v>0</v>
      </c>
      <c r="BM99" s="1274">
        <v>0</v>
      </c>
      <c r="BN99" s="1274">
        <v>0</v>
      </c>
      <c r="BO99" s="1274">
        <v>0</v>
      </c>
      <c r="BP99" s="1274">
        <v>0</v>
      </c>
      <c r="BQ99" s="1274">
        <v>0</v>
      </c>
      <c r="BR99" s="1274">
        <v>0</v>
      </c>
      <c r="BS99" s="1274">
        <v>0</v>
      </c>
      <c r="BT99" s="1274">
        <v>0</v>
      </c>
      <c r="BU99" s="822"/>
      <c r="BV99" s="822"/>
      <c r="BW99" s="822"/>
      <c r="BX99" s="822"/>
      <c r="BY99" s="822"/>
      <c r="BZ99" s="822"/>
      <c r="CA99" s="822"/>
      <c r="CB99" s="822"/>
      <c r="CC99" s="822"/>
      <c r="CD99" s="822"/>
      <c r="CE99" s="822"/>
      <c r="CF99" s="822"/>
      <c r="CG99" s="822"/>
      <c r="CH99" s="822"/>
      <c r="CI99" s="822"/>
      <c r="CJ99" s="822"/>
      <c r="CK99" s="822"/>
      <c r="CL99" s="822"/>
      <c r="CM99" s="822"/>
      <c r="CN99" s="823"/>
    </row>
    <row r="100" spans="2:92" x14ac:dyDescent="0.3">
      <c r="B10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0" s="1513" t="s">
        <v>824</v>
      </c>
      <c r="D100" s="1514">
        <v>9.19</v>
      </c>
      <c r="E100" s="1266" t="s">
        <v>805</v>
      </c>
      <c r="F100" s="1267" t="str">
        <f>VLOOKUP(TBL5_OptBen[[#This Row],[Option Type (defined list)]],'Option Typs_Grps'!B$2:C$47, 2, FALSE)</f>
        <v>Customer Options</v>
      </c>
      <c r="G100" s="1268" t="s">
        <v>738</v>
      </c>
      <c r="H100" s="1269" t="s">
        <v>1093</v>
      </c>
      <c r="I100" s="1270" t="s">
        <v>68</v>
      </c>
      <c r="J100" s="1271" t="s">
        <v>111</v>
      </c>
      <c r="K100" s="1272">
        <v>2</v>
      </c>
      <c r="L100" s="1273">
        <v>0</v>
      </c>
      <c r="M100" s="1273">
        <v>0</v>
      </c>
      <c r="N100" s="1273">
        <v>0</v>
      </c>
      <c r="O100" s="1273">
        <v>0</v>
      </c>
      <c r="P100" s="1273">
        <v>0</v>
      </c>
      <c r="Q100" s="1273">
        <v>0</v>
      </c>
      <c r="R100" s="1274">
        <v>4.03</v>
      </c>
      <c r="S100" s="1274">
        <v>4.03</v>
      </c>
      <c r="T100" s="1274">
        <v>4.03</v>
      </c>
      <c r="U100" s="1274">
        <v>4.03</v>
      </c>
      <c r="V100" s="1274">
        <v>4.03</v>
      </c>
      <c r="W100" s="1274">
        <v>4.03</v>
      </c>
      <c r="X100" s="1274">
        <v>4.03</v>
      </c>
      <c r="Y100" s="1274">
        <v>4.03</v>
      </c>
      <c r="Z100" s="1274">
        <v>4.03</v>
      </c>
      <c r="AA100" s="1274">
        <v>4.03</v>
      </c>
      <c r="AB100" s="1274">
        <v>4.03</v>
      </c>
      <c r="AC100" s="1274">
        <v>4.03</v>
      </c>
      <c r="AD100" s="1274">
        <v>4.03</v>
      </c>
      <c r="AE100" s="1274">
        <v>4.03</v>
      </c>
      <c r="AF100" s="1274">
        <v>4.03</v>
      </c>
      <c r="AG100" s="1274">
        <v>0</v>
      </c>
      <c r="AH100" s="1274">
        <v>0</v>
      </c>
      <c r="AI100" s="1274">
        <v>0</v>
      </c>
      <c r="AJ100" s="1274">
        <v>0</v>
      </c>
      <c r="AK100" s="1274">
        <v>0</v>
      </c>
      <c r="AL100" s="1274">
        <v>0</v>
      </c>
      <c r="AM100" s="1274">
        <v>0</v>
      </c>
      <c r="AN100" s="1274">
        <v>0</v>
      </c>
      <c r="AO100" s="1274">
        <v>0</v>
      </c>
      <c r="AP100" s="1274">
        <v>0</v>
      </c>
      <c r="AQ100" s="1274">
        <v>0</v>
      </c>
      <c r="AR100" s="1274">
        <v>0</v>
      </c>
      <c r="AS100" s="1274">
        <v>0</v>
      </c>
      <c r="AT100" s="1274">
        <v>0</v>
      </c>
      <c r="AU100" s="1274">
        <v>0</v>
      </c>
      <c r="AV100" s="1274">
        <v>0</v>
      </c>
      <c r="AW100" s="1274">
        <v>0</v>
      </c>
      <c r="AX100" s="1274">
        <v>0</v>
      </c>
      <c r="AY100" s="1274">
        <v>0</v>
      </c>
      <c r="AZ100" s="1274">
        <v>0</v>
      </c>
      <c r="BA100" s="1274">
        <v>0</v>
      </c>
      <c r="BB100" s="1274">
        <v>0</v>
      </c>
      <c r="BC100" s="1274">
        <v>0</v>
      </c>
      <c r="BD100" s="1274">
        <v>0</v>
      </c>
      <c r="BE100" s="1274">
        <v>0</v>
      </c>
      <c r="BF100" s="1274">
        <v>0</v>
      </c>
      <c r="BG100" s="1274">
        <v>0</v>
      </c>
      <c r="BH100" s="1274">
        <v>0</v>
      </c>
      <c r="BI100" s="1274">
        <v>0</v>
      </c>
      <c r="BJ100" s="1274">
        <v>0</v>
      </c>
      <c r="BK100" s="1274">
        <v>0</v>
      </c>
      <c r="BL100" s="1274">
        <v>0</v>
      </c>
      <c r="BM100" s="1274">
        <v>0</v>
      </c>
      <c r="BN100" s="1274">
        <v>0</v>
      </c>
      <c r="BO100" s="1274">
        <v>0</v>
      </c>
      <c r="BP100" s="1274">
        <v>0</v>
      </c>
      <c r="BQ100" s="1274">
        <v>0</v>
      </c>
      <c r="BR100" s="1274">
        <v>0</v>
      </c>
      <c r="BS100" s="1274">
        <v>0</v>
      </c>
      <c r="BT100" s="1274">
        <v>0</v>
      </c>
      <c r="BU100" s="822"/>
      <c r="BV100" s="822"/>
      <c r="BW100" s="822"/>
      <c r="BX100" s="822"/>
      <c r="BY100" s="822"/>
      <c r="BZ100" s="822"/>
      <c r="CA100" s="822"/>
      <c r="CB100" s="822"/>
      <c r="CC100" s="822"/>
      <c r="CD100" s="822"/>
      <c r="CE100" s="822"/>
      <c r="CF100" s="822"/>
      <c r="CG100" s="822"/>
      <c r="CH100" s="822"/>
      <c r="CI100" s="822"/>
      <c r="CJ100" s="822"/>
      <c r="CK100" s="822"/>
      <c r="CL100" s="822"/>
      <c r="CM100" s="822"/>
      <c r="CN100" s="823"/>
    </row>
    <row r="101" spans="2:92" x14ac:dyDescent="0.3">
      <c r="B10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1" s="1513" t="s">
        <v>824</v>
      </c>
      <c r="D101" s="1514">
        <v>9.19</v>
      </c>
      <c r="E101" s="1266" t="s">
        <v>805</v>
      </c>
      <c r="F101" s="1267" t="str">
        <f>VLOOKUP(TBL5_OptBen[[#This Row],[Option Type (defined list)]],'Option Typs_Grps'!B$2:C$47, 2, FALSE)</f>
        <v>Customer Options</v>
      </c>
      <c r="G101" s="1268" t="s">
        <v>738</v>
      </c>
      <c r="H101" s="1269" t="s">
        <v>1088</v>
      </c>
      <c r="I101" s="1270" t="s">
        <v>68</v>
      </c>
      <c r="J101" s="1271" t="s">
        <v>111</v>
      </c>
      <c r="K101" s="1272">
        <v>2</v>
      </c>
      <c r="L101" s="1273">
        <v>0</v>
      </c>
      <c r="M101" s="1273">
        <v>0</v>
      </c>
      <c r="N101" s="1273">
        <v>0</v>
      </c>
      <c r="O101" s="1273">
        <v>0</v>
      </c>
      <c r="P101" s="1273">
        <v>0</v>
      </c>
      <c r="Q101" s="1273">
        <v>0</v>
      </c>
      <c r="R101" s="1274">
        <v>4.03</v>
      </c>
      <c r="S101" s="1274">
        <v>4.03</v>
      </c>
      <c r="T101" s="1274">
        <v>4.03</v>
      </c>
      <c r="U101" s="1274">
        <v>4.03</v>
      </c>
      <c r="V101" s="1274">
        <v>4.03</v>
      </c>
      <c r="W101" s="1274">
        <v>4.03</v>
      </c>
      <c r="X101" s="1274">
        <v>4.03</v>
      </c>
      <c r="Y101" s="1274">
        <v>4.03</v>
      </c>
      <c r="Z101" s="1274">
        <v>4.03</v>
      </c>
      <c r="AA101" s="1274">
        <v>4.03</v>
      </c>
      <c r="AB101" s="1274">
        <v>4.03</v>
      </c>
      <c r="AC101" s="1274">
        <v>4.03</v>
      </c>
      <c r="AD101" s="1274">
        <v>4.03</v>
      </c>
      <c r="AE101" s="1274">
        <v>4.03</v>
      </c>
      <c r="AF101" s="1274">
        <v>4.03</v>
      </c>
      <c r="AG101" s="1274">
        <v>0</v>
      </c>
      <c r="AH101" s="1274">
        <v>0</v>
      </c>
      <c r="AI101" s="1274">
        <v>0</v>
      </c>
      <c r="AJ101" s="1274">
        <v>0</v>
      </c>
      <c r="AK101" s="1274">
        <v>0</v>
      </c>
      <c r="AL101" s="1274">
        <v>0</v>
      </c>
      <c r="AM101" s="1274">
        <v>0</v>
      </c>
      <c r="AN101" s="1274">
        <v>0</v>
      </c>
      <c r="AO101" s="1274">
        <v>0</v>
      </c>
      <c r="AP101" s="1274">
        <v>0</v>
      </c>
      <c r="AQ101" s="1274">
        <v>0</v>
      </c>
      <c r="AR101" s="1274">
        <v>0</v>
      </c>
      <c r="AS101" s="1274">
        <v>0</v>
      </c>
      <c r="AT101" s="1274">
        <v>0</v>
      </c>
      <c r="AU101" s="1274">
        <v>0</v>
      </c>
      <c r="AV101" s="1274">
        <v>0</v>
      </c>
      <c r="AW101" s="1274">
        <v>0</v>
      </c>
      <c r="AX101" s="1274">
        <v>0</v>
      </c>
      <c r="AY101" s="1274">
        <v>0</v>
      </c>
      <c r="AZ101" s="1274">
        <v>0</v>
      </c>
      <c r="BA101" s="1274">
        <v>0</v>
      </c>
      <c r="BB101" s="1274">
        <v>0</v>
      </c>
      <c r="BC101" s="1274">
        <v>0</v>
      </c>
      <c r="BD101" s="1274">
        <v>0</v>
      </c>
      <c r="BE101" s="1274">
        <v>0</v>
      </c>
      <c r="BF101" s="1274">
        <v>0</v>
      </c>
      <c r="BG101" s="1274">
        <v>0</v>
      </c>
      <c r="BH101" s="1274">
        <v>0</v>
      </c>
      <c r="BI101" s="1274">
        <v>0</v>
      </c>
      <c r="BJ101" s="1274">
        <v>0</v>
      </c>
      <c r="BK101" s="1274">
        <v>0</v>
      </c>
      <c r="BL101" s="1274">
        <v>0</v>
      </c>
      <c r="BM101" s="1274">
        <v>0</v>
      </c>
      <c r="BN101" s="1274">
        <v>0</v>
      </c>
      <c r="BO101" s="1274">
        <v>0</v>
      </c>
      <c r="BP101" s="1274">
        <v>0</v>
      </c>
      <c r="BQ101" s="1274">
        <v>0</v>
      </c>
      <c r="BR101" s="1274">
        <v>0</v>
      </c>
      <c r="BS101" s="1274">
        <v>0</v>
      </c>
      <c r="BT101" s="1274">
        <v>0</v>
      </c>
      <c r="BU101" s="822"/>
      <c r="BV101" s="822"/>
      <c r="BW101" s="822"/>
      <c r="BX101" s="822"/>
      <c r="BY101" s="822"/>
      <c r="BZ101" s="822"/>
      <c r="CA101" s="822"/>
      <c r="CB101" s="822"/>
      <c r="CC101" s="822"/>
      <c r="CD101" s="822"/>
      <c r="CE101" s="822"/>
      <c r="CF101" s="822"/>
      <c r="CG101" s="822"/>
      <c r="CH101" s="822"/>
      <c r="CI101" s="822"/>
      <c r="CJ101" s="822"/>
      <c r="CK101" s="822"/>
      <c r="CL101" s="822"/>
      <c r="CM101" s="822"/>
      <c r="CN101" s="823"/>
    </row>
    <row r="102" spans="2:92" x14ac:dyDescent="0.3">
      <c r="B10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2" s="1513" t="s">
        <v>824</v>
      </c>
      <c r="D102" s="1514">
        <v>9.19</v>
      </c>
      <c r="E102" s="1266" t="s">
        <v>805</v>
      </c>
      <c r="F102" s="1267" t="str">
        <f>VLOOKUP(TBL5_OptBen[[#This Row],[Option Type (defined list)]],'Option Typs_Grps'!B$2:C$47, 2, FALSE)</f>
        <v>Customer Options</v>
      </c>
      <c r="G102" s="1268" t="s">
        <v>738</v>
      </c>
      <c r="H102" s="1269" t="s">
        <v>1094</v>
      </c>
      <c r="I102" s="1275" t="s">
        <v>68</v>
      </c>
      <c r="J102" s="1271" t="s">
        <v>111</v>
      </c>
      <c r="K102" s="1272">
        <v>2</v>
      </c>
      <c r="L102" s="1273">
        <v>0</v>
      </c>
      <c r="M102" s="1273">
        <v>0</v>
      </c>
      <c r="N102" s="1273">
        <v>0</v>
      </c>
      <c r="O102" s="1273">
        <v>0</v>
      </c>
      <c r="P102" s="1273">
        <v>0</v>
      </c>
      <c r="Q102" s="1273">
        <v>0</v>
      </c>
      <c r="R102" s="1274">
        <v>4.03</v>
      </c>
      <c r="S102" s="1274">
        <v>4.03</v>
      </c>
      <c r="T102" s="1274">
        <v>4.03</v>
      </c>
      <c r="U102" s="1274">
        <v>4.03</v>
      </c>
      <c r="V102" s="1274">
        <v>4.03</v>
      </c>
      <c r="W102" s="1274">
        <v>4.03</v>
      </c>
      <c r="X102" s="1274">
        <v>4.03</v>
      </c>
      <c r="Y102" s="1274">
        <v>4.03</v>
      </c>
      <c r="Z102" s="1274">
        <v>4.03</v>
      </c>
      <c r="AA102" s="1274">
        <v>4.03</v>
      </c>
      <c r="AB102" s="1274">
        <v>4.03</v>
      </c>
      <c r="AC102" s="1274">
        <v>4.03</v>
      </c>
      <c r="AD102" s="1274">
        <v>4.03</v>
      </c>
      <c r="AE102" s="1274">
        <v>4.03</v>
      </c>
      <c r="AF102" s="1274">
        <v>4.03</v>
      </c>
      <c r="AG102" s="1274">
        <v>0</v>
      </c>
      <c r="AH102" s="1274">
        <v>0</v>
      </c>
      <c r="AI102" s="1274">
        <v>0</v>
      </c>
      <c r="AJ102" s="1274">
        <v>0</v>
      </c>
      <c r="AK102" s="1274">
        <v>0</v>
      </c>
      <c r="AL102" s="1274">
        <v>0</v>
      </c>
      <c r="AM102" s="1274">
        <v>0</v>
      </c>
      <c r="AN102" s="1274">
        <v>0</v>
      </c>
      <c r="AO102" s="1274">
        <v>0</v>
      </c>
      <c r="AP102" s="1274">
        <v>0</v>
      </c>
      <c r="AQ102" s="1274">
        <v>0</v>
      </c>
      <c r="AR102" s="1274">
        <v>0</v>
      </c>
      <c r="AS102" s="1274">
        <v>0</v>
      </c>
      <c r="AT102" s="1274">
        <v>0</v>
      </c>
      <c r="AU102" s="1274">
        <v>0</v>
      </c>
      <c r="AV102" s="1274">
        <v>0</v>
      </c>
      <c r="AW102" s="1274">
        <v>0</v>
      </c>
      <c r="AX102" s="1274">
        <v>0</v>
      </c>
      <c r="AY102" s="1274">
        <v>0</v>
      </c>
      <c r="AZ102" s="1274">
        <v>0</v>
      </c>
      <c r="BA102" s="1274">
        <v>0</v>
      </c>
      <c r="BB102" s="1274">
        <v>0</v>
      </c>
      <c r="BC102" s="1274">
        <v>0</v>
      </c>
      <c r="BD102" s="1274">
        <v>0</v>
      </c>
      <c r="BE102" s="1274">
        <v>0</v>
      </c>
      <c r="BF102" s="1274">
        <v>0</v>
      </c>
      <c r="BG102" s="1274">
        <v>0</v>
      </c>
      <c r="BH102" s="1274">
        <v>0</v>
      </c>
      <c r="BI102" s="1274">
        <v>0</v>
      </c>
      <c r="BJ102" s="1274">
        <v>0</v>
      </c>
      <c r="BK102" s="1274">
        <v>0</v>
      </c>
      <c r="BL102" s="1274">
        <v>0</v>
      </c>
      <c r="BM102" s="1274">
        <v>0</v>
      </c>
      <c r="BN102" s="1274">
        <v>0</v>
      </c>
      <c r="BO102" s="1274">
        <v>0</v>
      </c>
      <c r="BP102" s="1274">
        <v>0</v>
      </c>
      <c r="BQ102" s="1274">
        <v>0</v>
      </c>
      <c r="BR102" s="1274">
        <v>0</v>
      </c>
      <c r="BS102" s="1274">
        <v>0</v>
      </c>
      <c r="BT102" s="1274">
        <v>0</v>
      </c>
      <c r="BU102" s="822"/>
      <c r="BV102" s="822"/>
      <c r="BW102" s="822"/>
      <c r="BX102" s="822"/>
      <c r="BY102" s="822"/>
      <c r="BZ102" s="822"/>
      <c r="CA102" s="822"/>
      <c r="CB102" s="822"/>
      <c r="CC102" s="822"/>
      <c r="CD102" s="822"/>
      <c r="CE102" s="822"/>
      <c r="CF102" s="822"/>
      <c r="CG102" s="822"/>
      <c r="CH102" s="822"/>
      <c r="CI102" s="822"/>
      <c r="CJ102" s="822"/>
      <c r="CK102" s="822"/>
      <c r="CL102" s="822"/>
      <c r="CM102" s="822"/>
      <c r="CN102" s="823"/>
    </row>
    <row r="103" spans="2:92" x14ac:dyDescent="0.3">
      <c r="B10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3" s="1513" t="s">
        <v>824</v>
      </c>
      <c r="D103" s="1514">
        <v>9.19</v>
      </c>
      <c r="E103" s="1266" t="s">
        <v>805</v>
      </c>
      <c r="F103" s="1267" t="str">
        <f>VLOOKUP(TBL5_OptBen[[#This Row],[Option Type (defined list)]],'Option Typs_Grps'!B$2:C$47, 2, FALSE)</f>
        <v>Customer Options</v>
      </c>
      <c r="G103" s="1268" t="s">
        <v>738</v>
      </c>
      <c r="H103" s="1269" t="s">
        <v>1091</v>
      </c>
      <c r="I103" s="1275" t="s">
        <v>68</v>
      </c>
      <c r="J103" s="1271" t="s">
        <v>111</v>
      </c>
      <c r="K103" s="1272">
        <v>2</v>
      </c>
      <c r="L103" s="1273">
        <v>0</v>
      </c>
      <c r="M103" s="1273">
        <v>0</v>
      </c>
      <c r="N103" s="1273">
        <v>0</v>
      </c>
      <c r="O103" s="1273">
        <v>0</v>
      </c>
      <c r="P103" s="1273">
        <v>0</v>
      </c>
      <c r="Q103" s="1273">
        <v>0</v>
      </c>
      <c r="R103" s="1274">
        <v>4.03</v>
      </c>
      <c r="S103" s="1274">
        <v>4.03</v>
      </c>
      <c r="T103" s="1274">
        <v>4.03</v>
      </c>
      <c r="U103" s="1274">
        <v>4.03</v>
      </c>
      <c r="V103" s="1274">
        <v>4.03</v>
      </c>
      <c r="W103" s="1274">
        <v>4.03</v>
      </c>
      <c r="X103" s="1274">
        <v>4.03</v>
      </c>
      <c r="Y103" s="1274">
        <v>4.03</v>
      </c>
      <c r="Z103" s="1274">
        <v>4.03</v>
      </c>
      <c r="AA103" s="1274">
        <v>4.03</v>
      </c>
      <c r="AB103" s="1274">
        <v>4.03</v>
      </c>
      <c r="AC103" s="1274">
        <v>4.03</v>
      </c>
      <c r="AD103" s="1274">
        <v>4.03</v>
      </c>
      <c r="AE103" s="1274">
        <v>4.03</v>
      </c>
      <c r="AF103" s="1274">
        <v>4.03</v>
      </c>
      <c r="AG103" s="1274">
        <v>0</v>
      </c>
      <c r="AH103" s="1274">
        <v>0</v>
      </c>
      <c r="AI103" s="1274">
        <v>0</v>
      </c>
      <c r="AJ103" s="1274">
        <v>0</v>
      </c>
      <c r="AK103" s="1274">
        <v>0</v>
      </c>
      <c r="AL103" s="1274">
        <v>0</v>
      </c>
      <c r="AM103" s="1274">
        <v>0</v>
      </c>
      <c r="AN103" s="1274">
        <v>0</v>
      </c>
      <c r="AO103" s="1274">
        <v>0</v>
      </c>
      <c r="AP103" s="1274">
        <v>0</v>
      </c>
      <c r="AQ103" s="1274">
        <v>0</v>
      </c>
      <c r="AR103" s="1274">
        <v>0</v>
      </c>
      <c r="AS103" s="1274">
        <v>0</v>
      </c>
      <c r="AT103" s="1274">
        <v>0</v>
      </c>
      <c r="AU103" s="1274">
        <v>0</v>
      </c>
      <c r="AV103" s="1274">
        <v>0</v>
      </c>
      <c r="AW103" s="1274">
        <v>0</v>
      </c>
      <c r="AX103" s="1274">
        <v>0</v>
      </c>
      <c r="AY103" s="1274">
        <v>0</v>
      </c>
      <c r="AZ103" s="1274">
        <v>0</v>
      </c>
      <c r="BA103" s="1274">
        <v>0</v>
      </c>
      <c r="BB103" s="1274">
        <v>0</v>
      </c>
      <c r="BC103" s="1274">
        <v>0</v>
      </c>
      <c r="BD103" s="1274">
        <v>0</v>
      </c>
      <c r="BE103" s="1274">
        <v>0</v>
      </c>
      <c r="BF103" s="1274">
        <v>0</v>
      </c>
      <c r="BG103" s="1274">
        <v>0</v>
      </c>
      <c r="BH103" s="1274">
        <v>0</v>
      </c>
      <c r="BI103" s="1274">
        <v>0</v>
      </c>
      <c r="BJ103" s="1274">
        <v>0</v>
      </c>
      <c r="BK103" s="1274">
        <v>0</v>
      </c>
      <c r="BL103" s="1274">
        <v>0</v>
      </c>
      <c r="BM103" s="1274">
        <v>0</v>
      </c>
      <c r="BN103" s="1274">
        <v>0</v>
      </c>
      <c r="BO103" s="1274">
        <v>0</v>
      </c>
      <c r="BP103" s="1274">
        <v>0</v>
      </c>
      <c r="BQ103" s="1274">
        <v>0</v>
      </c>
      <c r="BR103" s="1274">
        <v>0</v>
      </c>
      <c r="BS103" s="1274">
        <v>0</v>
      </c>
      <c r="BT103" s="1274">
        <v>0</v>
      </c>
      <c r="BU103" s="822"/>
      <c r="BV103" s="822"/>
      <c r="BW103" s="822"/>
      <c r="BX103" s="822"/>
      <c r="BY103" s="822"/>
      <c r="BZ103" s="822"/>
      <c r="CA103" s="822"/>
      <c r="CB103" s="822"/>
      <c r="CC103" s="822"/>
      <c r="CD103" s="822"/>
      <c r="CE103" s="822"/>
      <c r="CF103" s="822"/>
      <c r="CG103" s="822"/>
      <c r="CH103" s="822"/>
      <c r="CI103" s="822"/>
      <c r="CJ103" s="822"/>
      <c r="CK103" s="822"/>
      <c r="CL103" s="822"/>
      <c r="CM103" s="822"/>
      <c r="CN103" s="823"/>
    </row>
    <row r="104" spans="2:92" x14ac:dyDescent="0.3">
      <c r="B10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4" s="1513" t="s">
        <v>824</v>
      </c>
      <c r="D104" s="1514">
        <v>9.19</v>
      </c>
      <c r="E104" s="1266" t="s">
        <v>805</v>
      </c>
      <c r="F104" s="1267" t="str">
        <f>VLOOKUP(TBL5_OptBen[[#This Row],[Option Type (defined list)]],'Option Typs_Grps'!B$2:C$47, 2, FALSE)</f>
        <v>Customer Options</v>
      </c>
      <c r="G104" s="1268" t="s">
        <v>738</v>
      </c>
      <c r="H104" s="1269" t="s">
        <v>1092</v>
      </c>
      <c r="I104" s="1275" t="s">
        <v>68</v>
      </c>
      <c r="J104" s="1271" t="s">
        <v>111</v>
      </c>
      <c r="K104" s="1272">
        <v>2</v>
      </c>
      <c r="L104" s="1273">
        <v>0</v>
      </c>
      <c r="M104" s="1273">
        <v>0</v>
      </c>
      <c r="N104" s="1273">
        <v>0</v>
      </c>
      <c r="O104" s="1273">
        <v>0</v>
      </c>
      <c r="P104" s="1273">
        <v>0</v>
      </c>
      <c r="Q104" s="1273">
        <v>0</v>
      </c>
      <c r="R104" s="1274">
        <v>4.03</v>
      </c>
      <c r="S104" s="1274">
        <v>4.03</v>
      </c>
      <c r="T104" s="1274">
        <v>4.03</v>
      </c>
      <c r="U104" s="1274">
        <v>4.03</v>
      </c>
      <c r="V104" s="1274">
        <v>4.03</v>
      </c>
      <c r="W104" s="1274">
        <v>4.03</v>
      </c>
      <c r="X104" s="1274">
        <v>4.03</v>
      </c>
      <c r="Y104" s="1274">
        <v>4.03</v>
      </c>
      <c r="Z104" s="1274">
        <v>4.03</v>
      </c>
      <c r="AA104" s="1274">
        <v>4.03</v>
      </c>
      <c r="AB104" s="1274">
        <v>4.03</v>
      </c>
      <c r="AC104" s="1274">
        <v>4.03</v>
      </c>
      <c r="AD104" s="1274">
        <v>4.03</v>
      </c>
      <c r="AE104" s="1274">
        <v>4.03</v>
      </c>
      <c r="AF104" s="1274">
        <v>4.03</v>
      </c>
      <c r="AG104" s="1274">
        <v>0</v>
      </c>
      <c r="AH104" s="1274">
        <v>0</v>
      </c>
      <c r="AI104" s="1274">
        <v>0</v>
      </c>
      <c r="AJ104" s="1274">
        <v>0</v>
      </c>
      <c r="AK104" s="1274">
        <v>0</v>
      </c>
      <c r="AL104" s="1274">
        <v>0</v>
      </c>
      <c r="AM104" s="1274">
        <v>0</v>
      </c>
      <c r="AN104" s="1274">
        <v>0</v>
      </c>
      <c r="AO104" s="1274">
        <v>0</v>
      </c>
      <c r="AP104" s="1274">
        <v>0</v>
      </c>
      <c r="AQ104" s="1274">
        <v>0</v>
      </c>
      <c r="AR104" s="1274">
        <v>0</v>
      </c>
      <c r="AS104" s="1274">
        <v>0</v>
      </c>
      <c r="AT104" s="1274">
        <v>0</v>
      </c>
      <c r="AU104" s="1274">
        <v>0</v>
      </c>
      <c r="AV104" s="1274">
        <v>0</v>
      </c>
      <c r="AW104" s="1274">
        <v>0</v>
      </c>
      <c r="AX104" s="1274">
        <v>0</v>
      </c>
      <c r="AY104" s="1274">
        <v>0</v>
      </c>
      <c r="AZ104" s="1274">
        <v>0</v>
      </c>
      <c r="BA104" s="1274">
        <v>0</v>
      </c>
      <c r="BB104" s="1274">
        <v>0</v>
      </c>
      <c r="BC104" s="1274">
        <v>0</v>
      </c>
      <c r="BD104" s="1274">
        <v>0</v>
      </c>
      <c r="BE104" s="1274">
        <v>0</v>
      </c>
      <c r="BF104" s="1274">
        <v>0</v>
      </c>
      <c r="BG104" s="1274">
        <v>0</v>
      </c>
      <c r="BH104" s="1274">
        <v>0</v>
      </c>
      <c r="BI104" s="1274">
        <v>0</v>
      </c>
      <c r="BJ104" s="1274">
        <v>0</v>
      </c>
      <c r="BK104" s="1274">
        <v>0</v>
      </c>
      <c r="BL104" s="1274">
        <v>0</v>
      </c>
      <c r="BM104" s="1274">
        <v>0</v>
      </c>
      <c r="BN104" s="1274">
        <v>0</v>
      </c>
      <c r="BO104" s="1274">
        <v>0</v>
      </c>
      <c r="BP104" s="1274">
        <v>0</v>
      </c>
      <c r="BQ104" s="1274">
        <v>0</v>
      </c>
      <c r="BR104" s="1274">
        <v>0</v>
      </c>
      <c r="BS104" s="1274">
        <v>0</v>
      </c>
      <c r="BT104" s="1274">
        <v>0</v>
      </c>
      <c r="BU104" s="822"/>
      <c r="BV104" s="822"/>
      <c r="BW104" s="822"/>
      <c r="BX104" s="822"/>
      <c r="BY104" s="822"/>
      <c r="BZ104" s="822"/>
      <c r="CA104" s="822"/>
      <c r="CB104" s="822"/>
      <c r="CC104" s="822"/>
      <c r="CD104" s="822"/>
      <c r="CE104" s="822"/>
      <c r="CF104" s="822"/>
      <c r="CG104" s="822"/>
      <c r="CH104" s="822"/>
      <c r="CI104" s="822"/>
      <c r="CJ104" s="822"/>
      <c r="CK104" s="822"/>
      <c r="CL104" s="822"/>
      <c r="CM104" s="822"/>
      <c r="CN104" s="823"/>
    </row>
    <row r="105" spans="2:92" x14ac:dyDescent="0.3">
      <c r="B10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5" s="1513" t="s">
        <v>824</v>
      </c>
      <c r="D105" s="1514">
        <v>9.19</v>
      </c>
      <c r="E105" s="1266" t="s">
        <v>805</v>
      </c>
      <c r="F105" s="1267" t="str">
        <f>VLOOKUP(TBL5_OptBen[[#This Row],[Option Type (defined list)]],'Option Typs_Grps'!B$2:C$47, 2, FALSE)</f>
        <v>Customer Options</v>
      </c>
      <c r="G105" s="1268" t="s">
        <v>738</v>
      </c>
      <c r="H105" s="1269" t="s">
        <v>1089</v>
      </c>
      <c r="I105" s="1275" t="s">
        <v>68</v>
      </c>
      <c r="J105" s="1271" t="s">
        <v>111</v>
      </c>
      <c r="K105" s="1272">
        <v>2</v>
      </c>
      <c r="L105" s="1273">
        <v>0</v>
      </c>
      <c r="M105" s="1273">
        <v>0</v>
      </c>
      <c r="N105" s="1273">
        <v>0</v>
      </c>
      <c r="O105" s="1273">
        <v>0</v>
      </c>
      <c r="P105" s="1273">
        <v>0</v>
      </c>
      <c r="Q105" s="1273">
        <v>0</v>
      </c>
      <c r="R105" s="1274">
        <v>4.03</v>
      </c>
      <c r="S105" s="1274">
        <v>4.03</v>
      </c>
      <c r="T105" s="1274">
        <v>4.03</v>
      </c>
      <c r="U105" s="1274">
        <v>4.03</v>
      </c>
      <c r="V105" s="1274">
        <v>4.03</v>
      </c>
      <c r="W105" s="1274">
        <v>4.03</v>
      </c>
      <c r="X105" s="1274">
        <v>4.03</v>
      </c>
      <c r="Y105" s="1274">
        <v>4.03</v>
      </c>
      <c r="Z105" s="1274">
        <v>4.03</v>
      </c>
      <c r="AA105" s="1274">
        <v>4.03</v>
      </c>
      <c r="AB105" s="1274">
        <v>4.03</v>
      </c>
      <c r="AC105" s="1274">
        <v>4.03</v>
      </c>
      <c r="AD105" s="1274">
        <v>4.03</v>
      </c>
      <c r="AE105" s="1274">
        <v>4.03</v>
      </c>
      <c r="AF105" s="1274">
        <v>4.03</v>
      </c>
      <c r="AG105" s="1274">
        <v>0</v>
      </c>
      <c r="AH105" s="1274">
        <v>0</v>
      </c>
      <c r="AI105" s="1274">
        <v>0</v>
      </c>
      <c r="AJ105" s="1274">
        <v>0</v>
      </c>
      <c r="AK105" s="1274">
        <v>0</v>
      </c>
      <c r="AL105" s="1274">
        <v>0</v>
      </c>
      <c r="AM105" s="1274">
        <v>0</v>
      </c>
      <c r="AN105" s="1274">
        <v>0</v>
      </c>
      <c r="AO105" s="1274">
        <v>0</v>
      </c>
      <c r="AP105" s="1274">
        <v>0</v>
      </c>
      <c r="AQ105" s="1274">
        <v>0</v>
      </c>
      <c r="AR105" s="1274">
        <v>0</v>
      </c>
      <c r="AS105" s="1274">
        <v>0</v>
      </c>
      <c r="AT105" s="1274">
        <v>0</v>
      </c>
      <c r="AU105" s="1274">
        <v>0</v>
      </c>
      <c r="AV105" s="1274">
        <v>0</v>
      </c>
      <c r="AW105" s="1274">
        <v>0</v>
      </c>
      <c r="AX105" s="1274">
        <v>0</v>
      </c>
      <c r="AY105" s="1274">
        <v>0</v>
      </c>
      <c r="AZ105" s="1274">
        <v>0</v>
      </c>
      <c r="BA105" s="1274">
        <v>0</v>
      </c>
      <c r="BB105" s="1274">
        <v>0</v>
      </c>
      <c r="BC105" s="1274">
        <v>0</v>
      </c>
      <c r="BD105" s="1274">
        <v>0</v>
      </c>
      <c r="BE105" s="1274">
        <v>0</v>
      </c>
      <c r="BF105" s="1274">
        <v>0</v>
      </c>
      <c r="BG105" s="1274">
        <v>0</v>
      </c>
      <c r="BH105" s="1274">
        <v>0</v>
      </c>
      <c r="BI105" s="1274">
        <v>0</v>
      </c>
      <c r="BJ105" s="1274">
        <v>0</v>
      </c>
      <c r="BK105" s="1274">
        <v>0</v>
      </c>
      <c r="BL105" s="1274">
        <v>0</v>
      </c>
      <c r="BM105" s="1274">
        <v>0</v>
      </c>
      <c r="BN105" s="1274">
        <v>0</v>
      </c>
      <c r="BO105" s="1274">
        <v>0</v>
      </c>
      <c r="BP105" s="1274">
        <v>0</v>
      </c>
      <c r="BQ105" s="1274">
        <v>0</v>
      </c>
      <c r="BR105" s="1274">
        <v>0</v>
      </c>
      <c r="BS105" s="1274">
        <v>0</v>
      </c>
      <c r="BT105" s="1274">
        <v>0</v>
      </c>
      <c r="BU105" s="822"/>
      <c r="BV105" s="822"/>
      <c r="BW105" s="822"/>
      <c r="BX105" s="822"/>
      <c r="BY105" s="822"/>
      <c r="BZ105" s="822"/>
      <c r="CA105" s="822"/>
      <c r="CB105" s="822"/>
      <c r="CC105" s="822"/>
      <c r="CD105" s="822"/>
      <c r="CE105" s="822"/>
      <c r="CF105" s="822"/>
      <c r="CG105" s="822"/>
      <c r="CH105" s="822"/>
      <c r="CI105" s="822"/>
      <c r="CJ105" s="822"/>
      <c r="CK105" s="822"/>
      <c r="CL105" s="822"/>
      <c r="CM105" s="822"/>
      <c r="CN105" s="823"/>
    </row>
    <row r="106" spans="2:92" x14ac:dyDescent="0.3">
      <c r="B106"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6" s="1513" t="s">
        <v>1726</v>
      </c>
      <c r="D106" s="1514">
        <v>25.03</v>
      </c>
      <c r="E106" s="1266" t="s">
        <v>928</v>
      </c>
      <c r="F106" s="1267" t="str">
        <f>VLOOKUP(TBL5_OptBen[[#This Row],[Option Type (defined list)]],'Option Typs_Grps'!B$2:C$47, 2, FALSE)</f>
        <v>Resource Options</v>
      </c>
      <c r="G106" s="1268" t="s">
        <v>738</v>
      </c>
      <c r="H106" s="1269" t="s">
        <v>1093</v>
      </c>
      <c r="I106" s="1270" t="s">
        <v>68</v>
      </c>
      <c r="J106" s="1271" t="s">
        <v>111</v>
      </c>
      <c r="K106" s="1272">
        <v>2</v>
      </c>
      <c r="L106" s="1273">
        <v>0</v>
      </c>
      <c r="M106" s="1273">
        <v>0</v>
      </c>
      <c r="N106" s="1273">
        <v>0</v>
      </c>
      <c r="O106" s="1273">
        <v>0</v>
      </c>
      <c r="P106" s="1273">
        <v>0</v>
      </c>
      <c r="Q106" s="1273">
        <v>0</v>
      </c>
      <c r="R106" s="1274">
        <v>0</v>
      </c>
      <c r="S106" s="1274">
        <v>0</v>
      </c>
      <c r="T106" s="1274">
        <v>0</v>
      </c>
      <c r="U106" s="1274">
        <v>0</v>
      </c>
      <c r="V106" s="1274">
        <v>0</v>
      </c>
      <c r="W106" s="1274">
        <v>0</v>
      </c>
      <c r="X106" s="1274">
        <v>0</v>
      </c>
      <c r="Y106" s="1274">
        <v>0</v>
      </c>
      <c r="Z106" s="1274">
        <v>0</v>
      </c>
      <c r="AA106" s="1274">
        <v>0</v>
      </c>
      <c r="AB106" s="1274">
        <v>0</v>
      </c>
      <c r="AC106" s="1274">
        <v>0</v>
      </c>
      <c r="AD106" s="1274">
        <v>0</v>
      </c>
      <c r="AE106" s="1274">
        <v>0</v>
      </c>
      <c r="AF106" s="1274">
        <v>0</v>
      </c>
      <c r="AG106" s="1274">
        <v>0</v>
      </c>
      <c r="AH106" s="1274">
        <v>0</v>
      </c>
      <c r="AI106" s="1274">
        <v>0</v>
      </c>
      <c r="AJ106" s="1274">
        <v>0</v>
      </c>
      <c r="AK106" s="1274">
        <v>0</v>
      </c>
      <c r="AL106" s="1274">
        <v>0</v>
      </c>
      <c r="AM106" s="1274">
        <v>0</v>
      </c>
      <c r="AN106" s="1274">
        <v>0</v>
      </c>
      <c r="AO106" s="1274">
        <v>0</v>
      </c>
      <c r="AP106" s="1274">
        <v>0</v>
      </c>
      <c r="AQ106" s="1274">
        <v>0</v>
      </c>
      <c r="AR106" s="1274">
        <v>0</v>
      </c>
      <c r="AS106" s="1274">
        <v>0</v>
      </c>
      <c r="AT106" s="1274">
        <v>0</v>
      </c>
      <c r="AU106" s="1274">
        <v>0</v>
      </c>
      <c r="AV106" s="1274">
        <v>0</v>
      </c>
      <c r="AW106" s="1274">
        <v>0</v>
      </c>
      <c r="AX106" s="1274">
        <v>0</v>
      </c>
      <c r="AY106" s="1274">
        <v>0</v>
      </c>
      <c r="AZ106" s="1274">
        <v>0</v>
      </c>
      <c r="BA106" s="1274">
        <v>0</v>
      </c>
      <c r="BB106" s="1274">
        <v>0</v>
      </c>
      <c r="BC106" s="1274">
        <v>0</v>
      </c>
      <c r="BD106" s="1274">
        <v>0</v>
      </c>
      <c r="BE106" s="1274">
        <v>0</v>
      </c>
      <c r="BF106" s="1274">
        <v>0</v>
      </c>
      <c r="BG106" s="1274">
        <v>1</v>
      </c>
      <c r="BH106" s="1274">
        <v>1</v>
      </c>
      <c r="BI106" s="1274">
        <v>1</v>
      </c>
      <c r="BJ106" s="1274">
        <v>1</v>
      </c>
      <c r="BK106" s="1274">
        <v>1</v>
      </c>
      <c r="BL106" s="1274">
        <v>1</v>
      </c>
      <c r="BM106" s="1274">
        <v>1</v>
      </c>
      <c r="BN106" s="1274">
        <v>1</v>
      </c>
      <c r="BO106" s="1274">
        <v>1</v>
      </c>
      <c r="BP106" s="1274">
        <v>1</v>
      </c>
      <c r="BQ106" s="1274">
        <v>1</v>
      </c>
      <c r="BR106" s="1274">
        <v>1</v>
      </c>
      <c r="BS106" s="1274">
        <v>1</v>
      </c>
      <c r="BT106" s="1274">
        <v>1</v>
      </c>
      <c r="BU106" s="822"/>
      <c r="BV106" s="822"/>
      <c r="BW106" s="822"/>
      <c r="BX106" s="822"/>
      <c r="BY106" s="822"/>
      <c r="BZ106" s="822"/>
      <c r="CA106" s="822"/>
      <c r="CB106" s="822"/>
      <c r="CC106" s="822"/>
      <c r="CD106" s="822"/>
      <c r="CE106" s="822"/>
      <c r="CF106" s="822"/>
      <c r="CG106" s="822"/>
      <c r="CH106" s="822"/>
      <c r="CI106" s="822"/>
      <c r="CJ106" s="822"/>
      <c r="CK106" s="822"/>
      <c r="CL106" s="822"/>
      <c r="CM106" s="822"/>
      <c r="CN106" s="823"/>
    </row>
    <row r="107" spans="2:92" x14ac:dyDescent="0.3">
      <c r="B107"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513" t="s">
        <v>1822</v>
      </c>
      <c r="D107" s="1514">
        <v>55.05</v>
      </c>
      <c r="E107" s="1266" t="s">
        <v>881</v>
      </c>
      <c r="F107" s="1267" t="str">
        <f>VLOOKUP(TBL5_OptBen[[#This Row],[Option Type (defined list)]],'Option Typs_Grps'!B$2:C$47, 2, FALSE)</f>
        <v>Distribution Options</v>
      </c>
      <c r="G107" s="1268" t="s">
        <v>738</v>
      </c>
      <c r="H107" s="1269" t="s">
        <v>1093</v>
      </c>
      <c r="I107" s="1270" t="s">
        <v>68</v>
      </c>
      <c r="J107" s="1271" t="s">
        <v>111</v>
      </c>
      <c r="K107" s="1272">
        <v>2</v>
      </c>
      <c r="L107" s="1273">
        <v>0</v>
      </c>
      <c r="M107" s="1273">
        <v>0</v>
      </c>
      <c r="N107" s="1273">
        <v>0</v>
      </c>
      <c r="O107" s="1273">
        <v>0</v>
      </c>
      <c r="P107" s="1273">
        <v>0</v>
      </c>
      <c r="Q107" s="1273">
        <v>0</v>
      </c>
      <c r="R107" s="1274">
        <v>0</v>
      </c>
      <c r="S107" s="1274">
        <v>0</v>
      </c>
      <c r="T107" s="1274">
        <v>0</v>
      </c>
      <c r="U107" s="1274">
        <v>0</v>
      </c>
      <c r="V107" s="1274">
        <v>0</v>
      </c>
      <c r="W107" s="1274">
        <v>0</v>
      </c>
      <c r="X107" s="1274">
        <v>0</v>
      </c>
      <c r="Y107" s="1274">
        <v>0</v>
      </c>
      <c r="Z107" s="1274">
        <v>0</v>
      </c>
      <c r="AA107" s="1274">
        <v>0</v>
      </c>
      <c r="AB107" s="1274">
        <v>0</v>
      </c>
      <c r="AC107" s="1274">
        <v>0</v>
      </c>
      <c r="AD107" s="1274">
        <v>0</v>
      </c>
      <c r="AE107" s="1274">
        <v>0</v>
      </c>
      <c r="AF107" s="1274">
        <v>0</v>
      </c>
      <c r="AG107" s="1274">
        <v>0</v>
      </c>
      <c r="AH107" s="1274">
        <v>0</v>
      </c>
      <c r="AI107" s="1274">
        <v>0</v>
      </c>
      <c r="AJ107" s="1274">
        <v>0</v>
      </c>
      <c r="AK107" s="1274">
        <v>0</v>
      </c>
      <c r="AL107" s="1274">
        <v>0</v>
      </c>
      <c r="AM107" s="1274">
        <v>0</v>
      </c>
      <c r="AN107" s="1274">
        <v>0</v>
      </c>
      <c r="AO107" s="1274">
        <v>0</v>
      </c>
      <c r="AP107" s="1274">
        <v>0</v>
      </c>
      <c r="AQ107" s="1274">
        <v>0</v>
      </c>
      <c r="AR107" s="1274">
        <v>0</v>
      </c>
      <c r="AS107" s="1274">
        <v>0</v>
      </c>
      <c r="AT107" s="1274">
        <v>0</v>
      </c>
      <c r="AU107" s="1274">
        <v>0</v>
      </c>
      <c r="AV107" s="1274">
        <v>0</v>
      </c>
      <c r="AW107" s="1274">
        <v>0</v>
      </c>
      <c r="AX107" s="1274">
        <v>0</v>
      </c>
      <c r="AY107" s="1274">
        <v>0</v>
      </c>
      <c r="AZ107" s="1274">
        <v>0</v>
      </c>
      <c r="BA107" s="1274">
        <v>0</v>
      </c>
      <c r="BB107" s="1274">
        <v>0</v>
      </c>
      <c r="BC107" s="1274">
        <v>0</v>
      </c>
      <c r="BD107" s="1274">
        <v>0</v>
      </c>
      <c r="BE107" s="1274">
        <v>0</v>
      </c>
      <c r="BF107" s="1274">
        <v>1.5</v>
      </c>
      <c r="BG107" s="1274">
        <v>1.5</v>
      </c>
      <c r="BH107" s="1274">
        <v>1.5</v>
      </c>
      <c r="BI107" s="1274">
        <v>1.5</v>
      </c>
      <c r="BJ107" s="1274">
        <v>1.5</v>
      </c>
      <c r="BK107" s="1274">
        <v>1.5</v>
      </c>
      <c r="BL107" s="1274">
        <v>1.5</v>
      </c>
      <c r="BM107" s="1274">
        <v>1.5</v>
      </c>
      <c r="BN107" s="1274">
        <v>1.5</v>
      </c>
      <c r="BO107" s="1274">
        <v>1.5</v>
      </c>
      <c r="BP107" s="1274">
        <v>1.5</v>
      </c>
      <c r="BQ107" s="1274">
        <v>1.5</v>
      </c>
      <c r="BR107" s="1274">
        <v>1.5</v>
      </c>
      <c r="BS107" s="1274">
        <v>1.5</v>
      </c>
      <c r="BT107" s="1274">
        <v>1.5</v>
      </c>
      <c r="BU107" s="822"/>
      <c r="BV107" s="822"/>
      <c r="BW107" s="822"/>
      <c r="BX107" s="822"/>
      <c r="BY107" s="822"/>
      <c r="BZ107" s="822"/>
      <c r="CA107" s="822"/>
      <c r="CB107" s="822"/>
      <c r="CC107" s="822"/>
      <c r="CD107" s="822"/>
      <c r="CE107" s="822"/>
      <c r="CF107" s="822"/>
      <c r="CG107" s="822"/>
      <c r="CH107" s="822"/>
      <c r="CI107" s="822"/>
      <c r="CJ107" s="822"/>
      <c r="CK107" s="822"/>
      <c r="CL107" s="822"/>
      <c r="CM107" s="822"/>
      <c r="CN107" s="823"/>
    </row>
    <row r="108" spans="2:92" x14ac:dyDescent="0.3">
      <c r="B10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108" s="1513" t="s">
        <v>1831</v>
      </c>
      <c r="D108" s="1514">
        <v>23.01</v>
      </c>
      <c r="E108" s="1266" t="s">
        <v>921</v>
      </c>
      <c r="F108" s="1267" t="str">
        <f>VLOOKUP(TBL5_OptBen[[#This Row],[Option Type (defined list)]],'Option Typs_Grps'!B$2:C$47, 2, FALSE)</f>
        <v>Production Options</v>
      </c>
      <c r="G108" s="1268" t="s">
        <v>738</v>
      </c>
      <c r="H108" s="1269" t="s">
        <v>1092</v>
      </c>
      <c r="I108" s="1275" t="s">
        <v>68</v>
      </c>
      <c r="J108" s="1271" t="s">
        <v>111</v>
      </c>
      <c r="K108" s="1272">
        <v>2</v>
      </c>
      <c r="L108" s="1273">
        <v>0</v>
      </c>
      <c r="M108" s="1273">
        <v>0</v>
      </c>
      <c r="N108" s="1273">
        <v>0</v>
      </c>
      <c r="O108" s="1273">
        <v>0</v>
      </c>
      <c r="P108" s="1273">
        <v>0</v>
      </c>
      <c r="Q108" s="1273">
        <v>0</v>
      </c>
      <c r="R108" s="1274">
        <v>0</v>
      </c>
      <c r="S108" s="1274">
        <v>0</v>
      </c>
      <c r="T108" s="1274">
        <v>0</v>
      </c>
      <c r="U108" s="1274">
        <v>0</v>
      </c>
      <c r="V108" s="1274">
        <v>0</v>
      </c>
      <c r="W108" s="1274">
        <v>0</v>
      </c>
      <c r="X108" s="1274">
        <v>0</v>
      </c>
      <c r="Y108" s="1274">
        <v>0</v>
      </c>
      <c r="Z108" s="1274">
        <v>0</v>
      </c>
      <c r="AA108" s="1274">
        <v>0</v>
      </c>
      <c r="AB108" s="1274">
        <v>0</v>
      </c>
      <c r="AC108" s="1274">
        <v>0</v>
      </c>
      <c r="AD108" s="1274">
        <v>0</v>
      </c>
      <c r="AE108" s="1274">
        <v>0</v>
      </c>
      <c r="AF108" s="1274">
        <v>0</v>
      </c>
      <c r="AG108" s="1274">
        <v>0</v>
      </c>
      <c r="AH108" s="1274">
        <v>0</v>
      </c>
      <c r="AI108" s="1274">
        <v>0</v>
      </c>
      <c r="AJ108" s="1274">
        <v>0</v>
      </c>
      <c r="AK108" s="1274">
        <v>0</v>
      </c>
      <c r="AL108" s="1274">
        <v>0</v>
      </c>
      <c r="AM108" s="1274">
        <v>0</v>
      </c>
      <c r="AN108" s="1274">
        <v>0</v>
      </c>
      <c r="AO108" s="1274">
        <v>0</v>
      </c>
      <c r="AP108" s="1274">
        <v>0</v>
      </c>
      <c r="AQ108" s="1274">
        <v>0</v>
      </c>
      <c r="AR108" s="1274">
        <v>0</v>
      </c>
      <c r="AS108" s="1274">
        <v>0</v>
      </c>
      <c r="AT108" s="1274">
        <v>0</v>
      </c>
      <c r="AU108" s="1274">
        <v>0</v>
      </c>
      <c r="AV108" s="1274">
        <v>0</v>
      </c>
      <c r="AW108" s="1274">
        <v>0</v>
      </c>
      <c r="AX108" s="1274">
        <v>0</v>
      </c>
      <c r="AY108" s="1274">
        <v>0</v>
      </c>
      <c r="AZ108" s="1274">
        <v>0</v>
      </c>
      <c r="BA108" s="1274">
        <v>0</v>
      </c>
      <c r="BB108" s="1274">
        <v>0</v>
      </c>
      <c r="BC108" s="1274">
        <v>0</v>
      </c>
      <c r="BD108" s="1274">
        <v>0</v>
      </c>
      <c r="BE108" s="1274">
        <v>0</v>
      </c>
      <c r="BF108" s="1274">
        <v>0</v>
      </c>
      <c r="BG108" s="1274">
        <v>0</v>
      </c>
      <c r="BH108" s="1274">
        <v>0</v>
      </c>
      <c r="BI108" s="1274">
        <v>0</v>
      </c>
      <c r="BJ108" s="1274">
        <v>0</v>
      </c>
      <c r="BK108" s="1274">
        <v>0</v>
      </c>
      <c r="BL108" s="1274">
        <v>0</v>
      </c>
      <c r="BM108" s="1274">
        <v>0</v>
      </c>
      <c r="BN108" s="1274">
        <v>0</v>
      </c>
      <c r="BO108" s="1274">
        <v>0</v>
      </c>
      <c r="BP108" s="1274">
        <v>0</v>
      </c>
      <c r="BQ108" s="1274">
        <v>0</v>
      </c>
      <c r="BR108" s="1274">
        <v>0</v>
      </c>
      <c r="BS108" s="1274">
        <v>0</v>
      </c>
      <c r="BT108" s="1274">
        <v>0</v>
      </c>
      <c r="BU108" s="822"/>
      <c r="BV108" s="822"/>
      <c r="BW108" s="822"/>
      <c r="BX108" s="822"/>
      <c r="BY108" s="822"/>
      <c r="BZ108" s="822"/>
      <c r="CA108" s="822"/>
      <c r="CB108" s="822"/>
      <c r="CC108" s="822"/>
      <c r="CD108" s="822"/>
      <c r="CE108" s="822"/>
      <c r="CF108" s="822"/>
      <c r="CG108" s="822"/>
      <c r="CH108" s="822"/>
      <c r="CI108" s="822"/>
      <c r="CJ108" s="822"/>
      <c r="CK108" s="822"/>
      <c r="CL108" s="822"/>
      <c r="CM108" s="822"/>
      <c r="CN108" s="823"/>
    </row>
    <row r="109" spans="2:92" x14ac:dyDescent="0.3">
      <c r="B10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9" s="1513" t="s">
        <v>1810</v>
      </c>
      <c r="D109" s="1514">
        <v>38.119999999999997</v>
      </c>
      <c r="E109" s="1266" t="s">
        <v>938</v>
      </c>
      <c r="F109" s="1267" t="str">
        <f>VLOOKUP(TBL5_OptBen[[#This Row],[Option Type (defined list)]],'Option Typs_Grps'!B$2:C$47, 2, FALSE)</f>
        <v>Resource Options</v>
      </c>
      <c r="G109" s="1268" t="s">
        <v>738</v>
      </c>
      <c r="H109" s="1269" t="s">
        <v>1087</v>
      </c>
      <c r="I109" s="1270" t="s">
        <v>68</v>
      </c>
      <c r="J109" s="1271" t="s">
        <v>111</v>
      </c>
      <c r="K109" s="1272">
        <v>2</v>
      </c>
      <c r="L109" s="1273">
        <v>0</v>
      </c>
      <c r="M109" s="1273">
        <v>0</v>
      </c>
      <c r="N109" s="1273">
        <v>0</v>
      </c>
      <c r="O109" s="1273">
        <v>0</v>
      </c>
      <c r="P109" s="1273">
        <v>0</v>
      </c>
      <c r="Q109" s="1273">
        <v>0</v>
      </c>
      <c r="R109" s="1274">
        <v>0</v>
      </c>
      <c r="S109" s="1274">
        <v>0</v>
      </c>
      <c r="T109" s="1274">
        <v>0</v>
      </c>
      <c r="U109" s="1274">
        <v>0</v>
      </c>
      <c r="V109" s="1274">
        <v>0</v>
      </c>
      <c r="W109" s="1274">
        <v>0</v>
      </c>
      <c r="X109" s="1274">
        <v>0</v>
      </c>
      <c r="Y109" s="1274">
        <v>0</v>
      </c>
      <c r="Z109" s="1274">
        <v>0</v>
      </c>
      <c r="AA109" s="1274">
        <v>0</v>
      </c>
      <c r="AB109" s="1274">
        <v>0</v>
      </c>
      <c r="AC109" s="1274">
        <v>0</v>
      </c>
      <c r="AD109" s="1274">
        <v>0</v>
      </c>
      <c r="AE109" s="1274">
        <v>0</v>
      </c>
      <c r="AF109" s="1274">
        <v>0</v>
      </c>
      <c r="AG109" s="1274">
        <v>0</v>
      </c>
      <c r="AH109" s="1274">
        <v>0</v>
      </c>
      <c r="AI109" s="1274">
        <v>0</v>
      </c>
      <c r="AJ109" s="1274">
        <v>0</v>
      </c>
      <c r="AK109" s="1274">
        <v>0</v>
      </c>
      <c r="AL109" s="1274">
        <v>0</v>
      </c>
      <c r="AM109" s="1274">
        <v>0</v>
      </c>
      <c r="AN109" s="1274">
        <v>0</v>
      </c>
      <c r="AO109" s="1274">
        <v>0</v>
      </c>
      <c r="AP109" s="1274">
        <v>0</v>
      </c>
      <c r="AQ109" s="1274">
        <v>0</v>
      </c>
      <c r="AR109" s="1274">
        <v>0</v>
      </c>
      <c r="AS109" s="1274">
        <v>0</v>
      </c>
      <c r="AT109" s="1274">
        <v>0</v>
      </c>
      <c r="AU109" s="1274">
        <v>0</v>
      </c>
      <c r="AV109" s="1274">
        <v>3</v>
      </c>
      <c r="AW109" s="1274">
        <v>3</v>
      </c>
      <c r="AX109" s="1274">
        <v>3</v>
      </c>
      <c r="AY109" s="1274">
        <v>3</v>
      </c>
      <c r="AZ109" s="1274">
        <v>3</v>
      </c>
      <c r="BA109" s="1274">
        <v>3</v>
      </c>
      <c r="BB109" s="1274">
        <v>3</v>
      </c>
      <c r="BC109" s="1274">
        <v>3</v>
      </c>
      <c r="BD109" s="1274">
        <v>3</v>
      </c>
      <c r="BE109" s="1274">
        <v>3</v>
      </c>
      <c r="BF109" s="1274">
        <v>3</v>
      </c>
      <c r="BG109" s="1274">
        <v>3</v>
      </c>
      <c r="BH109" s="1274">
        <v>3</v>
      </c>
      <c r="BI109" s="1274">
        <v>3</v>
      </c>
      <c r="BJ109" s="1274">
        <v>3</v>
      </c>
      <c r="BK109" s="1274">
        <v>3</v>
      </c>
      <c r="BL109" s="1274">
        <v>3</v>
      </c>
      <c r="BM109" s="1274">
        <v>3</v>
      </c>
      <c r="BN109" s="1274">
        <v>3</v>
      </c>
      <c r="BO109" s="1274">
        <v>3</v>
      </c>
      <c r="BP109" s="1274">
        <v>3</v>
      </c>
      <c r="BQ109" s="1274">
        <v>3</v>
      </c>
      <c r="BR109" s="1274">
        <v>3</v>
      </c>
      <c r="BS109" s="1274">
        <v>3</v>
      </c>
      <c r="BT109" s="1274">
        <v>3</v>
      </c>
      <c r="BU109" s="822"/>
      <c r="BV109" s="822"/>
      <c r="BW109" s="822"/>
      <c r="BX109" s="822"/>
      <c r="BY109" s="822"/>
      <c r="BZ109" s="822"/>
      <c r="CA109" s="822"/>
      <c r="CB109" s="822"/>
      <c r="CC109" s="822"/>
      <c r="CD109" s="822"/>
      <c r="CE109" s="822"/>
      <c r="CF109" s="822"/>
      <c r="CG109" s="822"/>
      <c r="CH109" s="822"/>
      <c r="CI109" s="822"/>
      <c r="CJ109" s="822"/>
      <c r="CK109" s="822"/>
      <c r="CL109" s="822"/>
      <c r="CM109" s="822"/>
      <c r="CN109" s="823"/>
    </row>
    <row r="110" spans="2:92" x14ac:dyDescent="0.3">
      <c r="B11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513" t="s">
        <v>1810</v>
      </c>
      <c r="D110" s="1514">
        <v>38.119999999999997</v>
      </c>
      <c r="E110" s="1266" t="s">
        <v>938</v>
      </c>
      <c r="F110" s="1267" t="str">
        <f>VLOOKUP(TBL5_OptBen[[#This Row],[Option Type (defined list)]],'Option Typs_Grps'!B$2:C$47, 2, FALSE)</f>
        <v>Resource Options</v>
      </c>
      <c r="G110" s="1268" t="s">
        <v>738</v>
      </c>
      <c r="H110" s="1269" t="s">
        <v>1093</v>
      </c>
      <c r="I110" s="1270" t="s">
        <v>68</v>
      </c>
      <c r="J110" s="1271" t="s">
        <v>111</v>
      </c>
      <c r="K110" s="1272">
        <v>2</v>
      </c>
      <c r="L110" s="1273">
        <v>0</v>
      </c>
      <c r="M110" s="1273">
        <v>0</v>
      </c>
      <c r="N110" s="1273">
        <v>0</v>
      </c>
      <c r="O110" s="1273">
        <v>0</v>
      </c>
      <c r="P110" s="1273">
        <v>0</v>
      </c>
      <c r="Q110" s="1273">
        <v>0</v>
      </c>
      <c r="R110" s="1274">
        <v>0</v>
      </c>
      <c r="S110" s="1274">
        <v>0</v>
      </c>
      <c r="T110" s="1274">
        <v>0</v>
      </c>
      <c r="U110" s="1274">
        <v>0</v>
      </c>
      <c r="V110" s="1274">
        <v>0</v>
      </c>
      <c r="W110" s="1274">
        <v>0</v>
      </c>
      <c r="X110" s="1274">
        <v>0</v>
      </c>
      <c r="Y110" s="1274">
        <v>0</v>
      </c>
      <c r="Z110" s="1274">
        <v>0</v>
      </c>
      <c r="AA110" s="1274">
        <v>0</v>
      </c>
      <c r="AB110" s="1274">
        <v>0</v>
      </c>
      <c r="AC110" s="1274">
        <v>0</v>
      </c>
      <c r="AD110" s="1274">
        <v>0</v>
      </c>
      <c r="AE110" s="1274">
        <v>0</v>
      </c>
      <c r="AF110" s="1274">
        <v>0</v>
      </c>
      <c r="AG110" s="1274">
        <v>0</v>
      </c>
      <c r="AH110" s="1274">
        <v>0</v>
      </c>
      <c r="AI110" s="1274">
        <v>0</v>
      </c>
      <c r="AJ110" s="1274">
        <v>0</v>
      </c>
      <c r="AK110" s="1274">
        <v>0</v>
      </c>
      <c r="AL110" s="1274">
        <v>0</v>
      </c>
      <c r="AM110" s="1274">
        <v>0</v>
      </c>
      <c r="AN110" s="1274">
        <v>0</v>
      </c>
      <c r="AO110" s="1274">
        <v>0</v>
      </c>
      <c r="AP110" s="1274">
        <v>0</v>
      </c>
      <c r="AQ110" s="1274">
        <v>0</v>
      </c>
      <c r="AR110" s="1274">
        <v>0</v>
      </c>
      <c r="AS110" s="1274">
        <v>0</v>
      </c>
      <c r="AT110" s="1274">
        <v>0</v>
      </c>
      <c r="AU110" s="1274">
        <v>0</v>
      </c>
      <c r="AV110" s="1274">
        <v>3</v>
      </c>
      <c r="AW110" s="1274">
        <v>3</v>
      </c>
      <c r="AX110" s="1274">
        <v>3</v>
      </c>
      <c r="AY110" s="1274">
        <v>3</v>
      </c>
      <c r="AZ110" s="1274">
        <v>3</v>
      </c>
      <c r="BA110" s="1274">
        <v>3</v>
      </c>
      <c r="BB110" s="1274">
        <v>3</v>
      </c>
      <c r="BC110" s="1274">
        <v>3</v>
      </c>
      <c r="BD110" s="1274">
        <v>3</v>
      </c>
      <c r="BE110" s="1274">
        <v>3</v>
      </c>
      <c r="BF110" s="1274">
        <v>3</v>
      </c>
      <c r="BG110" s="1274">
        <v>3</v>
      </c>
      <c r="BH110" s="1274">
        <v>3</v>
      </c>
      <c r="BI110" s="1274">
        <v>3</v>
      </c>
      <c r="BJ110" s="1274">
        <v>3</v>
      </c>
      <c r="BK110" s="1274">
        <v>3</v>
      </c>
      <c r="BL110" s="1274">
        <v>3</v>
      </c>
      <c r="BM110" s="1274">
        <v>3</v>
      </c>
      <c r="BN110" s="1274">
        <v>3</v>
      </c>
      <c r="BO110" s="1274">
        <v>3</v>
      </c>
      <c r="BP110" s="1274">
        <v>3</v>
      </c>
      <c r="BQ110" s="1274">
        <v>3</v>
      </c>
      <c r="BR110" s="1274">
        <v>3</v>
      </c>
      <c r="BS110" s="1274">
        <v>3</v>
      </c>
      <c r="BT110" s="1274">
        <v>3</v>
      </c>
      <c r="BU110" s="822"/>
      <c r="BV110" s="822"/>
      <c r="BW110" s="822"/>
      <c r="BX110" s="822"/>
      <c r="BY110" s="822"/>
      <c r="BZ110" s="822"/>
      <c r="CA110" s="822"/>
      <c r="CB110" s="822"/>
      <c r="CC110" s="822"/>
      <c r="CD110" s="822"/>
      <c r="CE110" s="822"/>
      <c r="CF110" s="822"/>
      <c r="CG110" s="822"/>
      <c r="CH110" s="822"/>
      <c r="CI110" s="822"/>
      <c r="CJ110" s="822"/>
      <c r="CK110" s="822"/>
      <c r="CL110" s="822"/>
      <c r="CM110" s="822"/>
      <c r="CN110" s="823"/>
    </row>
    <row r="111" spans="2:92" x14ac:dyDescent="0.3">
      <c r="B11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513" t="s">
        <v>820</v>
      </c>
      <c r="D111" s="1514">
        <v>9.16</v>
      </c>
      <c r="E111" s="1266" t="s">
        <v>805</v>
      </c>
      <c r="F111" s="1267" t="str">
        <f>VLOOKUP(TBL5_OptBen[[#This Row],[Option Type (defined list)]],'Option Typs_Grps'!B$2:C$47, 2, FALSE)</f>
        <v>Customer Options</v>
      </c>
      <c r="G111" s="1268" t="s">
        <v>738</v>
      </c>
      <c r="H111" s="1269" t="s">
        <v>1095</v>
      </c>
      <c r="I111" s="1270" t="s">
        <v>68</v>
      </c>
      <c r="J111" s="1271" t="s">
        <v>111</v>
      </c>
      <c r="K111" s="1272">
        <v>2</v>
      </c>
      <c r="L111" s="1273">
        <v>0</v>
      </c>
      <c r="M111" s="1273">
        <v>0</v>
      </c>
      <c r="N111" s="1273">
        <v>0</v>
      </c>
      <c r="O111" s="1273">
        <v>0</v>
      </c>
      <c r="P111" s="1273">
        <v>0</v>
      </c>
      <c r="Q111" s="1273">
        <v>0</v>
      </c>
      <c r="R111" s="1274">
        <v>9.33</v>
      </c>
      <c r="S111" s="1274">
        <v>9.33</v>
      </c>
      <c r="T111" s="1274">
        <v>9.33</v>
      </c>
      <c r="U111" s="1274">
        <v>9.33</v>
      </c>
      <c r="V111" s="1274">
        <v>9.33</v>
      </c>
      <c r="W111" s="1274">
        <v>9.33</v>
      </c>
      <c r="X111" s="1274">
        <v>9.33</v>
      </c>
      <c r="Y111" s="1274">
        <v>9.33</v>
      </c>
      <c r="Z111" s="1274">
        <v>9.33</v>
      </c>
      <c r="AA111" s="1274">
        <v>9.33</v>
      </c>
      <c r="AB111" s="1274">
        <v>9.33</v>
      </c>
      <c r="AC111" s="1274">
        <v>9.33</v>
      </c>
      <c r="AD111" s="1274">
        <v>9.33</v>
      </c>
      <c r="AE111" s="1274">
        <v>9.33</v>
      </c>
      <c r="AF111" s="1274">
        <v>9.33</v>
      </c>
      <c r="AG111" s="1274">
        <v>9.33</v>
      </c>
      <c r="AH111" s="1274">
        <v>9.33</v>
      </c>
      <c r="AI111" s="1274">
        <v>9.33</v>
      </c>
      <c r="AJ111" s="1274">
        <v>9.33</v>
      </c>
      <c r="AK111" s="1274">
        <v>9.33</v>
      </c>
      <c r="AL111" s="1274">
        <v>9.33</v>
      </c>
      <c r="AM111" s="1274">
        <v>9.33</v>
      </c>
      <c r="AN111" s="1274">
        <v>9.33</v>
      </c>
      <c r="AO111" s="1274">
        <v>9.33</v>
      </c>
      <c r="AP111" s="1274">
        <v>9.33</v>
      </c>
      <c r="AQ111" s="1274">
        <v>9.33</v>
      </c>
      <c r="AR111" s="1274">
        <v>9.33</v>
      </c>
      <c r="AS111" s="1274">
        <v>9.33</v>
      </c>
      <c r="AT111" s="1274">
        <v>9.33</v>
      </c>
      <c r="AU111" s="1274">
        <v>9.33</v>
      </c>
      <c r="AV111" s="1274">
        <v>9.33</v>
      </c>
      <c r="AW111" s="1274">
        <v>9.33</v>
      </c>
      <c r="AX111" s="1274">
        <v>9.33</v>
      </c>
      <c r="AY111" s="1274">
        <v>9.33</v>
      </c>
      <c r="AZ111" s="1274">
        <v>9.33</v>
      </c>
      <c r="BA111" s="1274">
        <v>9.33</v>
      </c>
      <c r="BB111" s="1274">
        <v>9.33</v>
      </c>
      <c r="BC111" s="1274">
        <v>9.33</v>
      </c>
      <c r="BD111" s="1274">
        <v>9.33</v>
      </c>
      <c r="BE111" s="1274">
        <v>9.33</v>
      </c>
      <c r="BF111" s="1274">
        <v>9.33</v>
      </c>
      <c r="BG111" s="1274">
        <v>9.33</v>
      </c>
      <c r="BH111" s="1274">
        <v>9.33</v>
      </c>
      <c r="BI111" s="1274">
        <v>9.33</v>
      </c>
      <c r="BJ111" s="1274">
        <v>9.33</v>
      </c>
      <c r="BK111" s="1274">
        <v>9.33</v>
      </c>
      <c r="BL111" s="1274">
        <v>9.33</v>
      </c>
      <c r="BM111" s="1274">
        <v>9.33</v>
      </c>
      <c r="BN111" s="1274">
        <v>9.33</v>
      </c>
      <c r="BO111" s="1274">
        <v>9.33</v>
      </c>
      <c r="BP111" s="1274">
        <v>9.33</v>
      </c>
      <c r="BQ111" s="1274">
        <v>9.33</v>
      </c>
      <c r="BR111" s="1274">
        <v>9.33</v>
      </c>
      <c r="BS111" s="1274">
        <v>9.33</v>
      </c>
      <c r="BT111" s="1274">
        <v>9.33</v>
      </c>
      <c r="BU111" s="822" t="s">
        <v>1080</v>
      </c>
      <c r="BV111" s="822" t="s">
        <v>1080</v>
      </c>
      <c r="BW111" s="822" t="s">
        <v>1080</v>
      </c>
      <c r="BX111" s="822" t="s">
        <v>1080</v>
      </c>
      <c r="BY111" s="822" t="s">
        <v>1080</v>
      </c>
      <c r="BZ111" s="822" t="s">
        <v>1080</v>
      </c>
      <c r="CA111" s="822" t="s">
        <v>1080</v>
      </c>
      <c r="CB111" s="822" t="s">
        <v>1080</v>
      </c>
      <c r="CC111" s="822" t="s">
        <v>1080</v>
      </c>
      <c r="CD111" s="822" t="s">
        <v>1080</v>
      </c>
      <c r="CE111" s="822" t="s">
        <v>1080</v>
      </c>
      <c r="CF111" s="822" t="s">
        <v>1080</v>
      </c>
      <c r="CG111" s="822" t="s">
        <v>1080</v>
      </c>
      <c r="CH111" s="822" t="s">
        <v>1080</v>
      </c>
      <c r="CI111" s="822" t="s">
        <v>1080</v>
      </c>
      <c r="CJ111" s="822" t="s">
        <v>1080</v>
      </c>
      <c r="CK111" s="822" t="s">
        <v>1080</v>
      </c>
      <c r="CL111" s="822" t="s">
        <v>1080</v>
      </c>
      <c r="CM111" s="822" t="s">
        <v>1080</v>
      </c>
      <c r="CN111" s="823"/>
    </row>
    <row r="112" spans="2:92" x14ac:dyDescent="0.3">
      <c r="B112"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513" t="s">
        <v>820</v>
      </c>
      <c r="D112" s="1514">
        <v>9.16</v>
      </c>
      <c r="E112" s="1266" t="s">
        <v>805</v>
      </c>
      <c r="F112" s="1267" t="str">
        <f>VLOOKUP(TBL5_OptBen[[#This Row],[Option Type (defined list)]],'Option Typs_Grps'!B$2:C$47, 2, FALSE)</f>
        <v>Customer Options</v>
      </c>
      <c r="G112" s="1268" t="s">
        <v>738</v>
      </c>
      <c r="H112" s="1269" t="s">
        <v>1090</v>
      </c>
      <c r="I112" s="1270" t="s">
        <v>68</v>
      </c>
      <c r="J112" s="1271" t="s">
        <v>111</v>
      </c>
      <c r="K112" s="1272">
        <v>2</v>
      </c>
      <c r="L112" s="1273">
        <v>0</v>
      </c>
      <c r="M112" s="1273">
        <v>0</v>
      </c>
      <c r="N112" s="1273">
        <v>0</v>
      </c>
      <c r="O112" s="1273">
        <v>0</v>
      </c>
      <c r="P112" s="1273">
        <v>0</v>
      </c>
      <c r="Q112" s="1273">
        <v>0</v>
      </c>
      <c r="R112" s="1274">
        <v>9.33</v>
      </c>
      <c r="S112" s="1274">
        <v>9.33</v>
      </c>
      <c r="T112" s="1274">
        <v>9.33</v>
      </c>
      <c r="U112" s="1274">
        <v>9.33</v>
      </c>
      <c r="V112" s="1274">
        <v>9.33</v>
      </c>
      <c r="W112" s="1274">
        <v>9.33</v>
      </c>
      <c r="X112" s="1274">
        <v>9.33</v>
      </c>
      <c r="Y112" s="1274">
        <v>9.33</v>
      </c>
      <c r="Z112" s="1274">
        <v>9.33</v>
      </c>
      <c r="AA112" s="1274">
        <v>9.33</v>
      </c>
      <c r="AB112" s="1274">
        <v>9.33</v>
      </c>
      <c r="AC112" s="1274">
        <v>9.33</v>
      </c>
      <c r="AD112" s="1274">
        <v>9.33</v>
      </c>
      <c r="AE112" s="1274">
        <v>9.33</v>
      </c>
      <c r="AF112" s="1274">
        <v>9.33</v>
      </c>
      <c r="AG112" s="1274">
        <v>9.33</v>
      </c>
      <c r="AH112" s="1274">
        <v>9.33</v>
      </c>
      <c r="AI112" s="1274">
        <v>9.33</v>
      </c>
      <c r="AJ112" s="1274">
        <v>9.33</v>
      </c>
      <c r="AK112" s="1274">
        <v>9.33</v>
      </c>
      <c r="AL112" s="1274">
        <v>9.33</v>
      </c>
      <c r="AM112" s="1274">
        <v>9.33</v>
      </c>
      <c r="AN112" s="1274">
        <v>9.33</v>
      </c>
      <c r="AO112" s="1274">
        <v>9.33</v>
      </c>
      <c r="AP112" s="1274">
        <v>9.33</v>
      </c>
      <c r="AQ112" s="1274">
        <v>9.33</v>
      </c>
      <c r="AR112" s="1274">
        <v>9.33</v>
      </c>
      <c r="AS112" s="1274">
        <v>9.33</v>
      </c>
      <c r="AT112" s="1274">
        <v>9.33</v>
      </c>
      <c r="AU112" s="1274">
        <v>9.33</v>
      </c>
      <c r="AV112" s="1274">
        <v>9.33</v>
      </c>
      <c r="AW112" s="1274">
        <v>9.33</v>
      </c>
      <c r="AX112" s="1274">
        <v>9.33</v>
      </c>
      <c r="AY112" s="1274">
        <v>9.33</v>
      </c>
      <c r="AZ112" s="1274">
        <v>9.33</v>
      </c>
      <c r="BA112" s="1274">
        <v>9.33</v>
      </c>
      <c r="BB112" s="1274">
        <v>9.33</v>
      </c>
      <c r="BC112" s="1274">
        <v>9.33</v>
      </c>
      <c r="BD112" s="1274">
        <v>9.33</v>
      </c>
      <c r="BE112" s="1274">
        <v>9.33</v>
      </c>
      <c r="BF112" s="1274">
        <v>9.33</v>
      </c>
      <c r="BG112" s="1274">
        <v>9.33</v>
      </c>
      <c r="BH112" s="1274">
        <v>9.33</v>
      </c>
      <c r="BI112" s="1274">
        <v>9.33</v>
      </c>
      <c r="BJ112" s="1274">
        <v>9.33</v>
      </c>
      <c r="BK112" s="1274">
        <v>9.33</v>
      </c>
      <c r="BL112" s="1274">
        <v>9.33</v>
      </c>
      <c r="BM112" s="1274">
        <v>9.33</v>
      </c>
      <c r="BN112" s="1274">
        <v>9.33</v>
      </c>
      <c r="BO112" s="1274">
        <v>9.33</v>
      </c>
      <c r="BP112" s="1274">
        <v>9.33</v>
      </c>
      <c r="BQ112" s="1274">
        <v>9.33</v>
      </c>
      <c r="BR112" s="1274">
        <v>9.33</v>
      </c>
      <c r="BS112" s="1274">
        <v>9.33</v>
      </c>
      <c r="BT112" s="1274">
        <v>9.33</v>
      </c>
      <c r="BU112" s="822" t="s">
        <v>1080</v>
      </c>
      <c r="BV112" s="822" t="s">
        <v>1080</v>
      </c>
      <c r="BW112" s="822" t="s">
        <v>1080</v>
      </c>
      <c r="BX112" s="822" t="s">
        <v>1080</v>
      </c>
      <c r="BY112" s="822" t="s">
        <v>1080</v>
      </c>
      <c r="BZ112" s="822" t="s">
        <v>1080</v>
      </c>
      <c r="CA112" s="822" t="s">
        <v>1080</v>
      </c>
      <c r="CB112" s="822" t="s">
        <v>1080</v>
      </c>
      <c r="CC112" s="822" t="s">
        <v>1080</v>
      </c>
      <c r="CD112" s="822" t="s">
        <v>1080</v>
      </c>
      <c r="CE112" s="822" t="s">
        <v>1080</v>
      </c>
      <c r="CF112" s="822" t="s">
        <v>1080</v>
      </c>
      <c r="CG112" s="822" t="s">
        <v>1080</v>
      </c>
      <c r="CH112" s="822" t="s">
        <v>1080</v>
      </c>
      <c r="CI112" s="822" t="s">
        <v>1080</v>
      </c>
      <c r="CJ112" s="822" t="s">
        <v>1080</v>
      </c>
      <c r="CK112" s="822" t="s">
        <v>1080</v>
      </c>
      <c r="CL112" s="822" t="s">
        <v>1080</v>
      </c>
      <c r="CM112" s="822" t="s">
        <v>1080</v>
      </c>
      <c r="CN112" s="823"/>
    </row>
    <row r="113" spans="2:92" x14ac:dyDescent="0.3">
      <c r="B113"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513" t="s">
        <v>820</v>
      </c>
      <c r="D113" s="1514">
        <v>9.16</v>
      </c>
      <c r="E113" s="1266" t="s">
        <v>805</v>
      </c>
      <c r="F113" s="1267" t="str">
        <f>VLOOKUP(TBL5_OptBen[[#This Row],[Option Type (defined list)]],'Option Typs_Grps'!B$2:C$47, 2, FALSE)</f>
        <v>Customer Options</v>
      </c>
      <c r="G113" s="1268" t="s">
        <v>738</v>
      </c>
      <c r="H113" s="1269" t="s">
        <v>1087</v>
      </c>
      <c r="I113" s="1270" t="s">
        <v>68</v>
      </c>
      <c r="J113" s="1271" t="s">
        <v>111</v>
      </c>
      <c r="K113" s="1272">
        <v>2</v>
      </c>
      <c r="L113" s="1273">
        <v>0</v>
      </c>
      <c r="M113" s="1273">
        <v>0</v>
      </c>
      <c r="N113" s="1273">
        <v>0</v>
      </c>
      <c r="O113" s="1273">
        <v>0</v>
      </c>
      <c r="P113" s="1273">
        <v>0</v>
      </c>
      <c r="Q113" s="1273">
        <v>0</v>
      </c>
      <c r="R113" s="1274">
        <v>9.33</v>
      </c>
      <c r="S113" s="1274">
        <v>9.33</v>
      </c>
      <c r="T113" s="1274">
        <v>9.33</v>
      </c>
      <c r="U113" s="1274">
        <v>9.33</v>
      </c>
      <c r="V113" s="1274">
        <v>9.33</v>
      </c>
      <c r="W113" s="1274">
        <v>9.33</v>
      </c>
      <c r="X113" s="1274">
        <v>9.33</v>
      </c>
      <c r="Y113" s="1274">
        <v>9.33</v>
      </c>
      <c r="Z113" s="1274">
        <v>9.33</v>
      </c>
      <c r="AA113" s="1274">
        <v>9.33</v>
      </c>
      <c r="AB113" s="1274">
        <v>9.33</v>
      </c>
      <c r="AC113" s="1274">
        <v>9.33</v>
      </c>
      <c r="AD113" s="1274">
        <v>9.33</v>
      </c>
      <c r="AE113" s="1274">
        <v>9.33</v>
      </c>
      <c r="AF113" s="1274">
        <v>9.33</v>
      </c>
      <c r="AG113" s="1274">
        <v>9.33</v>
      </c>
      <c r="AH113" s="1274">
        <v>9.33</v>
      </c>
      <c r="AI113" s="1274">
        <v>9.33</v>
      </c>
      <c r="AJ113" s="1274">
        <v>9.33</v>
      </c>
      <c r="AK113" s="1274">
        <v>9.33</v>
      </c>
      <c r="AL113" s="1274">
        <v>9.33</v>
      </c>
      <c r="AM113" s="1274">
        <v>9.33</v>
      </c>
      <c r="AN113" s="1274">
        <v>9.33</v>
      </c>
      <c r="AO113" s="1274">
        <v>9.33</v>
      </c>
      <c r="AP113" s="1274">
        <v>9.33</v>
      </c>
      <c r="AQ113" s="1274">
        <v>9.33</v>
      </c>
      <c r="AR113" s="1274">
        <v>9.33</v>
      </c>
      <c r="AS113" s="1274">
        <v>9.33</v>
      </c>
      <c r="AT113" s="1274">
        <v>9.33</v>
      </c>
      <c r="AU113" s="1274">
        <v>9.33</v>
      </c>
      <c r="AV113" s="1274">
        <v>9.33</v>
      </c>
      <c r="AW113" s="1274">
        <v>9.33</v>
      </c>
      <c r="AX113" s="1274">
        <v>9.33</v>
      </c>
      <c r="AY113" s="1274">
        <v>9.33</v>
      </c>
      <c r="AZ113" s="1274">
        <v>9.33</v>
      </c>
      <c r="BA113" s="1274">
        <v>9.33</v>
      </c>
      <c r="BB113" s="1274">
        <v>9.33</v>
      </c>
      <c r="BC113" s="1274">
        <v>9.33</v>
      </c>
      <c r="BD113" s="1274">
        <v>9.33</v>
      </c>
      <c r="BE113" s="1274">
        <v>9.33</v>
      </c>
      <c r="BF113" s="1274">
        <v>9.33</v>
      </c>
      <c r="BG113" s="1274">
        <v>9.33</v>
      </c>
      <c r="BH113" s="1274">
        <v>9.33</v>
      </c>
      <c r="BI113" s="1274">
        <v>9.33</v>
      </c>
      <c r="BJ113" s="1274">
        <v>9.33</v>
      </c>
      <c r="BK113" s="1274">
        <v>9.33</v>
      </c>
      <c r="BL113" s="1274">
        <v>9.33</v>
      </c>
      <c r="BM113" s="1274">
        <v>9.33</v>
      </c>
      <c r="BN113" s="1274">
        <v>9.33</v>
      </c>
      <c r="BO113" s="1274">
        <v>9.33</v>
      </c>
      <c r="BP113" s="1274">
        <v>9.33</v>
      </c>
      <c r="BQ113" s="1274">
        <v>9.33</v>
      </c>
      <c r="BR113" s="1274">
        <v>9.33</v>
      </c>
      <c r="BS113" s="1274">
        <v>9.33</v>
      </c>
      <c r="BT113" s="1274">
        <v>9.33</v>
      </c>
      <c r="BU113" s="822"/>
      <c r="BV113" s="822"/>
      <c r="BW113" s="822"/>
      <c r="BX113" s="822"/>
      <c r="BY113" s="822"/>
      <c r="BZ113" s="822"/>
      <c r="CA113" s="822"/>
      <c r="CB113" s="822"/>
      <c r="CC113" s="822"/>
      <c r="CD113" s="822"/>
      <c r="CE113" s="822"/>
      <c r="CF113" s="822"/>
      <c r="CG113" s="822"/>
      <c r="CH113" s="822"/>
      <c r="CI113" s="822"/>
      <c r="CJ113" s="822"/>
      <c r="CK113" s="822"/>
      <c r="CL113" s="822"/>
      <c r="CM113" s="822"/>
      <c r="CN113" s="823"/>
    </row>
    <row r="114" spans="2:92" x14ac:dyDescent="0.3">
      <c r="B114"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4" s="1513" t="s">
        <v>820</v>
      </c>
      <c r="D114" s="1514">
        <v>9.16</v>
      </c>
      <c r="E114" s="1266" t="s">
        <v>805</v>
      </c>
      <c r="F114" s="1267" t="str">
        <f>VLOOKUP(TBL5_OptBen[[#This Row],[Option Type (defined list)]],'Option Typs_Grps'!B$2:C$47, 2, FALSE)</f>
        <v>Customer Options</v>
      </c>
      <c r="G114" s="1268" t="s">
        <v>738</v>
      </c>
      <c r="H114" s="1269" t="s">
        <v>1093</v>
      </c>
      <c r="I114" s="1270" t="s">
        <v>68</v>
      </c>
      <c r="J114" s="1271" t="s">
        <v>111</v>
      </c>
      <c r="K114" s="1272">
        <v>2</v>
      </c>
      <c r="L114" s="1273">
        <v>0</v>
      </c>
      <c r="M114" s="1273">
        <v>0</v>
      </c>
      <c r="N114" s="1273">
        <v>0</v>
      </c>
      <c r="O114" s="1273">
        <v>0</v>
      </c>
      <c r="P114" s="1273">
        <v>0</v>
      </c>
      <c r="Q114" s="1273">
        <v>0</v>
      </c>
      <c r="R114" s="1274">
        <v>9.33</v>
      </c>
      <c r="S114" s="1274">
        <v>9.33</v>
      </c>
      <c r="T114" s="1274">
        <v>9.33</v>
      </c>
      <c r="U114" s="1274">
        <v>9.33</v>
      </c>
      <c r="V114" s="1274">
        <v>9.33</v>
      </c>
      <c r="W114" s="1274">
        <v>9.33</v>
      </c>
      <c r="X114" s="1274">
        <v>9.33</v>
      </c>
      <c r="Y114" s="1274">
        <v>9.33</v>
      </c>
      <c r="Z114" s="1274">
        <v>9.33</v>
      </c>
      <c r="AA114" s="1274">
        <v>9.33</v>
      </c>
      <c r="AB114" s="1274">
        <v>9.33</v>
      </c>
      <c r="AC114" s="1274">
        <v>9.33</v>
      </c>
      <c r="AD114" s="1274">
        <v>9.33</v>
      </c>
      <c r="AE114" s="1274">
        <v>9.33</v>
      </c>
      <c r="AF114" s="1274">
        <v>9.33</v>
      </c>
      <c r="AG114" s="1274">
        <v>9.33</v>
      </c>
      <c r="AH114" s="1274">
        <v>9.33</v>
      </c>
      <c r="AI114" s="1274">
        <v>9.33</v>
      </c>
      <c r="AJ114" s="1274">
        <v>9.33</v>
      </c>
      <c r="AK114" s="1274">
        <v>9.33</v>
      </c>
      <c r="AL114" s="1274">
        <v>9.33</v>
      </c>
      <c r="AM114" s="1274">
        <v>9.33</v>
      </c>
      <c r="AN114" s="1274">
        <v>9.33</v>
      </c>
      <c r="AO114" s="1274">
        <v>9.33</v>
      </c>
      <c r="AP114" s="1274">
        <v>9.33</v>
      </c>
      <c r="AQ114" s="1274">
        <v>9.33</v>
      </c>
      <c r="AR114" s="1274">
        <v>9.33</v>
      </c>
      <c r="AS114" s="1274">
        <v>9.33</v>
      </c>
      <c r="AT114" s="1274">
        <v>9.33</v>
      </c>
      <c r="AU114" s="1274">
        <v>9.33</v>
      </c>
      <c r="AV114" s="1274">
        <v>9.33</v>
      </c>
      <c r="AW114" s="1274">
        <v>9.33</v>
      </c>
      <c r="AX114" s="1274">
        <v>9.33</v>
      </c>
      <c r="AY114" s="1274">
        <v>9.33</v>
      </c>
      <c r="AZ114" s="1274">
        <v>9.33</v>
      </c>
      <c r="BA114" s="1274">
        <v>9.33</v>
      </c>
      <c r="BB114" s="1274">
        <v>9.33</v>
      </c>
      <c r="BC114" s="1274">
        <v>9.33</v>
      </c>
      <c r="BD114" s="1274">
        <v>9.33</v>
      </c>
      <c r="BE114" s="1274">
        <v>9.33</v>
      </c>
      <c r="BF114" s="1274">
        <v>9.33</v>
      </c>
      <c r="BG114" s="1274">
        <v>9.33</v>
      </c>
      <c r="BH114" s="1274">
        <v>9.33</v>
      </c>
      <c r="BI114" s="1274">
        <v>9.33</v>
      </c>
      <c r="BJ114" s="1274">
        <v>9.33</v>
      </c>
      <c r="BK114" s="1274">
        <v>9.33</v>
      </c>
      <c r="BL114" s="1274">
        <v>9.33</v>
      </c>
      <c r="BM114" s="1274">
        <v>9.33</v>
      </c>
      <c r="BN114" s="1274">
        <v>9.33</v>
      </c>
      <c r="BO114" s="1274">
        <v>9.33</v>
      </c>
      <c r="BP114" s="1274">
        <v>9.33</v>
      </c>
      <c r="BQ114" s="1274">
        <v>9.33</v>
      </c>
      <c r="BR114" s="1274">
        <v>9.33</v>
      </c>
      <c r="BS114" s="1274">
        <v>9.33</v>
      </c>
      <c r="BT114" s="1274">
        <v>9.33</v>
      </c>
      <c r="BU114" s="822"/>
      <c r="BV114" s="822"/>
      <c r="BW114" s="822"/>
      <c r="BX114" s="822"/>
      <c r="BY114" s="822"/>
      <c r="BZ114" s="822"/>
      <c r="CA114" s="822"/>
      <c r="CB114" s="822"/>
      <c r="CC114" s="822"/>
      <c r="CD114" s="822"/>
      <c r="CE114" s="822"/>
      <c r="CF114" s="822"/>
      <c r="CG114" s="822"/>
      <c r="CH114" s="822"/>
      <c r="CI114" s="822"/>
      <c r="CJ114" s="822"/>
      <c r="CK114" s="822"/>
      <c r="CL114" s="822"/>
      <c r="CM114" s="822"/>
      <c r="CN114" s="823"/>
    </row>
    <row r="115" spans="2:92" x14ac:dyDescent="0.3">
      <c r="B115"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5" s="1513" t="s">
        <v>820</v>
      </c>
      <c r="D115" s="1514">
        <v>9.16</v>
      </c>
      <c r="E115" s="1266" t="s">
        <v>805</v>
      </c>
      <c r="F115" s="1267" t="str">
        <f>VLOOKUP(TBL5_OptBen[[#This Row],[Option Type (defined list)]],'Option Typs_Grps'!B$2:C$47, 2, FALSE)</f>
        <v>Customer Options</v>
      </c>
      <c r="G115" s="1268" t="s">
        <v>738</v>
      </c>
      <c r="H115" s="1269" t="s">
        <v>1088</v>
      </c>
      <c r="I115" s="1270" t="s">
        <v>68</v>
      </c>
      <c r="J115" s="1271" t="s">
        <v>111</v>
      </c>
      <c r="K115" s="1272">
        <v>2</v>
      </c>
      <c r="L115" s="1273">
        <v>0</v>
      </c>
      <c r="M115" s="1273">
        <v>0</v>
      </c>
      <c r="N115" s="1273">
        <v>0</v>
      </c>
      <c r="O115" s="1273">
        <v>0</v>
      </c>
      <c r="P115" s="1273">
        <v>0</v>
      </c>
      <c r="Q115" s="1273">
        <v>0</v>
      </c>
      <c r="R115" s="1274">
        <v>9.33</v>
      </c>
      <c r="S115" s="1274">
        <v>9.33</v>
      </c>
      <c r="T115" s="1274">
        <v>9.33</v>
      </c>
      <c r="U115" s="1274">
        <v>9.33</v>
      </c>
      <c r="V115" s="1274">
        <v>9.33</v>
      </c>
      <c r="W115" s="1274">
        <v>9.33</v>
      </c>
      <c r="X115" s="1274">
        <v>9.33</v>
      </c>
      <c r="Y115" s="1274">
        <v>9.33</v>
      </c>
      <c r="Z115" s="1274">
        <v>9.33</v>
      </c>
      <c r="AA115" s="1274">
        <v>9.33</v>
      </c>
      <c r="AB115" s="1274">
        <v>9.33</v>
      </c>
      <c r="AC115" s="1274">
        <v>9.33</v>
      </c>
      <c r="AD115" s="1274">
        <v>9.33</v>
      </c>
      <c r="AE115" s="1274">
        <v>9.33</v>
      </c>
      <c r="AF115" s="1274">
        <v>9.33</v>
      </c>
      <c r="AG115" s="1274">
        <v>9.33</v>
      </c>
      <c r="AH115" s="1274">
        <v>9.33</v>
      </c>
      <c r="AI115" s="1274">
        <v>9.33</v>
      </c>
      <c r="AJ115" s="1274">
        <v>9.33</v>
      </c>
      <c r="AK115" s="1274">
        <v>9.33</v>
      </c>
      <c r="AL115" s="1274">
        <v>9.33</v>
      </c>
      <c r="AM115" s="1274">
        <v>9.33</v>
      </c>
      <c r="AN115" s="1274">
        <v>9.33</v>
      </c>
      <c r="AO115" s="1274">
        <v>9.33</v>
      </c>
      <c r="AP115" s="1274">
        <v>9.33</v>
      </c>
      <c r="AQ115" s="1274">
        <v>9.33</v>
      </c>
      <c r="AR115" s="1274">
        <v>9.33</v>
      </c>
      <c r="AS115" s="1274">
        <v>9.33</v>
      </c>
      <c r="AT115" s="1274">
        <v>9.33</v>
      </c>
      <c r="AU115" s="1274">
        <v>9.33</v>
      </c>
      <c r="AV115" s="1274">
        <v>9.33</v>
      </c>
      <c r="AW115" s="1274">
        <v>9.33</v>
      </c>
      <c r="AX115" s="1274">
        <v>9.33</v>
      </c>
      <c r="AY115" s="1274">
        <v>9.33</v>
      </c>
      <c r="AZ115" s="1274">
        <v>9.33</v>
      </c>
      <c r="BA115" s="1274">
        <v>9.33</v>
      </c>
      <c r="BB115" s="1274">
        <v>9.33</v>
      </c>
      <c r="BC115" s="1274">
        <v>9.33</v>
      </c>
      <c r="BD115" s="1274">
        <v>9.33</v>
      </c>
      <c r="BE115" s="1274">
        <v>9.33</v>
      </c>
      <c r="BF115" s="1274">
        <v>9.33</v>
      </c>
      <c r="BG115" s="1274">
        <v>9.33</v>
      </c>
      <c r="BH115" s="1274">
        <v>9.33</v>
      </c>
      <c r="BI115" s="1274">
        <v>9.33</v>
      </c>
      <c r="BJ115" s="1274">
        <v>9.33</v>
      </c>
      <c r="BK115" s="1274">
        <v>9.33</v>
      </c>
      <c r="BL115" s="1274">
        <v>9.33</v>
      </c>
      <c r="BM115" s="1274">
        <v>9.33</v>
      </c>
      <c r="BN115" s="1274">
        <v>9.33</v>
      </c>
      <c r="BO115" s="1274">
        <v>9.33</v>
      </c>
      <c r="BP115" s="1274">
        <v>9.33</v>
      </c>
      <c r="BQ115" s="1274">
        <v>9.33</v>
      </c>
      <c r="BR115" s="1274">
        <v>9.33</v>
      </c>
      <c r="BS115" s="1274">
        <v>9.33</v>
      </c>
      <c r="BT115" s="1274">
        <v>9.33</v>
      </c>
      <c r="BU115" s="822"/>
      <c r="BV115" s="822"/>
      <c r="BW115" s="822"/>
      <c r="BX115" s="822"/>
      <c r="BY115" s="822"/>
      <c r="BZ115" s="822"/>
      <c r="CA115" s="822"/>
      <c r="CB115" s="822"/>
      <c r="CC115" s="822"/>
      <c r="CD115" s="822"/>
      <c r="CE115" s="822"/>
      <c r="CF115" s="822"/>
      <c r="CG115" s="822"/>
      <c r="CH115" s="822"/>
      <c r="CI115" s="822"/>
      <c r="CJ115" s="822"/>
      <c r="CK115" s="822"/>
      <c r="CL115" s="822"/>
      <c r="CM115" s="822"/>
      <c r="CN115" s="823"/>
    </row>
    <row r="116" spans="2:92" x14ac:dyDescent="0.3">
      <c r="B11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513" t="s">
        <v>820</v>
      </c>
      <c r="D116" s="1514">
        <v>9.16</v>
      </c>
      <c r="E116" s="1266" t="s">
        <v>805</v>
      </c>
      <c r="F116" s="1267" t="str">
        <f>VLOOKUP(TBL5_OptBen[[#This Row],[Option Type (defined list)]],'Option Typs_Grps'!B$2:C$47, 2, FALSE)</f>
        <v>Customer Options</v>
      </c>
      <c r="G116" s="1268" t="s">
        <v>738</v>
      </c>
      <c r="H116" s="1269" t="s">
        <v>1094</v>
      </c>
      <c r="I116" s="1275" t="s">
        <v>68</v>
      </c>
      <c r="J116" s="1271" t="s">
        <v>111</v>
      </c>
      <c r="K116" s="1272">
        <v>2</v>
      </c>
      <c r="L116" s="1273">
        <v>0</v>
      </c>
      <c r="M116" s="1273">
        <v>0</v>
      </c>
      <c r="N116" s="1273">
        <v>0</v>
      </c>
      <c r="O116" s="1273">
        <v>0</v>
      </c>
      <c r="P116" s="1273">
        <v>0</v>
      </c>
      <c r="Q116" s="1273">
        <v>0</v>
      </c>
      <c r="R116" s="1274">
        <v>9.33</v>
      </c>
      <c r="S116" s="1274">
        <v>9.33</v>
      </c>
      <c r="T116" s="1274">
        <v>9.33</v>
      </c>
      <c r="U116" s="1274">
        <v>9.33</v>
      </c>
      <c r="V116" s="1274">
        <v>9.33</v>
      </c>
      <c r="W116" s="1274">
        <v>9.33</v>
      </c>
      <c r="X116" s="1274">
        <v>9.33</v>
      </c>
      <c r="Y116" s="1274">
        <v>9.33</v>
      </c>
      <c r="Z116" s="1274">
        <v>9.33</v>
      </c>
      <c r="AA116" s="1274">
        <v>9.33</v>
      </c>
      <c r="AB116" s="1274">
        <v>9.33</v>
      </c>
      <c r="AC116" s="1274">
        <v>9.33</v>
      </c>
      <c r="AD116" s="1274">
        <v>9.33</v>
      </c>
      <c r="AE116" s="1274">
        <v>9.33</v>
      </c>
      <c r="AF116" s="1274">
        <v>9.33</v>
      </c>
      <c r="AG116" s="1274">
        <v>9.33</v>
      </c>
      <c r="AH116" s="1274">
        <v>9.33</v>
      </c>
      <c r="AI116" s="1274">
        <v>9.33</v>
      </c>
      <c r="AJ116" s="1274">
        <v>9.33</v>
      </c>
      <c r="AK116" s="1274">
        <v>9.33</v>
      </c>
      <c r="AL116" s="1274">
        <v>9.33</v>
      </c>
      <c r="AM116" s="1274">
        <v>9.33</v>
      </c>
      <c r="AN116" s="1274">
        <v>9.33</v>
      </c>
      <c r="AO116" s="1274">
        <v>9.33</v>
      </c>
      <c r="AP116" s="1274">
        <v>9.33</v>
      </c>
      <c r="AQ116" s="1274">
        <v>9.33</v>
      </c>
      <c r="AR116" s="1274">
        <v>9.33</v>
      </c>
      <c r="AS116" s="1274">
        <v>9.33</v>
      </c>
      <c r="AT116" s="1274">
        <v>9.33</v>
      </c>
      <c r="AU116" s="1274">
        <v>9.33</v>
      </c>
      <c r="AV116" s="1274">
        <v>9.33</v>
      </c>
      <c r="AW116" s="1274">
        <v>9.33</v>
      </c>
      <c r="AX116" s="1274">
        <v>9.33</v>
      </c>
      <c r="AY116" s="1274">
        <v>9.33</v>
      </c>
      <c r="AZ116" s="1274">
        <v>9.33</v>
      </c>
      <c r="BA116" s="1274">
        <v>9.33</v>
      </c>
      <c r="BB116" s="1274">
        <v>9.33</v>
      </c>
      <c r="BC116" s="1274">
        <v>9.33</v>
      </c>
      <c r="BD116" s="1274">
        <v>9.33</v>
      </c>
      <c r="BE116" s="1274">
        <v>9.33</v>
      </c>
      <c r="BF116" s="1274">
        <v>9.33</v>
      </c>
      <c r="BG116" s="1274">
        <v>9.33</v>
      </c>
      <c r="BH116" s="1274">
        <v>9.33</v>
      </c>
      <c r="BI116" s="1274">
        <v>9.33</v>
      </c>
      <c r="BJ116" s="1274">
        <v>9.33</v>
      </c>
      <c r="BK116" s="1274">
        <v>9.33</v>
      </c>
      <c r="BL116" s="1274">
        <v>9.33</v>
      </c>
      <c r="BM116" s="1274">
        <v>9.33</v>
      </c>
      <c r="BN116" s="1274">
        <v>9.33</v>
      </c>
      <c r="BO116" s="1274">
        <v>9.33</v>
      </c>
      <c r="BP116" s="1274">
        <v>9.33</v>
      </c>
      <c r="BQ116" s="1274">
        <v>9.33</v>
      </c>
      <c r="BR116" s="1274">
        <v>9.33</v>
      </c>
      <c r="BS116" s="1274">
        <v>9.33</v>
      </c>
      <c r="BT116" s="1274">
        <v>9.33</v>
      </c>
      <c r="BU116" s="822"/>
      <c r="BV116" s="822"/>
      <c r="BW116" s="822"/>
      <c r="BX116" s="822"/>
      <c r="BY116" s="822"/>
      <c r="BZ116" s="822"/>
      <c r="CA116" s="822"/>
      <c r="CB116" s="822"/>
      <c r="CC116" s="822"/>
      <c r="CD116" s="822"/>
      <c r="CE116" s="822"/>
      <c r="CF116" s="822"/>
      <c r="CG116" s="822"/>
      <c r="CH116" s="822"/>
      <c r="CI116" s="822"/>
      <c r="CJ116" s="822"/>
      <c r="CK116" s="822"/>
      <c r="CL116" s="822"/>
      <c r="CM116" s="822"/>
      <c r="CN116" s="823"/>
    </row>
    <row r="117" spans="2:92" x14ac:dyDescent="0.3">
      <c r="B11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7" s="1513" t="s">
        <v>820</v>
      </c>
      <c r="D117" s="1514">
        <v>9.16</v>
      </c>
      <c r="E117" s="1266" t="s">
        <v>805</v>
      </c>
      <c r="F117" s="1267" t="str">
        <f>VLOOKUP(TBL5_OptBen[[#This Row],[Option Type (defined list)]],'Option Typs_Grps'!B$2:C$47, 2, FALSE)</f>
        <v>Customer Options</v>
      </c>
      <c r="G117" s="1268" t="s">
        <v>738</v>
      </c>
      <c r="H117" s="1269" t="s">
        <v>1091</v>
      </c>
      <c r="I117" s="1275" t="s">
        <v>68</v>
      </c>
      <c r="J117" s="1271" t="s">
        <v>111</v>
      </c>
      <c r="K117" s="1272">
        <v>2</v>
      </c>
      <c r="L117" s="1273">
        <v>0</v>
      </c>
      <c r="M117" s="1273">
        <v>0</v>
      </c>
      <c r="N117" s="1273">
        <v>0</v>
      </c>
      <c r="O117" s="1273">
        <v>0</v>
      </c>
      <c r="P117" s="1273">
        <v>0</v>
      </c>
      <c r="Q117" s="1273">
        <v>0</v>
      </c>
      <c r="R117" s="1274">
        <v>9.33</v>
      </c>
      <c r="S117" s="1274">
        <v>9.33</v>
      </c>
      <c r="T117" s="1274">
        <v>9.33</v>
      </c>
      <c r="U117" s="1274">
        <v>9.33</v>
      </c>
      <c r="V117" s="1274">
        <v>9.33</v>
      </c>
      <c r="W117" s="1274">
        <v>9.33</v>
      </c>
      <c r="X117" s="1274">
        <v>9.33</v>
      </c>
      <c r="Y117" s="1274">
        <v>9.33</v>
      </c>
      <c r="Z117" s="1274">
        <v>9.33</v>
      </c>
      <c r="AA117" s="1274">
        <v>9.33</v>
      </c>
      <c r="AB117" s="1274">
        <v>9.33</v>
      </c>
      <c r="AC117" s="1274">
        <v>9.33</v>
      </c>
      <c r="AD117" s="1274">
        <v>9.33</v>
      </c>
      <c r="AE117" s="1274">
        <v>9.33</v>
      </c>
      <c r="AF117" s="1274">
        <v>9.33</v>
      </c>
      <c r="AG117" s="1274">
        <v>9.33</v>
      </c>
      <c r="AH117" s="1274">
        <v>9.33</v>
      </c>
      <c r="AI117" s="1274">
        <v>9.33</v>
      </c>
      <c r="AJ117" s="1274">
        <v>9.33</v>
      </c>
      <c r="AK117" s="1274">
        <v>9.33</v>
      </c>
      <c r="AL117" s="1274">
        <v>9.33</v>
      </c>
      <c r="AM117" s="1274">
        <v>9.33</v>
      </c>
      <c r="AN117" s="1274">
        <v>9.33</v>
      </c>
      <c r="AO117" s="1274">
        <v>9.33</v>
      </c>
      <c r="AP117" s="1274">
        <v>9.33</v>
      </c>
      <c r="AQ117" s="1274">
        <v>9.33</v>
      </c>
      <c r="AR117" s="1274">
        <v>9.33</v>
      </c>
      <c r="AS117" s="1274">
        <v>9.33</v>
      </c>
      <c r="AT117" s="1274">
        <v>9.33</v>
      </c>
      <c r="AU117" s="1274">
        <v>9.33</v>
      </c>
      <c r="AV117" s="1274">
        <v>9.33</v>
      </c>
      <c r="AW117" s="1274">
        <v>9.33</v>
      </c>
      <c r="AX117" s="1274">
        <v>9.33</v>
      </c>
      <c r="AY117" s="1274">
        <v>9.33</v>
      </c>
      <c r="AZ117" s="1274">
        <v>9.33</v>
      </c>
      <c r="BA117" s="1274">
        <v>9.33</v>
      </c>
      <c r="BB117" s="1274">
        <v>9.33</v>
      </c>
      <c r="BC117" s="1274">
        <v>9.33</v>
      </c>
      <c r="BD117" s="1274">
        <v>9.33</v>
      </c>
      <c r="BE117" s="1274">
        <v>9.33</v>
      </c>
      <c r="BF117" s="1274">
        <v>9.33</v>
      </c>
      <c r="BG117" s="1274">
        <v>9.33</v>
      </c>
      <c r="BH117" s="1274">
        <v>9.33</v>
      </c>
      <c r="BI117" s="1274">
        <v>9.33</v>
      </c>
      <c r="BJ117" s="1274">
        <v>9.33</v>
      </c>
      <c r="BK117" s="1274">
        <v>9.33</v>
      </c>
      <c r="BL117" s="1274">
        <v>9.33</v>
      </c>
      <c r="BM117" s="1274">
        <v>9.33</v>
      </c>
      <c r="BN117" s="1274">
        <v>9.33</v>
      </c>
      <c r="BO117" s="1274">
        <v>9.33</v>
      </c>
      <c r="BP117" s="1274">
        <v>9.33</v>
      </c>
      <c r="BQ117" s="1274">
        <v>9.33</v>
      </c>
      <c r="BR117" s="1274">
        <v>9.33</v>
      </c>
      <c r="BS117" s="1274">
        <v>9.33</v>
      </c>
      <c r="BT117" s="1274">
        <v>9.33</v>
      </c>
      <c r="BU117" s="822"/>
      <c r="BV117" s="822"/>
      <c r="BW117" s="822"/>
      <c r="BX117" s="822"/>
      <c r="BY117" s="822"/>
      <c r="BZ117" s="822"/>
      <c r="CA117" s="822"/>
      <c r="CB117" s="822"/>
      <c r="CC117" s="822"/>
      <c r="CD117" s="822"/>
      <c r="CE117" s="822"/>
      <c r="CF117" s="822"/>
      <c r="CG117" s="822"/>
      <c r="CH117" s="822"/>
      <c r="CI117" s="822"/>
      <c r="CJ117" s="822"/>
      <c r="CK117" s="822"/>
      <c r="CL117" s="822"/>
      <c r="CM117" s="822"/>
      <c r="CN117" s="823"/>
    </row>
    <row r="118" spans="2:92" x14ac:dyDescent="0.3">
      <c r="B11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8" s="1513" t="s">
        <v>820</v>
      </c>
      <c r="D118" s="1514">
        <v>9.16</v>
      </c>
      <c r="E118" s="1266" t="s">
        <v>805</v>
      </c>
      <c r="F118" s="1267" t="str">
        <f>VLOOKUP(TBL5_OptBen[[#This Row],[Option Type (defined list)]],'Option Typs_Grps'!B$2:C$47, 2, FALSE)</f>
        <v>Customer Options</v>
      </c>
      <c r="G118" s="1268" t="s">
        <v>738</v>
      </c>
      <c r="H118" s="1269" t="s">
        <v>1092</v>
      </c>
      <c r="I118" s="1275" t="s">
        <v>68</v>
      </c>
      <c r="J118" s="1271" t="s">
        <v>111</v>
      </c>
      <c r="K118" s="1272">
        <v>2</v>
      </c>
      <c r="L118" s="1273">
        <v>0</v>
      </c>
      <c r="M118" s="1273">
        <v>0</v>
      </c>
      <c r="N118" s="1273">
        <v>0</v>
      </c>
      <c r="O118" s="1273">
        <v>0</v>
      </c>
      <c r="P118" s="1273">
        <v>0</v>
      </c>
      <c r="Q118" s="1273">
        <v>0</v>
      </c>
      <c r="R118" s="1274">
        <v>9.33</v>
      </c>
      <c r="S118" s="1274">
        <v>9.33</v>
      </c>
      <c r="T118" s="1274">
        <v>9.33</v>
      </c>
      <c r="U118" s="1274">
        <v>9.33</v>
      </c>
      <c r="V118" s="1274">
        <v>9.33</v>
      </c>
      <c r="W118" s="1274">
        <v>9.33</v>
      </c>
      <c r="X118" s="1274">
        <v>9.33</v>
      </c>
      <c r="Y118" s="1274">
        <v>9.33</v>
      </c>
      <c r="Z118" s="1274">
        <v>9.33</v>
      </c>
      <c r="AA118" s="1274">
        <v>9.33</v>
      </c>
      <c r="AB118" s="1274">
        <v>9.33</v>
      </c>
      <c r="AC118" s="1274">
        <v>9.33</v>
      </c>
      <c r="AD118" s="1274">
        <v>9.33</v>
      </c>
      <c r="AE118" s="1274">
        <v>9.33</v>
      </c>
      <c r="AF118" s="1274">
        <v>9.33</v>
      </c>
      <c r="AG118" s="1274">
        <v>9.33</v>
      </c>
      <c r="AH118" s="1274">
        <v>9.33</v>
      </c>
      <c r="AI118" s="1274">
        <v>9.33</v>
      </c>
      <c r="AJ118" s="1274">
        <v>9.33</v>
      </c>
      <c r="AK118" s="1274">
        <v>9.33</v>
      </c>
      <c r="AL118" s="1274">
        <v>9.33</v>
      </c>
      <c r="AM118" s="1274">
        <v>9.33</v>
      </c>
      <c r="AN118" s="1274">
        <v>9.33</v>
      </c>
      <c r="AO118" s="1274">
        <v>9.33</v>
      </c>
      <c r="AP118" s="1274">
        <v>9.33</v>
      </c>
      <c r="AQ118" s="1274">
        <v>9.33</v>
      </c>
      <c r="AR118" s="1274">
        <v>9.33</v>
      </c>
      <c r="AS118" s="1274">
        <v>9.33</v>
      </c>
      <c r="AT118" s="1274">
        <v>9.33</v>
      </c>
      <c r="AU118" s="1274">
        <v>9.33</v>
      </c>
      <c r="AV118" s="1274">
        <v>9.33</v>
      </c>
      <c r="AW118" s="1274">
        <v>9.33</v>
      </c>
      <c r="AX118" s="1274">
        <v>9.33</v>
      </c>
      <c r="AY118" s="1274">
        <v>9.33</v>
      </c>
      <c r="AZ118" s="1274">
        <v>9.33</v>
      </c>
      <c r="BA118" s="1274">
        <v>9.33</v>
      </c>
      <c r="BB118" s="1274">
        <v>9.33</v>
      </c>
      <c r="BC118" s="1274">
        <v>9.33</v>
      </c>
      <c r="BD118" s="1274">
        <v>9.33</v>
      </c>
      <c r="BE118" s="1274">
        <v>9.33</v>
      </c>
      <c r="BF118" s="1274">
        <v>9.33</v>
      </c>
      <c r="BG118" s="1274">
        <v>9.33</v>
      </c>
      <c r="BH118" s="1274">
        <v>9.33</v>
      </c>
      <c r="BI118" s="1274">
        <v>9.33</v>
      </c>
      <c r="BJ118" s="1274">
        <v>9.33</v>
      </c>
      <c r="BK118" s="1274">
        <v>9.33</v>
      </c>
      <c r="BL118" s="1274">
        <v>9.33</v>
      </c>
      <c r="BM118" s="1274">
        <v>9.33</v>
      </c>
      <c r="BN118" s="1274">
        <v>9.33</v>
      </c>
      <c r="BO118" s="1274">
        <v>9.33</v>
      </c>
      <c r="BP118" s="1274">
        <v>9.33</v>
      </c>
      <c r="BQ118" s="1274">
        <v>9.33</v>
      </c>
      <c r="BR118" s="1274">
        <v>9.33</v>
      </c>
      <c r="BS118" s="1274">
        <v>9.33</v>
      </c>
      <c r="BT118" s="1274">
        <v>9.33</v>
      </c>
      <c r="BU118" s="822"/>
      <c r="BV118" s="822"/>
      <c r="BW118" s="822"/>
      <c r="BX118" s="822"/>
      <c r="BY118" s="822"/>
      <c r="BZ118" s="822"/>
      <c r="CA118" s="822"/>
      <c r="CB118" s="822"/>
      <c r="CC118" s="822"/>
      <c r="CD118" s="822"/>
      <c r="CE118" s="822"/>
      <c r="CF118" s="822"/>
      <c r="CG118" s="822"/>
      <c r="CH118" s="822"/>
      <c r="CI118" s="822"/>
      <c r="CJ118" s="822"/>
      <c r="CK118" s="822"/>
      <c r="CL118" s="822"/>
      <c r="CM118" s="822"/>
      <c r="CN118" s="823"/>
    </row>
    <row r="119" spans="2:92" x14ac:dyDescent="0.3">
      <c r="B11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513" t="s">
        <v>820</v>
      </c>
      <c r="D119" s="1514">
        <v>9.16</v>
      </c>
      <c r="E119" s="1266" t="s">
        <v>805</v>
      </c>
      <c r="F119" s="1267" t="str">
        <f>VLOOKUP(TBL5_OptBen[[#This Row],[Option Type (defined list)]],'Option Typs_Grps'!B$2:C$47, 2, FALSE)</f>
        <v>Customer Options</v>
      </c>
      <c r="G119" s="1268" t="s">
        <v>738</v>
      </c>
      <c r="H119" s="1269" t="s">
        <v>1089</v>
      </c>
      <c r="I119" s="1275" t="s">
        <v>68</v>
      </c>
      <c r="J119" s="1271" t="s">
        <v>111</v>
      </c>
      <c r="K119" s="1272">
        <v>2</v>
      </c>
      <c r="L119" s="1273">
        <v>0</v>
      </c>
      <c r="M119" s="1273">
        <v>0</v>
      </c>
      <c r="N119" s="1273">
        <v>0</v>
      </c>
      <c r="O119" s="1273">
        <v>0</v>
      </c>
      <c r="P119" s="1273">
        <v>0</v>
      </c>
      <c r="Q119" s="1273">
        <v>0</v>
      </c>
      <c r="R119" s="1274">
        <v>9.33</v>
      </c>
      <c r="S119" s="1274">
        <v>9.33</v>
      </c>
      <c r="T119" s="1274">
        <v>9.33</v>
      </c>
      <c r="U119" s="1274">
        <v>9.33</v>
      </c>
      <c r="V119" s="1274">
        <v>9.33</v>
      </c>
      <c r="W119" s="1274">
        <v>9.33</v>
      </c>
      <c r="X119" s="1274">
        <v>9.33</v>
      </c>
      <c r="Y119" s="1274">
        <v>9.33</v>
      </c>
      <c r="Z119" s="1274">
        <v>9.33</v>
      </c>
      <c r="AA119" s="1274">
        <v>9.33</v>
      </c>
      <c r="AB119" s="1274">
        <v>9.33</v>
      </c>
      <c r="AC119" s="1274">
        <v>9.33</v>
      </c>
      <c r="AD119" s="1274">
        <v>9.33</v>
      </c>
      <c r="AE119" s="1274">
        <v>9.33</v>
      </c>
      <c r="AF119" s="1274">
        <v>9.33</v>
      </c>
      <c r="AG119" s="1274">
        <v>9.33</v>
      </c>
      <c r="AH119" s="1274">
        <v>9.33</v>
      </c>
      <c r="AI119" s="1274">
        <v>9.33</v>
      </c>
      <c r="AJ119" s="1274">
        <v>9.33</v>
      </c>
      <c r="AK119" s="1274">
        <v>9.33</v>
      </c>
      <c r="AL119" s="1274">
        <v>9.33</v>
      </c>
      <c r="AM119" s="1274">
        <v>9.33</v>
      </c>
      <c r="AN119" s="1274">
        <v>9.33</v>
      </c>
      <c r="AO119" s="1274">
        <v>9.33</v>
      </c>
      <c r="AP119" s="1274">
        <v>9.33</v>
      </c>
      <c r="AQ119" s="1274">
        <v>9.33</v>
      </c>
      <c r="AR119" s="1274">
        <v>9.33</v>
      </c>
      <c r="AS119" s="1274">
        <v>9.33</v>
      </c>
      <c r="AT119" s="1274">
        <v>9.33</v>
      </c>
      <c r="AU119" s="1274">
        <v>9.33</v>
      </c>
      <c r="AV119" s="1274">
        <v>9.33</v>
      </c>
      <c r="AW119" s="1274">
        <v>9.33</v>
      </c>
      <c r="AX119" s="1274">
        <v>9.33</v>
      </c>
      <c r="AY119" s="1274">
        <v>9.33</v>
      </c>
      <c r="AZ119" s="1274">
        <v>9.33</v>
      </c>
      <c r="BA119" s="1274">
        <v>9.33</v>
      </c>
      <c r="BB119" s="1274">
        <v>9.33</v>
      </c>
      <c r="BC119" s="1274">
        <v>9.33</v>
      </c>
      <c r="BD119" s="1274">
        <v>9.33</v>
      </c>
      <c r="BE119" s="1274">
        <v>9.33</v>
      </c>
      <c r="BF119" s="1274">
        <v>9.33</v>
      </c>
      <c r="BG119" s="1274">
        <v>9.33</v>
      </c>
      <c r="BH119" s="1274">
        <v>9.33</v>
      </c>
      <c r="BI119" s="1274">
        <v>9.33</v>
      </c>
      <c r="BJ119" s="1274">
        <v>9.33</v>
      </c>
      <c r="BK119" s="1274">
        <v>9.33</v>
      </c>
      <c r="BL119" s="1274">
        <v>9.33</v>
      </c>
      <c r="BM119" s="1274">
        <v>9.33</v>
      </c>
      <c r="BN119" s="1274">
        <v>9.33</v>
      </c>
      <c r="BO119" s="1274">
        <v>9.33</v>
      </c>
      <c r="BP119" s="1274">
        <v>9.33</v>
      </c>
      <c r="BQ119" s="1274">
        <v>9.33</v>
      </c>
      <c r="BR119" s="1274">
        <v>9.33</v>
      </c>
      <c r="BS119" s="1274">
        <v>9.33</v>
      </c>
      <c r="BT119" s="1274">
        <v>9.33</v>
      </c>
      <c r="BU119" s="822"/>
      <c r="BV119" s="822"/>
      <c r="BW119" s="822"/>
      <c r="BX119" s="822"/>
      <c r="BY119" s="822"/>
      <c r="BZ119" s="822"/>
      <c r="CA119" s="822"/>
      <c r="CB119" s="822"/>
      <c r="CC119" s="822"/>
      <c r="CD119" s="822"/>
      <c r="CE119" s="822"/>
      <c r="CF119" s="822"/>
      <c r="CG119" s="822"/>
      <c r="CH119" s="822"/>
      <c r="CI119" s="822"/>
      <c r="CJ119" s="822"/>
      <c r="CK119" s="822"/>
      <c r="CL119" s="822"/>
      <c r="CM119" s="822"/>
      <c r="CN119" s="823"/>
    </row>
    <row r="120" spans="2:92" x14ac:dyDescent="0.3">
      <c r="B12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513" t="s">
        <v>1811</v>
      </c>
      <c r="D120" s="1514">
        <v>39.01</v>
      </c>
      <c r="E120" s="1266" t="s">
        <v>938</v>
      </c>
      <c r="F120" s="1267" t="str">
        <f>VLOOKUP(TBL5_OptBen[[#This Row],[Option Type (defined list)]],'Option Typs_Grps'!B$2:C$47, 2, FALSE)</f>
        <v>Resource Options</v>
      </c>
      <c r="G120" s="1268" t="s">
        <v>738</v>
      </c>
      <c r="H120" s="1269" t="s">
        <v>1090</v>
      </c>
      <c r="I120" s="1270" t="s">
        <v>68</v>
      </c>
      <c r="J120" s="1271" t="s">
        <v>111</v>
      </c>
      <c r="K120" s="1272">
        <v>2</v>
      </c>
      <c r="L120" s="1273">
        <v>0</v>
      </c>
      <c r="M120" s="1273">
        <v>0</v>
      </c>
      <c r="N120" s="1273">
        <v>0</v>
      </c>
      <c r="O120" s="1273">
        <v>0</v>
      </c>
      <c r="P120" s="1273">
        <v>0</v>
      </c>
      <c r="Q120" s="1273">
        <v>0</v>
      </c>
      <c r="R120" s="1274">
        <v>0</v>
      </c>
      <c r="S120" s="1274">
        <v>0</v>
      </c>
      <c r="T120" s="1274">
        <v>0</v>
      </c>
      <c r="U120" s="1274">
        <v>0</v>
      </c>
      <c r="V120" s="1274">
        <v>0</v>
      </c>
      <c r="W120" s="1274">
        <v>0</v>
      </c>
      <c r="X120" s="1274">
        <v>0</v>
      </c>
      <c r="Y120" s="1274">
        <v>0</v>
      </c>
      <c r="Z120" s="1274">
        <v>0</v>
      </c>
      <c r="AA120" s="1274">
        <v>0</v>
      </c>
      <c r="AB120" s="1274">
        <v>0</v>
      </c>
      <c r="AC120" s="1274">
        <v>0</v>
      </c>
      <c r="AD120" s="1274">
        <v>0</v>
      </c>
      <c r="AE120" s="1274">
        <v>0</v>
      </c>
      <c r="AF120" s="1274">
        <v>0</v>
      </c>
      <c r="AG120" s="1274">
        <v>0</v>
      </c>
      <c r="AH120" s="1274">
        <v>0</v>
      </c>
      <c r="AI120" s="1274">
        <v>0</v>
      </c>
      <c r="AJ120" s="1274">
        <v>0</v>
      </c>
      <c r="AK120" s="1274">
        <v>0</v>
      </c>
      <c r="AL120" s="1274">
        <v>0</v>
      </c>
      <c r="AM120" s="1274">
        <v>0</v>
      </c>
      <c r="AN120" s="1274">
        <v>0</v>
      </c>
      <c r="AO120" s="1274">
        <v>0</v>
      </c>
      <c r="AP120" s="1274">
        <v>0</v>
      </c>
      <c r="AQ120" s="1274">
        <v>0</v>
      </c>
      <c r="AR120" s="1274">
        <v>0</v>
      </c>
      <c r="AS120" s="1274">
        <v>0</v>
      </c>
      <c r="AT120" s="1274">
        <v>0</v>
      </c>
      <c r="AU120" s="1274">
        <v>0</v>
      </c>
      <c r="AV120" s="1274">
        <v>0</v>
      </c>
      <c r="AW120" s="1274">
        <v>0</v>
      </c>
      <c r="AX120" s="1274">
        <v>0</v>
      </c>
      <c r="AY120" s="1274">
        <v>0</v>
      </c>
      <c r="AZ120" s="1274">
        <v>0</v>
      </c>
      <c r="BA120" s="1274">
        <v>0</v>
      </c>
      <c r="BB120" s="1274">
        <v>0</v>
      </c>
      <c r="BC120" s="1274">
        <v>0</v>
      </c>
      <c r="BD120" s="1274">
        <v>0.41</v>
      </c>
      <c r="BE120" s="1274">
        <v>0.41</v>
      </c>
      <c r="BF120" s="1274">
        <v>0.41</v>
      </c>
      <c r="BG120" s="1274">
        <v>0.41</v>
      </c>
      <c r="BH120" s="1274">
        <v>0.41</v>
      </c>
      <c r="BI120" s="1274">
        <v>0.41</v>
      </c>
      <c r="BJ120" s="1274">
        <v>0.41</v>
      </c>
      <c r="BK120" s="1274">
        <v>0.41</v>
      </c>
      <c r="BL120" s="1274">
        <v>0.41</v>
      </c>
      <c r="BM120" s="1274">
        <v>0.41</v>
      </c>
      <c r="BN120" s="1274">
        <v>0.41</v>
      </c>
      <c r="BO120" s="1274">
        <v>0.41</v>
      </c>
      <c r="BP120" s="1274">
        <v>0.41</v>
      </c>
      <c r="BQ120" s="1274">
        <v>0.41</v>
      </c>
      <c r="BR120" s="1274">
        <v>0.41</v>
      </c>
      <c r="BS120" s="1274">
        <v>0.41</v>
      </c>
      <c r="BT120" s="1274">
        <v>0.41</v>
      </c>
      <c r="BU120" s="822" t="s">
        <v>1080</v>
      </c>
      <c r="BV120" s="822" t="s">
        <v>1080</v>
      </c>
      <c r="BW120" s="822" t="s">
        <v>1080</v>
      </c>
      <c r="BX120" s="822" t="s">
        <v>1080</v>
      </c>
      <c r="BY120" s="822" t="s">
        <v>1080</v>
      </c>
      <c r="BZ120" s="822" t="s">
        <v>1080</v>
      </c>
      <c r="CA120" s="822" t="s">
        <v>1080</v>
      </c>
      <c r="CB120" s="822" t="s">
        <v>1080</v>
      </c>
      <c r="CC120" s="822" t="s">
        <v>1080</v>
      </c>
      <c r="CD120" s="822" t="s">
        <v>1080</v>
      </c>
      <c r="CE120" s="822" t="s">
        <v>1080</v>
      </c>
      <c r="CF120" s="822" t="s">
        <v>1080</v>
      </c>
      <c r="CG120" s="822" t="s">
        <v>1080</v>
      </c>
      <c r="CH120" s="822" t="s">
        <v>1080</v>
      </c>
      <c r="CI120" s="822" t="s">
        <v>1080</v>
      </c>
      <c r="CJ120" s="822" t="s">
        <v>1080</v>
      </c>
      <c r="CK120" s="822" t="s">
        <v>1080</v>
      </c>
      <c r="CL120" s="822" t="s">
        <v>1080</v>
      </c>
      <c r="CM120" s="822" t="s">
        <v>1080</v>
      </c>
      <c r="CN120" s="823"/>
    </row>
    <row r="121" spans="2:92" x14ac:dyDescent="0.3">
      <c r="B12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1" s="1513" t="s">
        <v>1811</v>
      </c>
      <c r="D121" s="1514">
        <v>39.01</v>
      </c>
      <c r="E121" s="1266" t="s">
        <v>938</v>
      </c>
      <c r="F121" s="1267" t="str">
        <f>VLOOKUP(TBL5_OptBen[[#This Row],[Option Type (defined list)]],'Option Typs_Grps'!B$2:C$47, 2, FALSE)</f>
        <v>Resource Options</v>
      </c>
      <c r="G121" s="1268" t="s">
        <v>738</v>
      </c>
      <c r="H121" s="1269" t="s">
        <v>1087</v>
      </c>
      <c r="I121" s="1270" t="s">
        <v>68</v>
      </c>
      <c r="J121" s="1271" t="s">
        <v>111</v>
      </c>
      <c r="K121" s="1272">
        <v>2</v>
      </c>
      <c r="L121" s="1273">
        <v>0</v>
      </c>
      <c r="M121" s="1273">
        <v>0</v>
      </c>
      <c r="N121" s="1273">
        <v>0</v>
      </c>
      <c r="O121" s="1273">
        <v>0</v>
      </c>
      <c r="P121" s="1273">
        <v>0</v>
      </c>
      <c r="Q121" s="1273">
        <v>0</v>
      </c>
      <c r="R121" s="1274">
        <v>0</v>
      </c>
      <c r="S121" s="1274">
        <v>0</v>
      </c>
      <c r="T121" s="1274">
        <v>0</v>
      </c>
      <c r="U121" s="1274">
        <v>0</v>
      </c>
      <c r="V121" s="1274">
        <v>0</v>
      </c>
      <c r="W121" s="1274">
        <v>0</v>
      </c>
      <c r="X121" s="1274">
        <v>0</v>
      </c>
      <c r="Y121" s="1274">
        <v>0</v>
      </c>
      <c r="Z121" s="1274">
        <v>0</v>
      </c>
      <c r="AA121" s="1274">
        <v>0</v>
      </c>
      <c r="AB121" s="1274">
        <v>0</v>
      </c>
      <c r="AC121" s="1274">
        <v>0</v>
      </c>
      <c r="AD121" s="1274">
        <v>0</v>
      </c>
      <c r="AE121" s="1274">
        <v>0</v>
      </c>
      <c r="AF121" s="1274">
        <v>0</v>
      </c>
      <c r="AG121" s="1274">
        <v>0</v>
      </c>
      <c r="AH121" s="1274">
        <v>0</v>
      </c>
      <c r="AI121" s="1274">
        <v>0</v>
      </c>
      <c r="AJ121" s="1274">
        <v>0</v>
      </c>
      <c r="AK121" s="1274">
        <v>0</v>
      </c>
      <c r="AL121" s="1274">
        <v>0</v>
      </c>
      <c r="AM121" s="1274">
        <v>0</v>
      </c>
      <c r="AN121" s="1274">
        <v>0</v>
      </c>
      <c r="AO121" s="1274">
        <v>0</v>
      </c>
      <c r="AP121" s="1274">
        <v>0</v>
      </c>
      <c r="AQ121" s="1274">
        <v>0</v>
      </c>
      <c r="AR121" s="1274">
        <v>0</v>
      </c>
      <c r="AS121" s="1274">
        <v>0</v>
      </c>
      <c r="AT121" s="1274">
        <v>0</v>
      </c>
      <c r="AU121" s="1274">
        <v>0</v>
      </c>
      <c r="AV121" s="1274">
        <v>0.41</v>
      </c>
      <c r="AW121" s="1274">
        <v>0.41</v>
      </c>
      <c r="AX121" s="1274">
        <v>0.41</v>
      </c>
      <c r="AY121" s="1274">
        <v>0.41</v>
      </c>
      <c r="AZ121" s="1274">
        <v>0.41</v>
      </c>
      <c r="BA121" s="1274">
        <v>0.41</v>
      </c>
      <c r="BB121" s="1274">
        <v>0.41</v>
      </c>
      <c r="BC121" s="1274">
        <v>0.41</v>
      </c>
      <c r="BD121" s="1274">
        <v>0.41</v>
      </c>
      <c r="BE121" s="1274">
        <v>0.41</v>
      </c>
      <c r="BF121" s="1274">
        <v>0.41</v>
      </c>
      <c r="BG121" s="1274">
        <v>0.41</v>
      </c>
      <c r="BH121" s="1274">
        <v>0.41</v>
      </c>
      <c r="BI121" s="1274">
        <v>0.41</v>
      </c>
      <c r="BJ121" s="1274">
        <v>0.41</v>
      </c>
      <c r="BK121" s="1274">
        <v>0.41</v>
      </c>
      <c r="BL121" s="1274">
        <v>0.41</v>
      </c>
      <c r="BM121" s="1274">
        <v>0.41</v>
      </c>
      <c r="BN121" s="1274">
        <v>0.41</v>
      </c>
      <c r="BO121" s="1274">
        <v>0.41</v>
      </c>
      <c r="BP121" s="1274">
        <v>0.41</v>
      </c>
      <c r="BQ121" s="1274">
        <v>0.41</v>
      </c>
      <c r="BR121" s="1274">
        <v>0.41</v>
      </c>
      <c r="BS121" s="1274">
        <v>0.41</v>
      </c>
      <c r="BT121" s="1274">
        <v>0.41</v>
      </c>
      <c r="BU121" s="822"/>
      <c r="BV121" s="822"/>
      <c r="BW121" s="822"/>
      <c r="BX121" s="822"/>
      <c r="BY121" s="822"/>
      <c r="BZ121" s="822"/>
      <c r="CA121" s="822"/>
      <c r="CB121" s="822"/>
      <c r="CC121" s="822"/>
      <c r="CD121" s="822"/>
      <c r="CE121" s="822"/>
      <c r="CF121" s="822"/>
      <c r="CG121" s="822"/>
      <c r="CH121" s="822"/>
      <c r="CI121" s="822"/>
      <c r="CJ121" s="822"/>
      <c r="CK121" s="822"/>
      <c r="CL121" s="822"/>
      <c r="CM121" s="822"/>
      <c r="CN121" s="823"/>
    </row>
    <row r="122" spans="2:92" x14ac:dyDescent="0.3">
      <c r="B122"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2" s="1513" t="s">
        <v>1811</v>
      </c>
      <c r="D122" s="1514">
        <v>39.01</v>
      </c>
      <c r="E122" s="1266" t="s">
        <v>938</v>
      </c>
      <c r="F122" s="1267" t="str">
        <f>VLOOKUP(TBL5_OptBen[[#This Row],[Option Type (defined list)]],'Option Typs_Grps'!B$2:C$47, 2, FALSE)</f>
        <v>Resource Options</v>
      </c>
      <c r="G122" s="1268" t="s">
        <v>738</v>
      </c>
      <c r="H122" s="1269" t="s">
        <v>1093</v>
      </c>
      <c r="I122" s="1270" t="s">
        <v>68</v>
      </c>
      <c r="J122" s="1271" t="s">
        <v>111</v>
      </c>
      <c r="K122" s="1272">
        <v>2</v>
      </c>
      <c r="L122" s="1273">
        <v>0</v>
      </c>
      <c r="M122" s="1273">
        <v>0</v>
      </c>
      <c r="N122" s="1273">
        <v>0</v>
      </c>
      <c r="O122" s="1273">
        <v>0</v>
      </c>
      <c r="P122" s="1273">
        <v>0</v>
      </c>
      <c r="Q122" s="1273">
        <v>0</v>
      </c>
      <c r="R122" s="1274">
        <v>0</v>
      </c>
      <c r="S122" s="1274">
        <v>0</v>
      </c>
      <c r="T122" s="1274">
        <v>0</v>
      </c>
      <c r="U122" s="1274">
        <v>0</v>
      </c>
      <c r="V122" s="1274">
        <v>0</v>
      </c>
      <c r="W122" s="1274">
        <v>0</v>
      </c>
      <c r="X122" s="1274">
        <v>0</v>
      </c>
      <c r="Y122" s="1274">
        <v>0</v>
      </c>
      <c r="Z122" s="1274">
        <v>0</v>
      </c>
      <c r="AA122" s="1274">
        <v>0</v>
      </c>
      <c r="AB122" s="1274">
        <v>0.41</v>
      </c>
      <c r="AC122" s="1274">
        <v>0.41</v>
      </c>
      <c r="AD122" s="1274">
        <v>0.41</v>
      </c>
      <c r="AE122" s="1274">
        <v>0.41</v>
      </c>
      <c r="AF122" s="1274">
        <v>0.41</v>
      </c>
      <c r="AG122" s="1274">
        <v>0.41</v>
      </c>
      <c r="AH122" s="1274">
        <v>0.41</v>
      </c>
      <c r="AI122" s="1274">
        <v>0.41</v>
      </c>
      <c r="AJ122" s="1274">
        <v>0.41</v>
      </c>
      <c r="AK122" s="1274">
        <v>0.41</v>
      </c>
      <c r="AL122" s="1274">
        <v>0.41</v>
      </c>
      <c r="AM122" s="1274">
        <v>0.41</v>
      </c>
      <c r="AN122" s="1274">
        <v>0.41</v>
      </c>
      <c r="AO122" s="1274">
        <v>0.41</v>
      </c>
      <c r="AP122" s="1274">
        <v>0.41</v>
      </c>
      <c r="AQ122" s="1274">
        <v>0.41</v>
      </c>
      <c r="AR122" s="1274">
        <v>0.41</v>
      </c>
      <c r="AS122" s="1274">
        <v>0.41</v>
      </c>
      <c r="AT122" s="1274">
        <v>0.41</v>
      </c>
      <c r="AU122" s="1274">
        <v>0.41</v>
      </c>
      <c r="AV122" s="1274">
        <v>0.41</v>
      </c>
      <c r="AW122" s="1274">
        <v>0.41</v>
      </c>
      <c r="AX122" s="1274">
        <v>0.41</v>
      </c>
      <c r="AY122" s="1274">
        <v>0.41</v>
      </c>
      <c r="AZ122" s="1274">
        <v>0.41</v>
      </c>
      <c r="BA122" s="1274">
        <v>0.41</v>
      </c>
      <c r="BB122" s="1274">
        <v>0.41</v>
      </c>
      <c r="BC122" s="1274">
        <v>0.41</v>
      </c>
      <c r="BD122" s="1274">
        <v>0.41</v>
      </c>
      <c r="BE122" s="1274">
        <v>0.41</v>
      </c>
      <c r="BF122" s="1274">
        <v>0.41</v>
      </c>
      <c r="BG122" s="1274">
        <v>0.41</v>
      </c>
      <c r="BH122" s="1274">
        <v>0.41</v>
      </c>
      <c r="BI122" s="1274">
        <v>0.41</v>
      </c>
      <c r="BJ122" s="1274">
        <v>0.41</v>
      </c>
      <c r="BK122" s="1274">
        <v>0.41</v>
      </c>
      <c r="BL122" s="1274">
        <v>0.41</v>
      </c>
      <c r="BM122" s="1274">
        <v>0.41</v>
      </c>
      <c r="BN122" s="1274">
        <v>0.41</v>
      </c>
      <c r="BO122" s="1274">
        <v>0.41</v>
      </c>
      <c r="BP122" s="1274">
        <v>0.41</v>
      </c>
      <c r="BQ122" s="1274">
        <v>0.41</v>
      </c>
      <c r="BR122" s="1274">
        <v>0.41</v>
      </c>
      <c r="BS122" s="1274">
        <v>0.41</v>
      </c>
      <c r="BT122" s="1274">
        <v>0.41</v>
      </c>
      <c r="BU122" s="822"/>
      <c r="BV122" s="822"/>
      <c r="BW122" s="822"/>
      <c r="BX122" s="822"/>
      <c r="BY122" s="822"/>
      <c r="BZ122" s="822"/>
      <c r="CA122" s="822"/>
      <c r="CB122" s="822"/>
      <c r="CC122" s="822"/>
      <c r="CD122" s="822"/>
      <c r="CE122" s="822"/>
      <c r="CF122" s="822"/>
      <c r="CG122" s="822"/>
      <c r="CH122" s="822"/>
      <c r="CI122" s="822"/>
      <c r="CJ122" s="822"/>
      <c r="CK122" s="822"/>
      <c r="CL122" s="822"/>
      <c r="CM122" s="822"/>
      <c r="CN122" s="823"/>
    </row>
    <row r="123" spans="2:92" x14ac:dyDescent="0.3">
      <c r="B123"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3" s="1513" t="s">
        <v>1811</v>
      </c>
      <c r="D123" s="1514">
        <v>39.01</v>
      </c>
      <c r="E123" s="1266" t="s">
        <v>938</v>
      </c>
      <c r="F123" s="1267" t="str">
        <f>VLOOKUP(TBL5_OptBen[[#This Row],[Option Type (defined list)]],'Option Typs_Grps'!B$2:C$47, 2, FALSE)</f>
        <v>Resource Options</v>
      </c>
      <c r="G123" s="1268" t="s">
        <v>738</v>
      </c>
      <c r="H123" s="1269" t="s">
        <v>1088</v>
      </c>
      <c r="I123" s="1270" t="s">
        <v>68</v>
      </c>
      <c r="J123" s="1271" t="s">
        <v>111</v>
      </c>
      <c r="K123" s="1272">
        <v>2</v>
      </c>
      <c r="L123" s="1273">
        <v>0</v>
      </c>
      <c r="M123" s="1273">
        <v>0</v>
      </c>
      <c r="N123" s="1273">
        <v>0</v>
      </c>
      <c r="O123" s="1273">
        <v>0</v>
      </c>
      <c r="P123" s="1273">
        <v>0</v>
      </c>
      <c r="Q123" s="1273">
        <v>0</v>
      </c>
      <c r="R123" s="1274">
        <v>0</v>
      </c>
      <c r="S123" s="1274">
        <v>0</v>
      </c>
      <c r="T123" s="1274">
        <v>0</v>
      </c>
      <c r="U123" s="1274">
        <v>0</v>
      </c>
      <c r="V123" s="1274">
        <v>0</v>
      </c>
      <c r="W123" s="1274">
        <v>0</v>
      </c>
      <c r="X123" s="1274">
        <v>0</v>
      </c>
      <c r="Y123" s="1274">
        <v>0</v>
      </c>
      <c r="Z123" s="1274">
        <v>0</v>
      </c>
      <c r="AA123" s="1274">
        <v>0</v>
      </c>
      <c r="AB123" s="1274">
        <v>0.41</v>
      </c>
      <c r="AC123" s="1274">
        <v>0.41</v>
      </c>
      <c r="AD123" s="1274">
        <v>0.41</v>
      </c>
      <c r="AE123" s="1274">
        <v>0.41</v>
      </c>
      <c r="AF123" s="1274">
        <v>0.41</v>
      </c>
      <c r="AG123" s="1274">
        <v>0.41</v>
      </c>
      <c r="AH123" s="1274">
        <v>0.41</v>
      </c>
      <c r="AI123" s="1274">
        <v>0.41</v>
      </c>
      <c r="AJ123" s="1274">
        <v>0.41</v>
      </c>
      <c r="AK123" s="1274">
        <v>0.41</v>
      </c>
      <c r="AL123" s="1274">
        <v>0.41</v>
      </c>
      <c r="AM123" s="1274">
        <v>0.41</v>
      </c>
      <c r="AN123" s="1274">
        <v>0.41</v>
      </c>
      <c r="AO123" s="1274">
        <v>0.41</v>
      </c>
      <c r="AP123" s="1274">
        <v>0.41</v>
      </c>
      <c r="AQ123" s="1274">
        <v>0.41</v>
      </c>
      <c r="AR123" s="1274">
        <v>0.41</v>
      </c>
      <c r="AS123" s="1274">
        <v>0.41</v>
      </c>
      <c r="AT123" s="1274">
        <v>0.41</v>
      </c>
      <c r="AU123" s="1274">
        <v>0.41</v>
      </c>
      <c r="AV123" s="1274">
        <v>0.41</v>
      </c>
      <c r="AW123" s="1274">
        <v>0.41</v>
      </c>
      <c r="AX123" s="1274">
        <v>0.41</v>
      </c>
      <c r="AY123" s="1274">
        <v>0.41</v>
      </c>
      <c r="AZ123" s="1274">
        <v>0.41</v>
      </c>
      <c r="BA123" s="1274">
        <v>0.41</v>
      </c>
      <c r="BB123" s="1274">
        <v>0.41</v>
      </c>
      <c r="BC123" s="1274">
        <v>0.41</v>
      </c>
      <c r="BD123" s="1274">
        <v>0.41</v>
      </c>
      <c r="BE123" s="1274">
        <v>0.41</v>
      </c>
      <c r="BF123" s="1274">
        <v>0.41</v>
      </c>
      <c r="BG123" s="1274">
        <v>0.41</v>
      </c>
      <c r="BH123" s="1274">
        <v>0.41</v>
      </c>
      <c r="BI123" s="1274">
        <v>0.41</v>
      </c>
      <c r="BJ123" s="1274">
        <v>0.41</v>
      </c>
      <c r="BK123" s="1274">
        <v>0.41</v>
      </c>
      <c r="BL123" s="1274">
        <v>0.41</v>
      </c>
      <c r="BM123" s="1274">
        <v>0.41</v>
      </c>
      <c r="BN123" s="1274">
        <v>0.41</v>
      </c>
      <c r="BO123" s="1274">
        <v>0.41</v>
      </c>
      <c r="BP123" s="1274">
        <v>0.41</v>
      </c>
      <c r="BQ123" s="1274">
        <v>0.41</v>
      </c>
      <c r="BR123" s="1274">
        <v>0.41</v>
      </c>
      <c r="BS123" s="1274">
        <v>0.41</v>
      </c>
      <c r="BT123" s="1274">
        <v>0.41</v>
      </c>
      <c r="BU123" s="822"/>
      <c r="BV123" s="822"/>
      <c r="BW123" s="822"/>
      <c r="BX123" s="822"/>
      <c r="BY123" s="822"/>
      <c r="BZ123" s="822"/>
      <c r="CA123" s="822"/>
      <c r="CB123" s="822"/>
      <c r="CC123" s="822"/>
      <c r="CD123" s="822"/>
      <c r="CE123" s="822"/>
      <c r="CF123" s="822"/>
      <c r="CG123" s="822"/>
      <c r="CH123" s="822"/>
      <c r="CI123" s="822"/>
      <c r="CJ123" s="822"/>
      <c r="CK123" s="822"/>
      <c r="CL123" s="822"/>
      <c r="CM123" s="822"/>
      <c r="CN123" s="823"/>
    </row>
    <row r="124" spans="2:92" x14ac:dyDescent="0.3">
      <c r="B12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4" s="1513" t="s">
        <v>1811</v>
      </c>
      <c r="D124" s="1514">
        <v>39.01</v>
      </c>
      <c r="E124" s="1266" t="s">
        <v>938</v>
      </c>
      <c r="F124" s="1267" t="str">
        <f>VLOOKUP(TBL5_OptBen[[#This Row],[Option Type (defined list)]],'Option Typs_Grps'!B$2:C$47, 2, FALSE)</f>
        <v>Resource Options</v>
      </c>
      <c r="G124" s="1268" t="s">
        <v>738</v>
      </c>
      <c r="H124" s="1269" t="s">
        <v>1094</v>
      </c>
      <c r="I124" s="1275" t="s">
        <v>68</v>
      </c>
      <c r="J124" s="1271" t="s">
        <v>111</v>
      </c>
      <c r="K124" s="1272">
        <v>2</v>
      </c>
      <c r="L124" s="1273">
        <v>0</v>
      </c>
      <c r="M124" s="1273">
        <v>0</v>
      </c>
      <c r="N124" s="1273">
        <v>0</v>
      </c>
      <c r="O124" s="1273">
        <v>0</v>
      </c>
      <c r="P124" s="1273">
        <v>0</v>
      </c>
      <c r="Q124" s="1273">
        <v>0</v>
      </c>
      <c r="R124" s="1274">
        <v>0</v>
      </c>
      <c r="S124" s="1274">
        <v>0</v>
      </c>
      <c r="T124" s="1274">
        <v>0</v>
      </c>
      <c r="U124" s="1274">
        <v>0</v>
      </c>
      <c r="V124" s="1274">
        <v>0</v>
      </c>
      <c r="W124" s="1274">
        <v>0</v>
      </c>
      <c r="X124" s="1274">
        <v>0</v>
      </c>
      <c r="Y124" s="1274">
        <v>0</v>
      </c>
      <c r="Z124" s="1274">
        <v>0</v>
      </c>
      <c r="AA124" s="1274">
        <v>0</v>
      </c>
      <c r="AB124" s="1274">
        <v>0.41</v>
      </c>
      <c r="AC124" s="1274">
        <v>0.41</v>
      </c>
      <c r="AD124" s="1274">
        <v>0.41</v>
      </c>
      <c r="AE124" s="1274">
        <v>0.41</v>
      </c>
      <c r="AF124" s="1274">
        <v>0.41</v>
      </c>
      <c r="AG124" s="1274">
        <v>0.41</v>
      </c>
      <c r="AH124" s="1274">
        <v>0.41</v>
      </c>
      <c r="AI124" s="1274">
        <v>0.41</v>
      </c>
      <c r="AJ124" s="1274">
        <v>0.41</v>
      </c>
      <c r="AK124" s="1274">
        <v>0.41</v>
      </c>
      <c r="AL124" s="1274">
        <v>0.41</v>
      </c>
      <c r="AM124" s="1274">
        <v>0.41</v>
      </c>
      <c r="AN124" s="1274">
        <v>0.41</v>
      </c>
      <c r="AO124" s="1274">
        <v>0.41</v>
      </c>
      <c r="AP124" s="1274">
        <v>0.41</v>
      </c>
      <c r="AQ124" s="1274">
        <v>0.41</v>
      </c>
      <c r="AR124" s="1274">
        <v>0.41</v>
      </c>
      <c r="AS124" s="1274">
        <v>0.41</v>
      </c>
      <c r="AT124" s="1274">
        <v>0.41</v>
      </c>
      <c r="AU124" s="1274">
        <v>0.41</v>
      </c>
      <c r="AV124" s="1274">
        <v>0.41</v>
      </c>
      <c r="AW124" s="1274">
        <v>0.41</v>
      </c>
      <c r="AX124" s="1274">
        <v>0.41</v>
      </c>
      <c r="AY124" s="1274">
        <v>0.41</v>
      </c>
      <c r="AZ124" s="1274">
        <v>0.41</v>
      </c>
      <c r="BA124" s="1274">
        <v>0.41</v>
      </c>
      <c r="BB124" s="1274">
        <v>0.41</v>
      </c>
      <c r="BC124" s="1274">
        <v>0.41</v>
      </c>
      <c r="BD124" s="1274">
        <v>0.41</v>
      </c>
      <c r="BE124" s="1274">
        <v>0.41</v>
      </c>
      <c r="BF124" s="1274">
        <v>0.41</v>
      </c>
      <c r="BG124" s="1274">
        <v>0.41</v>
      </c>
      <c r="BH124" s="1274">
        <v>0.41</v>
      </c>
      <c r="BI124" s="1274">
        <v>0.41</v>
      </c>
      <c r="BJ124" s="1274">
        <v>0.41</v>
      </c>
      <c r="BK124" s="1274">
        <v>0.41</v>
      </c>
      <c r="BL124" s="1274">
        <v>0.41</v>
      </c>
      <c r="BM124" s="1274">
        <v>0.41</v>
      </c>
      <c r="BN124" s="1274">
        <v>0.41</v>
      </c>
      <c r="BO124" s="1274">
        <v>0.41</v>
      </c>
      <c r="BP124" s="1274">
        <v>0.41</v>
      </c>
      <c r="BQ124" s="1274">
        <v>0.41</v>
      </c>
      <c r="BR124" s="1274">
        <v>0.41</v>
      </c>
      <c r="BS124" s="1274">
        <v>0.41</v>
      </c>
      <c r="BT124" s="1274">
        <v>0.41</v>
      </c>
      <c r="BU124" s="822"/>
      <c r="BV124" s="822"/>
      <c r="BW124" s="822"/>
      <c r="BX124" s="822"/>
      <c r="BY124" s="822"/>
      <c r="BZ124" s="822"/>
      <c r="CA124" s="822"/>
      <c r="CB124" s="822"/>
      <c r="CC124" s="822"/>
      <c r="CD124" s="822"/>
      <c r="CE124" s="822"/>
      <c r="CF124" s="822"/>
      <c r="CG124" s="822"/>
      <c r="CH124" s="822"/>
      <c r="CI124" s="822"/>
      <c r="CJ124" s="822"/>
      <c r="CK124" s="822"/>
      <c r="CL124" s="822"/>
      <c r="CM124" s="822"/>
      <c r="CN124" s="823"/>
    </row>
    <row r="125" spans="2:92" x14ac:dyDescent="0.3">
      <c r="B12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5" s="1513" t="s">
        <v>1811</v>
      </c>
      <c r="D125" s="1514">
        <v>39.01</v>
      </c>
      <c r="E125" s="1266" t="s">
        <v>938</v>
      </c>
      <c r="F125" s="1267" t="str">
        <f>VLOOKUP(TBL5_OptBen[[#This Row],[Option Type (defined list)]],'Option Typs_Grps'!B$2:C$47, 2, FALSE)</f>
        <v>Resource Options</v>
      </c>
      <c r="G125" s="1268" t="s">
        <v>738</v>
      </c>
      <c r="H125" s="1269" t="s">
        <v>1091</v>
      </c>
      <c r="I125" s="1275" t="s">
        <v>68</v>
      </c>
      <c r="J125" s="1271" t="s">
        <v>111</v>
      </c>
      <c r="K125" s="1272">
        <v>2</v>
      </c>
      <c r="L125" s="1273">
        <v>0</v>
      </c>
      <c r="M125" s="1273">
        <v>0</v>
      </c>
      <c r="N125" s="1273">
        <v>0</v>
      </c>
      <c r="O125" s="1273">
        <v>0</v>
      </c>
      <c r="P125" s="1273">
        <v>0</v>
      </c>
      <c r="Q125" s="1273">
        <v>0</v>
      </c>
      <c r="R125" s="1274">
        <v>0</v>
      </c>
      <c r="S125" s="1274">
        <v>0</v>
      </c>
      <c r="T125" s="1274">
        <v>0</v>
      </c>
      <c r="U125" s="1274">
        <v>0</v>
      </c>
      <c r="V125" s="1274">
        <v>0</v>
      </c>
      <c r="W125" s="1274">
        <v>0</v>
      </c>
      <c r="X125" s="1274">
        <v>0</v>
      </c>
      <c r="Y125" s="1274">
        <v>0</v>
      </c>
      <c r="Z125" s="1274">
        <v>0</v>
      </c>
      <c r="AA125" s="1274">
        <v>0</v>
      </c>
      <c r="AB125" s="1274">
        <v>0</v>
      </c>
      <c r="AC125" s="1274">
        <v>0</v>
      </c>
      <c r="AD125" s="1274">
        <v>0</v>
      </c>
      <c r="AE125" s="1274">
        <v>0</v>
      </c>
      <c r="AF125" s="1274">
        <v>0</v>
      </c>
      <c r="AG125" s="1274">
        <v>0</v>
      </c>
      <c r="AH125" s="1274">
        <v>0</v>
      </c>
      <c r="AI125" s="1274">
        <v>0</v>
      </c>
      <c r="AJ125" s="1274">
        <v>0</v>
      </c>
      <c r="AK125" s="1274">
        <v>0</v>
      </c>
      <c r="AL125" s="1274">
        <v>0</v>
      </c>
      <c r="AM125" s="1274">
        <v>0</v>
      </c>
      <c r="AN125" s="1274">
        <v>0</v>
      </c>
      <c r="AO125" s="1274">
        <v>0</v>
      </c>
      <c r="AP125" s="1274">
        <v>0</v>
      </c>
      <c r="AQ125" s="1274">
        <v>0</v>
      </c>
      <c r="AR125" s="1274">
        <v>0</v>
      </c>
      <c r="AS125" s="1274">
        <v>0</v>
      </c>
      <c r="AT125" s="1274">
        <v>0</v>
      </c>
      <c r="AU125" s="1274">
        <v>0</v>
      </c>
      <c r="AV125" s="1274">
        <v>0</v>
      </c>
      <c r="AW125" s="1274">
        <v>0</v>
      </c>
      <c r="AX125" s="1274">
        <v>0</v>
      </c>
      <c r="AY125" s="1274">
        <v>0</v>
      </c>
      <c r="AZ125" s="1274">
        <v>0</v>
      </c>
      <c r="BA125" s="1274">
        <v>0</v>
      </c>
      <c r="BB125" s="1274">
        <v>0</v>
      </c>
      <c r="BC125" s="1274">
        <v>0</v>
      </c>
      <c r="BD125" s="1274">
        <v>0</v>
      </c>
      <c r="BE125" s="1274">
        <v>0.41</v>
      </c>
      <c r="BF125" s="1274">
        <v>0.41</v>
      </c>
      <c r="BG125" s="1274">
        <v>0.41</v>
      </c>
      <c r="BH125" s="1274">
        <v>0.41</v>
      </c>
      <c r="BI125" s="1274">
        <v>0.41</v>
      </c>
      <c r="BJ125" s="1274">
        <v>0.41</v>
      </c>
      <c r="BK125" s="1274">
        <v>0.41</v>
      </c>
      <c r="BL125" s="1274">
        <v>0.41</v>
      </c>
      <c r="BM125" s="1274">
        <v>0.41</v>
      </c>
      <c r="BN125" s="1274">
        <v>0.41</v>
      </c>
      <c r="BO125" s="1274">
        <v>0.41</v>
      </c>
      <c r="BP125" s="1274">
        <v>0.41</v>
      </c>
      <c r="BQ125" s="1274">
        <v>0.41</v>
      </c>
      <c r="BR125" s="1274">
        <v>0.41</v>
      </c>
      <c r="BS125" s="1274">
        <v>0.41</v>
      </c>
      <c r="BT125" s="1274">
        <v>0.41</v>
      </c>
      <c r="BU125" s="822"/>
      <c r="BV125" s="822"/>
      <c r="BW125" s="822"/>
      <c r="BX125" s="822"/>
      <c r="BY125" s="822"/>
      <c r="BZ125" s="822"/>
      <c r="CA125" s="822"/>
      <c r="CB125" s="822"/>
      <c r="CC125" s="822"/>
      <c r="CD125" s="822"/>
      <c r="CE125" s="822"/>
      <c r="CF125" s="822"/>
      <c r="CG125" s="822"/>
      <c r="CH125" s="822"/>
      <c r="CI125" s="822"/>
      <c r="CJ125" s="822"/>
      <c r="CK125" s="822"/>
      <c r="CL125" s="822"/>
      <c r="CM125" s="822"/>
      <c r="CN125" s="823"/>
    </row>
    <row r="126" spans="2:92" x14ac:dyDescent="0.3">
      <c r="B12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6" s="1513" t="s">
        <v>1811</v>
      </c>
      <c r="D126" s="1514">
        <v>39.01</v>
      </c>
      <c r="E126" s="1266" t="s">
        <v>938</v>
      </c>
      <c r="F126" s="1267" t="str">
        <f>VLOOKUP(TBL5_OptBen[[#This Row],[Option Type (defined list)]],'Option Typs_Grps'!B$2:C$47, 2, FALSE)</f>
        <v>Resource Options</v>
      </c>
      <c r="G126" s="1268" t="s">
        <v>738</v>
      </c>
      <c r="H126" s="1269" t="s">
        <v>1092</v>
      </c>
      <c r="I126" s="1275" t="s">
        <v>68</v>
      </c>
      <c r="J126" s="1271" t="s">
        <v>111</v>
      </c>
      <c r="K126" s="1272">
        <v>2</v>
      </c>
      <c r="L126" s="1273">
        <v>0</v>
      </c>
      <c r="M126" s="1273">
        <v>0</v>
      </c>
      <c r="N126" s="1273">
        <v>0</v>
      </c>
      <c r="O126" s="1273">
        <v>0</v>
      </c>
      <c r="P126" s="1273">
        <v>0</v>
      </c>
      <c r="Q126" s="1273">
        <v>0</v>
      </c>
      <c r="R126" s="1274">
        <v>0</v>
      </c>
      <c r="S126" s="1274">
        <v>0</v>
      </c>
      <c r="T126" s="1274">
        <v>0</v>
      </c>
      <c r="U126" s="1274">
        <v>0</v>
      </c>
      <c r="V126" s="1274">
        <v>0</v>
      </c>
      <c r="W126" s="1274">
        <v>0</v>
      </c>
      <c r="X126" s="1274">
        <v>0</v>
      </c>
      <c r="Y126" s="1274">
        <v>0</v>
      </c>
      <c r="Z126" s="1274">
        <v>0</v>
      </c>
      <c r="AA126" s="1274">
        <v>0</v>
      </c>
      <c r="AB126" s="1274">
        <v>0</v>
      </c>
      <c r="AC126" s="1274">
        <v>0</v>
      </c>
      <c r="AD126" s="1274">
        <v>0</v>
      </c>
      <c r="AE126" s="1274">
        <v>0</v>
      </c>
      <c r="AF126" s="1274">
        <v>0</v>
      </c>
      <c r="AG126" s="1274">
        <v>0</v>
      </c>
      <c r="AH126" s="1274">
        <v>0</v>
      </c>
      <c r="AI126" s="1274">
        <v>0</v>
      </c>
      <c r="AJ126" s="1274">
        <v>0</v>
      </c>
      <c r="AK126" s="1274">
        <v>0</v>
      </c>
      <c r="AL126" s="1274">
        <v>0</v>
      </c>
      <c r="AM126" s="1274">
        <v>0</v>
      </c>
      <c r="AN126" s="1274">
        <v>0</v>
      </c>
      <c r="AO126" s="1274">
        <v>0</v>
      </c>
      <c r="AP126" s="1274">
        <v>0</v>
      </c>
      <c r="AQ126" s="1274">
        <v>0</v>
      </c>
      <c r="AR126" s="1274">
        <v>0</v>
      </c>
      <c r="AS126" s="1274">
        <v>0</v>
      </c>
      <c r="AT126" s="1274">
        <v>0</v>
      </c>
      <c r="AU126" s="1274">
        <v>0</v>
      </c>
      <c r="AV126" s="1274">
        <v>0</v>
      </c>
      <c r="AW126" s="1274">
        <v>0</v>
      </c>
      <c r="AX126" s="1274">
        <v>0</v>
      </c>
      <c r="AY126" s="1274">
        <v>0</v>
      </c>
      <c r="AZ126" s="1274">
        <v>0</v>
      </c>
      <c r="BA126" s="1274">
        <v>0.41</v>
      </c>
      <c r="BB126" s="1274">
        <v>0.41</v>
      </c>
      <c r="BC126" s="1274">
        <v>0.41</v>
      </c>
      <c r="BD126" s="1274">
        <v>0.41</v>
      </c>
      <c r="BE126" s="1274">
        <v>0.41</v>
      </c>
      <c r="BF126" s="1274">
        <v>0.41</v>
      </c>
      <c r="BG126" s="1274">
        <v>0.41</v>
      </c>
      <c r="BH126" s="1274">
        <v>0.41</v>
      </c>
      <c r="BI126" s="1274">
        <v>0.41</v>
      </c>
      <c r="BJ126" s="1274">
        <v>0.41</v>
      </c>
      <c r="BK126" s="1274">
        <v>0.41</v>
      </c>
      <c r="BL126" s="1274">
        <v>0.41</v>
      </c>
      <c r="BM126" s="1274">
        <v>0.41</v>
      </c>
      <c r="BN126" s="1274">
        <v>0.41</v>
      </c>
      <c r="BO126" s="1274">
        <v>0.41</v>
      </c>
      <c r="BP126" s="1274">
        <v>0.41</v>
      </c>
      <c r="BQ126" s="1274">
        <v>0.41</v>
      </c>
      <c r="BR126" s="1274">
        <v>0.41</v>
      </c>
      <c r="BS126" s="1274">
        <v>0.41</v>
      </c>
      <c r="BT126" s="1274">
        <v>0.41</v>
      </c>
      <c r="BU126" s="822"/>
      <c r="BV126" s="822"/>
      <c r="BW126" s="822"/>
      <c r="BX126" s="822"/>
      <c r="BY126" s="822"/>
      <c r="BZ126" s="822"/>
      <c r="CA126" s="822"/>
      <c r="CB126" s="822"/>
      <c r="CC126" s="822"/>
      <c r="CD126" s="822"/>
      <c r="CE126" s="822"/>
      <c r="CF126" s="822"/>
      <c r="CG126" s="822"/>
      <c r="CH126" s="822"/>
      <c r="CI126" s="822"/>
      <c r="CJ126" s="822"/>
      <c r="CK126" s="822"/>
      <c r="CL126" s="822"/>
      <c r="CM126" s="822"/>
      <c r="CN126" s="823"/>
    </row>
    <row r="127" spans="2:92" x14ac:dyDescent="0.3">
      <c r="B12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7" s="1513" t="s">
        <v>1811</v>
      </c>
      <c r="D127" s="1514">
        <v>39.01</v>
      </c>
      <c r="E127" s="1266" t="s">
        <v>938</v>
      </c>
      <c r="F127" s="1267" t="str">
        <f>VLOOKUP(TBL5_OptBen[[#This Row],[Option Type (defined list)]],'Option Typs_Grps'!B$2:C$47, 2, FALSE)</f>
        <v>Resource Options</v>
      </c>
      <c r="G127" s="1268" t="s">
        <v>738</v>
      </c>
      <c r="H127" s="1269" t="s">
        <v>1089</v>
      </c>
      <c r="I127" s="1275" t="s">
        <v>68</v>
      </c>
      <c r="J127" s="1271" t="s">
        <v>111</v>
      </c>
      <c r="K127" s="1272">
        <v>2</v>
      </c>
      <c r="L127" s="1273">
        <v>0</v>
      </c>
      <c r="M127" s="1273">
        <v>0</v>
      </c>
      <c r="N127" s="1273">
        <v>0</v>
      </c>
      <c r="O127" s="1273">
        <v>0</v>
      </c>
      <c r="P127" s="1273">
        <v>0</v>
      </c>
      <c r="Q127" s="1273">
        <v>0</v>
      </c>
      <c r="R127" s="1274">
        <v>0</v>
      </c>
      <c r="S127" s="1274">
        <v>0</v>
      </c>
      <c r="T127" s="1274">
        <v>0</v>
      </c>
      <c r="U127" s="1274">
        <v>0</v>
      </c>
      <c r="V127" s="1274">
        <v>0</v>
      </c>
      <c r="W127" s="1274">
        <v>0</v>
      </c>
      <c r="X127" s="1274">
        <v>0</v>
      </c>
      <c r="Y127" s="1274">
        <v>0</v>
      </c>
      <c r="Z127" s="1274">
        <v>0</v>
      </c>
      <c r="AA127" s="1274">
        <v>0</v>
      </c>
      <c r="AB127" s="1274">
        <v>0.41</v>
      </c>
      <c r="AC127" s="1274">
        <v>0.41</v>
      </c>
      <c r="AD127" s="1274">
        <v>0.41</v>
      </c>
      <c r="AE127" s="1274">
        <v>0.41</v>
      </c>
      <c r="AF127" s="1274">
        <v>0.41</v>
      </c>
      <c r="AG127" s="1274">
        <v>0.41</v>
      </c>
      <c r="AH127" s="1274">
        <v>0.41</v>
      </c>
      <c r="AI127" s="1274">
        <v>0.41</v>
      </c>
      <c r="AJ127" s="1274">
        <v>0.41</v>
      </c>
      <c r="AK127" s="1274">
        <v>0.41</v>
      </c>
      <c r="AL127" s="1274">
        <v>0.41</v>
      </c>
      <c r="AM127" s="1274">
        <v>0.41</v>
      </c>
      <c r="AN127" s="1274">
        <v>0.41</v>
      </c>
      <c r="AO127" s="1274">
        <v>0.41</v>
      </c>
      <c r="AP127" s="1274">
        <v>0.41</v>
      </c>
      <c r="AQ127" s="1274">
        <v>0.41</v>
      </c>
      <c r="AR127" s="1274">
        <v>0.41</v>
      </c>
      <c r="AS127" s="1274">
        <v>0.41</v>
      </c>
      <c r="AT127" s="1274">
        <v>0.41</v>
      </c>
      <c r="AU127" s="1274">
        <v>0.41</v>
      </c>
      <c r="AV127" s="1274">
        <v>0.41</v>
      </c>
      <c r="AW127" s="1274">
        <v>0.41</v>
      </c>
      <c r="AX127" s="1274">
        <v>0.41</v>
      </c>
      <c r="AY127" s="1274">
        <v>0.41</v>
      </c>
      <c r="AZ127" s="1274">
        <v>0.41</v>
      </c>
      <c r="BA127" s="1274">
        <v>0.41</v>
      </c>
      <c r="BB127" s="1274">
        <v>0.41</v>
      </c>
      <c r="BC127" s="1274">
        <v>0.41</v>
      </c>
      <c r="BD127" s="1274">
        <v>0.41</v>
      </c>
      <c r="BE127" s="1274">
        <v>0.41</v>
      </c>
      <c r="BF127" s="1274">
        <v>0.41</v>
      </c>
      <c r="BG127" s="1274">
        <v>0.41</v>
      </c>
      <c r="BH127" s="1274">
        <v>0.41</v>
      </c>
      <c r="BI127" s="1274">
        <v>0.41</v>
      </c>
      <c r="BJ127" s="1274">
        <v>0.41</v>
      </c>
      <c r="BK127" s="1274">
        <v>0.41</v>
      </c>
      <c r="BL127" s="1274">
        <v>0.41</v>
      </c>
      <c r="BM127" s="1274">
        <v>0.41</v>
      </c>
      <c r="BN127" s="1274">
        <v>0.41</v>
      </c>
      <c r="BO127" s="1274">
        <v>0.41</v>
      </c>
      <c r="BP127" s="1274">
        <v>0.41</v>
      </c>
      <c r="BQ127" s="1274">
        <v>0.41</v>
      </c>
      <c r="BR127" s="1274">
        <v>0.41</v>
      </c>
      <c r="BS127" s="1274">
        <v>0.41</v>
      </c>
      <c r="BT127" s="1274">
        <v>0.41</v>
      </c>
      <c r="BU127" s="822"/>
      <c r="BV127" s="822"/>
      <c r="BW127" s="822"/>
      <c r="BX127" s="822"/>
      <c r="BY127" s="822"/>
      <c r="BZ127" s="822"/>
      <c r="CA127" s="822"/>
      <c r="CB127" s="822"/>
      <c r="CC127" s="822"/>
      <c r="CD127" s="822"/>
      <c r="CE127" s="822"/>
      <c r="CF127" s="822"/>
      <c r="CG127" s="822"/>
      <c r="CH127" s="822"/>
      <c r="CI127" s="822"/>
      <c r="CJ127" s="822"/>
      <c r="CK127" s="822"/>
      <c r="CL127" s="822"/>
      <c r="CM127" s="822"/>
      <c r="CN127" s="823"/>
    </row>
    <row r="128" spans="2:92" x14ac:dyDescent="0.3">
      <c r="B128"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8" s="1513" t="s">
        <v>1812</v>
      </c>
      <c r="D128" s="1514">
        <v>39.020000000000003</v>
      </c>
      <c r="E128" s="1266" t="s">
        <v>938</v>
      </c>
      <c r="F128" s="1267" t="str">
        <f>VLOOKUP(TBL5_OptBen[[#This Row],[Option Type (defined list)]],'Option Typs_Grps'!B$2:C$47, 2, FALSE)</f>
        <v>Resource Options</v>
      </c>
      <c r="G128" s="1268" t="s">
        <v>738</v>
      </c>
      <c r="H128" s="1269" t="s">
        <v>1090</v>
      </c>
      <c r="I128" s="1270" t="s">
        <v>68</v>
      </c>
      <c r="J128" s="1271" t="s">
        <v>111</v>
      </c>
      <c r="K128" s="1272">
        <v>2</v>
      </c>
      <c r="L128" s="1273">
        <v>0</v>
      </c>
      <c r="M128" s="1273">
        <v>0</v>
      </c>
      <c r="N128" s="1273">
        <v>0</v>
      </c>
      <c r="O128" s="1273">
        <v>0</v>
      </c>
      <c r="P128" s="1273">
        <v>0</v>
      </c>
      <c r="Q128" s="1273">
        <v>0</v>
      </c>
      <c r="R128" s="1274">
        <v>0</v>
      </c>
      <c r="S128" s="1274">
        <v>0</v>
      </c>
      <c r="T128" s="1274">
        <v>0</v>
      </c>
      <c r="U128" s="1274">
        <v>0</v>
      </c>
      <c r="V128" s="1274">
        <v>0</v>
      </c>
      <c r="W128" s="1274">
        <v>0</v>
      </c>
      <c r="X128" s="1274">
        <v>0</v>
      </c>
      <c r="Y128" s="1274">
        <v>0</v>
      </c>
      <c r="Z128" s="1274">
        <v>0</v>
      </c>
      <c r="AA128" s="1274">
        <v>0</v>
      </c>
      <c r="AB128" s="1274">
        <v>2.5</v>
      </c>
      <c r="AC128" s="1274">
        <v>2.5</v>
      </c>
      <c r="AD128" s="1274">
        <v>2.5</v>
      </c>
      <c r="AE128" s="1274">
        <v>2.5</v>
      </c>
      <c r="AF128" s="1274">
        <v>2.5</v>
      </c>
      <c r="AG128" s="1274">
        <v>2.5</v>
      </c>
      <c r="AH128" s="1274">
        <v>2.5</v>
      </c>
      <c r="AI128" s="1274">
        <v>2.5</v>
      </c>
      <c r="AJ128" s="1274">
        <v>2.5</v>
      </c>
      <c r="AK128" s="1274">
        <v>2.5</v>
      </c>
      <c r="AL128" s="1274">
        <v>2.5</v>
      </c>
      <c r="AM128" s="1274">
        <v>2.5</v>
      </c>
      <c r="AN128" s="1274">
        <v>2.5</v>
      </c>
      <c r="AO128" s="1274">
        <v>2.5</v>
      </c>
      <c r="AP128" s="1274">
        <v>2.5</v>
      </c>
      <c r="AQ128" s="1274">
        <v>2.5</v>
      </c>
      <c r="AR128" s="1274">
        <v>2.5</v>
      </c>
      <c r="AS128" s="1274">
        <v>2.5</v>
      </c>
      <c r="AT128" s="1274">
        <v>2.5</v>
      </c>
      <c r="AU128" s="1274">
        <v>2.5</v>
      </c>
      <c r="AV128" s="1274">
        <v>2.5</v>
      </c>
      <c r="AW128" s="1274">
        <v>2.5</v>
      </c>
      <c r="AX128" s="1274">
        <v>2.5</v>
      </c>
      <c r="AY128" s="1274">
        <v>2.5</v>
      </c>
      <c r="AZ128" s="1274">
        <v>2.5</v>
      </c>
      <c r="BA128" s="1274">
        <v>2.5</v>
      </c>
      <c r="BB128" s="1274">
        <v>2.5</v>
      </c>
      <c r="BC128" s="1274">
        <v>2.5</v>
      </c>
      <c r="BD128" s="1274">
        <v>2.5</v>
      </c>
      <c r="BE128" s="1274">
        <v>2.5</v>
      </c>
      <c r="BF128" s="1274">
        <v>2.5</v>
      </c>
      <c r="BG128" s="1274">
        <v>2.5</v>
      </c>
      <c r="BH128" s="1274">
        <v>2.5</v>
      </c>
      <c r="BI128" s="1274">
        <v>2.5</v>
      </c>
      <c r="BJ128" s="1274">
        <v>2.5</v>
      </c>
      <c r="BK128" s="1274">
        <v>2.5</v>
      </c>
      <c r="BL128" s="1274">
        <v>2.5</v>
      </c>
      <c r="BM128" s="1274">
        <v>2.5</v>
      </c>
      <c r="BN128" s="1274">
        <v>2.5</v>
      </c>
      <c r="BO128" s="1274">
        <v>2.5</v>
      </c>
      <c r="BP128" s="1274">
        <v>2.5</v>
      </c>
      <c r="BQ128" s="1274">
        <v>2.5</v>
      </c>
      <c r="BR128" s="1274">
        <v>2.5</v>
      </c>
      <c r="BS128" s="1274">
        <v>2.5</v>
      </c>
      <c r="BT128" s="1274">
        <v>2.5</v>
      </c>
      <c r="BU128" s="822" t="s">
        <v>1080</v>
      </c>
      <c r="BV128" s="822" t="s">
        <v>1080</v>
      </c>
      <c r="BW128" s="822" t="s">
        <v>1080</v>
      </c>
      <c r="BX128" s="822" t="s">
        <v>1080</v>
      </c>
      <c r="BY128" s="822" t="s">
        <v>1080</v>
      </c>
      <c r="BZ128" s="822" t="s">
        <v>1080</v>
      </c>
      <c r="CA128" s="822" t="s">
        <v>1080</v>
      </c>
      <c r="CB128" s="822" t="s">
        <v>1080</v>
      </c>
      <c r="CC128" s="822" t="s">
        <v>1080</v>
      </c>
      <c r="CD128" s="822" t="s">
        <v>1080</v>
      </c>
      <c r="CE128" s="822" t="s">
        <v>1080</v>
      </c>
      <c r="CF128" s="822" t="s">
        <v>1080</v>
      </c>
      <c r="CG128" s="822" t="s">
        <v>1080</v>
      </c>
      <c r="CH128" s="822" t="s">
        <v>1080</v>
      </c>
      <c r="CI128" s="822" t="s">
        <v>1080</v>
      </c>
      <c r="CJ128" s="822" t="s">
        <v>1080</v>
      </c>
      <c r="CK128" s="822" t="s">
        <v>1080</v>
      </c>
      <c r="CL128" s="822" t="s">
        <v>1080</v>
      </c>
      <c r="CM128" s="822" t="s">
        <v>1080</v>
      </c>
      <c r="CN128" s="823"/>
    </row>
    <row r="129" spans="2:92" x14ac:dyDescent="0.3">
      <c r="B12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9" s="1513" t="s">
        <v>1812</v>
      </c>
      <c r="D129" s="1514">
        <v>39.020000000000003</v>
      </c>
      <c r="E129" s="1266" t="s">
        <v>938</v>
      </c>
      <c r="F129" s="1267" t="str">
        <f>VLOOKUP(TBL5_OptBen[[#This Row],[Option Type (defined list)]],'Option Typs_Grps'!B$2:C$47, 2, FALSE)</f>
        <v>Resource Options</v>
      </c>
      <c r="G129" s="1268" t="s">
        <v>738</v>
      </c>
      <c r="H129" s="1269" t="s">
        <v>1087</v>
      </c>
      <c r="I129" s="1270" t="s">
        <v>68</v>
      </c>
      <c r="J129" s="1271" t="s">
        <v>111</v>
      </c>
      <c r="K129" s="1272">
        <v>2</v>
      </c>
      <c r="L129" s="1273">
        <v>0</v>
      </c>
      <c r="M129" s="1273">
        <v>0</v>
      </c>
      <c r="N129" s="1273">
        <v>0</v>
      </c>
      <c r="O129" s="1273">
        <v>0</v>
      </c>
      <c r="P129" s="1273">
        <v>0</v>
      </c>
      <c r="Q129" s="1273">
        <v>0</v>
      </c>
      <c r="R129" s="1274">
        <v>0</v>
      </c>
      <c r="S129" s="1274">
        <v>0</v>
      </c>
      <c r="T129" s="1274">
        <v>0</v>
      </c>
      <c r="U129" s="1274">
        <v>0</v>
      </c>
      <c r="V129" s="1274">
        <v>0</v>
      </c>
      <c r="W129" s="1274">
        <v>0</v>
      </c>
      <c r="X129" s="1274">
        <v>0</v>
      </c>
      <c r="Y129" s="1274">
        <v>0</v>
      </c>
      <c r="Z129" s="1274">
        <v>0</v>
      </c>
      <c r="AA129" s="1274">
        <v>0</v>
      </c>
      <c r="AB129" s="1274">
        <v>2.5</v>
      </c>
      <c r="AC129" s="1274">
        <v>2.5</v>
      </c>
      <c r="AD129" s="1274">
        <v>2.5</v>
      </c>
      <c r="AE129" s="1274">
        <v>2.5</v>
      </c>
      <c r="AF129" s="1274">
        <v>2.5</v>
      </c>
      <c r="AG129" s="1274">
        <v>2.5</v>
      </c>
      <c r="AH129" s="1274">
        <v>2.5</v>
      </c>
      <c r="AI129" s="1274">
        <v>2.5</v>
      </c>
      <c r="AJ129" s="1274">
        <v>2.5</v>
      </c>
      <c r="AK129" s="1274">
        <v>2.5</v>
      </c>
      <c r="AL129" s="1274">
        <v>2.5</v>
      </c>
      <c r="AM129" s="1274">
        <v>2.5</v>
      </c>
      <c r="AN129" s="1274">
        <v>2.5</v>
      </c>
      <c r="AO129" s="1274">
        <v>2.5</v>
      </c>
      <c r="AP129" s="1274">
        <v>2.5</v>
      </c>
      <c r="AQ129" s="1274">
        <v>2.5</v>
      </c>
      <c r="AR129" s="1274">
        <v>2.5</v>
      </c>
      <c r="AS129" s="1274">
        <v>2.5</v>
      </c>
      <c r="AT129" s="1274">
        <v>2.5</v>
      </c>
      <c r="AU129" s="1274">
        <v>2.5</v>
      </c>
      <c r="AV129" s="1274">
        <v>2.5</v>
      </c>
      <c r="AW129" s="1274">
        <v>2.5</v>
      </c>
      <c r="AX129" s="1274">
        <v>2.5</v>
      </c>
      <c r="AY129" s="1274">
        <v>2.5</v>
      </c>
      <c r="AZ129" s="1274">
        <v>2.5</v>
      </c>
      <c r="BA129" s="1274">
        <v>2.5</v>
      </c>
      <c r="BB129" s="1274">
        <v>2.5</v>
      </c>
      <c r="BC129" s="1274">
        <v>2.5</v>
      </c>
      <c r="BD129" s="1274">
        <v>2.5</v>
      </c>
      <c r="BE129" s="1274">
        <v>2.5</v>
      </c>
      <c r="BF129" s="1274">
        <v>2.5</v>
      </c>
      <c r="BG129" s="1274">
        <v>2.5</v>
      </c>
      <c r="BH129" s="1274">
        <v>2.5</v>
      </c>
      <c r="BI129" s="1274">
        <v>2.5</v>
      </c>
      <c r="BJ129" s="1274">
        <v>2.5</v>
      </c>
      <c r="BK129" s="1274">
        <v>2.5</v>
      </c>
      <c r="BL129" s="1274">
        <v>2.5</v>
      </c>
      <c r="BM129" s="1274">
        <v>2.5</v>
      </c>
      <c r="BN129" s="1274">
        <v>2.5</v>
      </c>
      <c r="BO129" s="1274">
        <v>2.5</v>
      </c>
      <c r="BP129" s="1274">
        <v>2.5</v>
      </c>
      <c r="BQ129" s="1274">
        <v>2.5</v>
      </c>
      <c r="BR129" s="1274">
        <v>2.5</v>
      </c>
      <c r="BS129" s="1274">
        <v>2.5</v>
      </c>
      <c r="BT129" s="1274">
        <v>2.5</v>
      </c>
      <c r="BU129" s="822"/>
      <c r="BV129" s="822"/>
      <c r="BW129" s="822"/>
      <c r="BX129" s="822"/>
      <c r="BY129" s="822"/>
      <c r="BZ129" s="822"/>
      <c r="CA129" s="822"/>
      <c r="CB129" s="822"/>
      <c r="CC129" s="822"/>
      <c r="CD129" s="822"/>
      <c r="CE129" s="822"/>
      <c r="CF129" s="822"/>
      <c r="CG129" s="822"/>
      <c r="CH129" s="822"/>
      <c r="CI129" s="822"/>
      <c r="CJ129" s="822"/>
      <c r="CK129" s="822"/>
      <c r="CL129" s="822"/>
      <c r="CM129" s="822"/>
      <c r="CN129" s="823"/>
    </row>
    <row r="130" spans="2:92" x14ac:dyDescent="0.3">
      <c r="B13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0" s="1513" t="s">
        <v>1812</v>
      </c>
      <c r="D130" s="1514">
        <v>39.020000000000003</v>
      </c>
      <c r="E130" s="1266" t="s">
        <v>938</v>
      </c>
      <c r="F130" s="1267" t="str">
        <f>VLOOKUP(TBL5_OptBen[[#This Row],[Option Type (defined list)]],'Option Typs_Grps'!B$2:C$47, 2, FALSE)</f>
        <v>Resource Options</v>
      </c>
      <c r="G130" s="1268" t="s">
        <v>738</v>
      </c>
      <c r="H130" s="1269" t="s">
        <v>1093</v>
      </c>
      <c r="I130" s="1270" t="s">
        <v>68</v>
      </c>
      <c r="J130" s="1271" t="s">
        <v>111</v>
      </c>
      <c r="K130" s="1272">
        <v>2</v>
      </c>
      <c r="L130" s="1273">
        <v>0</v>
      </c>
      <c r="M130" s="1273">
        <v>0</v>
      </c>
      <c r="N130" s="1273">
        <v>0</v>
      </c>
      <c r="O130" s="1273">
        <v>0</v>
      </c>
      <c r="P130" s="1273">
        <v>0</v>
      </c>
      <c r="Q130" s="1273">
        <v>0</v>
      </c>
      <c r="R130" s="1274">
        <v>0</v>
      </c>
      <c r="S130" s="1274">
        <v>0</v>
      </c>
      <c r="T130" s="1274">
        <v>0</v>
      </c>
      <c r="U130" s="1274">
        <v>0</v>
      </c>
      <c r="V130" s="1274">
        <v>0</v>
      </c>
      <c r="W130" s="1274">
        <v>0</v>
      </c>
      <c r="X130" s="1274">
        <v>0</v>
      </c>
      <c r="Y130" s="1274">
        <v>0</v>
      </c>
      <c r="Z130" s="1274">
        <v>0</v>
      </c>
      <c r="AA130" s="1274">
        <v>0</v>
      </c>
      <c r="AB130" s="1274">
        <v>2.5</v>
      </c>
      <c r="AC130" s="1274">
        <v>2.5</v>
      </c>
      <c r="AD130" s="1274">
        <v>2.5</v>
      </c>
      <c r="AE130" s="1274">
        <v>2.5</v>
      </c>
      <c r="AF130" s="1274">
        <v>2.5</v>
      </c>
      <c r="AG130" s="1274">
        <v>2.5</v>
      </c>
      <c r="AH130" s="1274">
        <v>2.5</v>
      </c>
      <c r="AI130" s="1274">
        <v>2.5</v>
      </c>
      <c r="AJ130" s="1274">
        <v>2.5</v>
      </c>
      <c r="AK130" s="1274">
        <v>2.5</v>
      </c>
      <c r="AL130" s="1274">
        <v>2.5</v>
      </c>
      <c r="AM130" s="1274">
        <v>2.5</v>
      </c>
      <c r="AN130" s="1274">
        <v>2.5</v>
      </c>
      <c r="AO130" s="1274">
        <v>2.5</v>
      </c>
      <c r="AP130" s="1274">
        <v>2.5</v>
      </c>
      <c r="AQ130" s="1274">
        <v>2.5</v>
      </c>
      <c r="AR130" s="1274">
        <v>2.5</v>
      </c>
      <c r="AS130" s="1274">
        <v>2.5</v>
      </c>
      <c r="AT130" s="1274">
        <v>2.5</v>
      </c>
      <c r="AU130" s="1274">
        <v>2.5</v>
      </c>
      <c r="AV130" s="1274">
        <v>2.5</v>
      </c>
      <c r="AW130" s="1274">
        <v>2.5</v>
      </c>
      <c r="AX130" s="1274">
        <v>2.5</v>
      </c>
      <c r="AY130" s="1274">
        <v>2.5</v>
      </c>
      <c r="AZ130" s="1274">
        <v>2.5</v>
      </c>
      <c r="BA130" s="1274">
        <v>2.5</v>
      </c>
      <c r="BB130" s="1274">
        <v>2.5</v>
      </c>
      <c r="BC130" s="1274">
        <v>2.5</v>
      </c>
      <c r="BD130" s="1274">
        <v>2.5</v>
      </c>
      <c r="BE130" s="1274">
        <v>2.5</v>
      </c>
      <c r="BF130" s="1274">
        <v>2.5</v>
      </c>
      <c r="BG130" s="1274">
        <v>2.5</v>
      </c>
      <c r="BH130" s="1274">
        <v>2.5</v>
      </c>
      <c r="BI130" s="1274">
        <v>2.5</v>
      </c>
      <c r="BJ130" s="1274">
        <v>2.5</v>
      </c>
      <c r="BK130" s="1274">
        <v>2.5</v>
      </c>
      <c r="BL130" s="1274">
        <v>2.5</v>
      </c>
      <c r="BM130" s="1274">
        <v>2.5</v>
      </c>
      <c r="BN130" s="1274">
        <v>2.5</v>
      </c>
      <c r="BO130" s="1274">
        <v>2.5</v>
      </c>
      <c r="BP130" s="1274">
        <v>2.5</v>
      </c>
      <c r="BQ130" s="1274">
        <v>2.5</v>
      </c>
      <c r="BR130" s="1274">
        <v>2.5</v>
      </c>
      <c r="BS130" s="1274">
        <v>2.5</v>
      </c>
      <c r="BT130" s="1274">
        <v>2.5</v>
      </c>
      <c r="BU130" s="822"/>
      <c r="BV130" s="822"/>
      <c r="BW130" s="822"/>
      <c r="BX130" s="822"/>
      <c r="BY130" s="822"/>
      <c r="BZ130" s="822"/>
      <c r="CA130" s="822"/>
      <c r="CB130" s="822"/>
      <c r="CC130" s="822"/>
      <c r="CD130" s="822"/>
      <c r="CE130" s="822"/>
      <c r="CF130" s="822"/>
      <c r="CG130" s="822"/>
      <c r="CH130" s="822"/>
      <c r="CI130" s="822"/>
      <c r="CJ130" s="822"/>
      <c r="CK130" s="822"/>
      <c r="CL130" s="822"/>
      <c r="CM130" s="822"/>
      <c r="CN130" s="823"/>
    </row>
    <row r="131" spans="2:92" x14ac:dyDescent="0.3">
      <c r="B13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1" s="1513" t="s">
        <v>1812</v>
      </c>
      <c r="D131" s="1514">
        <v>39.020000000000003</v>
      </c>
      <c r="E131" s="1266" t="s">
        <v>938</v>
      </c>
      <c r="F131" s="1267" t="str">
        <f>VLOOKUP(TBL5_OptBen[[#This Row],[Option Type (defined list)]],'Option Typs_Grps'!B$2:C$47, 2, FALSE)</f>
        <v>Resource Options</v>
      </c>
      <c r="G131" s="1268" t="s">
        <v>738</v>
      </c>
      <c r="H131" s="1269" t="s">
        <v>1088</v>
      </c>
      <c r="I131" s="1270" t="s">
        <v>68</v>
      </c>
      <c r="J131" s="1271" t="s">
        <v>111</v>
      </c>
      <c r="K131" s="1272">
        <v>2</v>
      </c>
      <c r="L131" s="1273">
        <v>0</v>
      </c>
      <c r="M131" s="1273">
        <v>0</v>
      </c>
      <c r="N131" s="1273">
        <v>0</v>
      </c>
      <c r="O131" s="1273">
        <v>0</v>
      </c>
      <c r="P131" s="1273">
        <v>0</v>
      </c>
      <c r="Q131" s="1273">
        <v>0</v>
      </c>
      <c r="R131" s="1274">
        <v>0</v>
      </c>
      <c r="S131" s="1274">
        <v>0</v>
      </c>
      <c r="T131" s="1274">
        <v>0</v>
      </c>
      <c r="U131" s="1274">
        <v>0</v>
      </c>
      <c r="V131" s="1274">
        <v>0</v>
      </c>
      <c r="W131" s="1274">
        <v>0</v>
      </c>
      <c r="X131" s="1274">
        <v>0</v>
      </c>
      <c r="Y131" s="1274">
        <v>0</v>
      </c>
      <c r="Z131" s="1274">
        <v>0</v>
      </c>
      <c r="AA131" s="1274">
        <v>0</v>
      </c>
      <c r="AB131" s="1274">
        <v>2.5</v>
      </c>
      <c r="AC131" s="1274">
        <v>2.5</v>
      </c>
      <c r="AD131" s="1274">
        <v>2.5</v>
      </c>
      <c r="AE131" s="1274">
        <v>2.5</v>
      </c>
      <c r="AF131" s="1274">
        <v>2.5</v>
      </c>
      <c r="AG131" s="1274">
        <v>2.5</v>
      </c>
      <c r="AH131" s="1274">
        <v>2.5</v>
      </c>
      <c r="AI131" s="1274">
        <v>2.5</v>
      </c>
      <c r="AJ131" s="1274">
        <v>2.5</v>
      </c>
      <c r="AK131" s="1274">
        <v>2.5</v>
      </c>
      <c r="AL131" s="1274">
        <v>2.5</v>
      </c>
      <c r="AM131" s="1274">
        <v>2.5</v>
      </c>
      <c r="AN131" s="1274">
        <v>2.5</v>
      </c>
      <c r="AO131" s="1274">
        <v>2.5</v>
      </c>
      <c r="AP131" s="1274">
        <v>2.5</v>
      </c>
      <c r="AQ131" s="1274">
        <v>2.5</v>
      </c>
      <c r="AR131" s="1274">
        <v>2.5</v>
      </c>
      <c r="AS131" s="1274">
        <v>2.5</v>
      </c>
      <c r="AT131" s="1274">
        <v>2.5</v>
      </c>
      <c r="AU131" s="1274">
        <v>2.5</v>
      </c>
      <c r="AV131" s="1274">
        <v>2.5</v>
      </c>
      <c r="AW131" s="1274">
        <v>2.5</v>
      </c>
      <c r="AX131" s="1274">
        <v>2.5</v>
      </c>
      <c r="AY131" s="1274">
        <v>2.5</v>
      </c>
      <c r="AZ131" s="1274">
        <v>2.5</v>
      </c>
      <c r="BA131" s="1274">
        <v>2.5</v>
      </c>
      <c r="BB131" s="1274">
        <v>2.5</v>
      </c>
      <c r="BC131" s="1274">
        <v>2.5</v>
      </c>
      <c r="BD131" s="1274">
        <v>2.5</v>
      </c>
      <c r="BE131" s="1274">
        <v>2.5</v>
      </c>
      <c r="BF131" s="1274">
        <v>2.5</v>
      </c>
      <c r="BG131" s="1274">
        <v>2.5</v>
      </c>
      <c r="BH131" s="1274">
        <v>2.5</v>
      </c>
      <c r="BI131" s="1274">
        <v>2.5</v>
      </c>
      <c r="BJ131" s="1274">
        <v>2.5</v>
      </c>
      <c r="BK131" s="1274">
        <v>2.5</v>
      </c>
      <c r="BL131" s="1274">
        <v>2.5</v>
      </c>
      <c r="BM131" s="1274">
        <v>2.5</v>
      </c>
      <c r="BN131" s="1274">
        <v>2.5</v>
      </c>
      <c r="BO131" s="1274">
        <v>2.5</v>
      </c>
      <c r="BP131" s="1274">
        <v>2.5</v>
      </c>
      <c r="BQ131" s="1274">
        <v>2.5</v>
      </c>
      <c r="BR131" s="1274">
        <v>2.5</v>
      </c>
      <c r="BS131" s="1274">
        <v>2.5</v>
      </c>
      <c r="BT131" s="1274">
        <v>2.5</v>
      </c>
      <c r="BU131" s="822"/>
      <c r="BV131" s="822"/>
      <c r="BW131" s="822"/>
      <c r="BX131" s="822"/>
      <c r="BY131" s="822"/>
      <c r="BZ131" s="822"/>
      <c r="CA131" s="822"/>
      <c r="CB131" s="822"/>
      <c r="CC131" s="822"/>
      <c r="CD131" s="822"/>
      <c r="CE131" s="822"/>
      <c r="CF131" s="822"/>
      <c r="CG131" s="822"/>
      <c r="CH131" s="822"/>
      <c r="CI131" s="822"/>
      <c r="CJ131" s="822"/>
      <c r="CK131" s="822"/>
      <c r="CL131" s="822"/>
      <c r="CM131" s="822"/>
      <c r="CN131" s="823"/>
    </row>
    <row r="132" spans="2:92" x14ac:dyDescent="0.3">
      <c r="B13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2" s="1513" t="s">
        <v>1812</v>
      </c>
      <c r="D132" s="1514">
        <v>39.020000000000003</v>
      </c>
      <c r="E132" s="1266" t="s">
        <v>938</v>
      </c>
      <c r="F132" s="1267" t="str">
        <f>VLOOKUP(TBL5_OptBen[[#This Row],[Option Type (defined list)]],'Option Typs_Grps'!B$2:C$47, 2, FALSE)</f>
        <v>Resource Options</v>
      </c>
      <c r="G132" s="1268" t="s">
        <v>738</v>
      </c>
      <c r="H132" s="1269" t="s">
        <v>1094</v>
      </c>
      <c r="I132" s="1275" t="s">
        <v>68</v>
      </c>
      <c r="J132" s="1271" t="s">
        <v>111</v>
      </c>
      <c r="K132" s="1272">
        <v>2</v>
      </c>
      <c r="L132" s="1273">
        <v>0</v>
      </c>
      <c r="M132" s="1273">
        <v>0</v>
      </c>
      <c r="N132" s="1273">
        <v>0</v>
      </c>
      <c r="O132" s="1273">
        <v>0</v>
      </c>
      <c r="P132" s="1273">
        <v>0</v>
      </c>
      <c r="Q132" s="1273">
        <v>0</v>
      </c>
      <c r="R132" s="1274">
        <v>0</v>
      </c>
      <c r="S132" s="1274">
        <v>0</v>
      </c>
      <c r="T132" s="1274">
        <v>0</v>
      </c>
      <c r="U132" s="1274">
        <v>0</v>
      </c>
      <c r="V132" s="1274">
        <v>0</v>
      </c>
      <c r="W132" s="1274">
        <v>0</v>
      </c>
      <c r="X132" s="1274">
        <v>0</v>
      </c>
      <c r="Y132" s="1274">
        <v>0</v>
      </c>
      <c r="Z132" s="1274">
        <v>0</v>
      </c>
      <c r="AA132" s="1274">
        <v>0</v>
      </c>
      <c r="AB132" s="1274">
        <v>2.5</v>
      </c>
      <c r="AC132" s="1274">
        <v>2.5</v>
      </c>
      <c r="AD132" s="1274">
        <v>2.5</v>
      </c>
      <c r="AE132" s="1274">
        <v>2.5</v>
      </c>
      <c r="AF132" s="1274">
        <v>2.5</v>
      </c>
      <c r="AG132" s="1274">
        <v>2.5</v>
      </c>
      <c r="AH132" s="1274">
        <v>2.5</v>
      </c>
      <c r="AI132" s="1274">
        <v>2.5</v>
      </c>
      <c r="AJ132" s="1274">
        <v>2.5</v>
      </c>
      <c r="AK132" s="1274">
        <v>2.5</v>
      </c>
      <c r="AL132" s="1274">
        <v>2.5</v>
      </c>
      <c r="AM132" s="1274">
        <v>2.5</v>
      </c>
      <c r="AN132" s="1274">
        <v>2.5</v>
      </c>
      <c r="AO132" s="1274">
        <v>2.5</v>
      </c>
      <c r="AP132" s="1274">
        <v>2.5</v>
      </c>
      <c r="AQ132" s="1274">
        <v>2.5</v>
      </c>
      <c r="AR132" s="1274">
        <v>2.5</v>
      </c>
      <c r="AS132" s="1274">
        <v>2.5</v>
      </c>
      <c r="AT132" s="1274">
        <v>2.5</v>
      </c>
      <c r="AU132" s="1274">
        <v>2.5</v>
      </c>
      <c r="AV132" s="1274">
        <v>2.5</v>
      </c>
      <c r="AW132" s="1274">
        <v>2.5</v>
      </c>
      <c r="AX132" s="1274">
        <v>2.5</v>
      </c>
      <c r="AY132" s="1274">
        <v>2.5</v>
      </c>
      <c r="AZ132" s="1274">
        <v>2.5</v>
      </c>
      <c r="BA132" s="1274">
        <v>2.5</v>
      </c>
      <c r="BB132" s="1274">
        <v>2.5</v>
      </c>
      <c r="BC132" s="1274">
        <v>2.5</v>
      </c>
      <c r="BD132" s="1274">
        <v>2.5</v>
      </c>
      <c r="BE132" s="1274">
        <v>2.5</v>
      </c>
      <c r="BF132" s="1274">
        <v>2.5</v>
      </c>
      <c r="BG132" s="1274">
        <v>2.5</v>
      </c>
      <c r="BH132" s="1274">
        <v>2.5</v>
      </c>
      <c r="BI132" s="1274">
        <v>2.5</v>
      </c>
      <c r="BJ132" s="1274">
        <v>2.5</v>
      </c>
      <c r="BK132" s="1274">
        <v>2.5</v>
      </c>
      <c r="BL132" s="1274">
        <v>2.5</v>
      </c>
      <c r="BM132" s="1274">
        <v>2.5</v>
      </c>
      <c r="BN132" s="1274">
        <v>2.5</v>
      </c>
      <c r="BO132" s="1274">
        <v>2.5</v>
      </c>
      <c r="BP132" s="1274">
        <v>2.5</v>
      </c>
      <c r="BQ132" s="1274">
        <v>2.5</v>
      </c>
      <c r="BR132" s="1274">
        <v>2.5</v>
      </c>
      <c r="BS132" s="1274">
        <v>2.5</v>
      </c>
      <c r="BT132" s="1274">
        <v>2.5</v>
      </c>
      <c r="BU132" s="822"/>
      <c r="BV132" s="822"/>
      <c r="BW132" s="822"/>
      <c r="BX132" s="822"/>
      <c r="BY132" s="822"/>
      <c r="BZ132" s="822"/>
      <c r="CA132" s="822"/>
      <c r="CB132" s="822"/>
      <c r="CC132" s="822"/>
      <c r="CD132" s="822"/>
      <c r="CE132" s="822"/>
      <c r="CF132" s="822"/>
      <c r="CG132" s="822"/>
      <c r="CH132" s="822"/>
      <c r="CI132" s="822"/>
      <c r="CJ132" s="822"/>
      <c r="CK132" s="822"/>
      <c r="CL132" s="822"/>
      <c r="CM132" s="822"/>
      <c r="CN132" s="823"/>
    </row>
    <row r="133" spans="2:92" x14ac:dyDescent="0.3">
      <c r="B13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3" s="1513" t="s">
        <v>1812</v>
      </c>
      <c r="D133" s="1514">
        <v>39.020000000000003</v>
      </c>
      <c r="E133" s="1266" t="s">
        <v>938</v>
      </c>
      <c r="F133" s="1267" t="str">
        <f>VLOOKUP(TBL5_OptBen[[#This Row],[Option Type (defined list)]],'Option Typs_Grps'!B$2:C$47, 2, FALSE)</f>
        <v>Resource Options</v>
      </c>
      <c r="G133" s="1268" t="s">
        <v>738</v>
      </c>
      <c r="H133" s="1269" t="s">
        <v>1091</v>
      </c>
      <c r="I133" s="1275" t="s">
        <v>68</v>
      </c>
      <c r="J133" s="1271" t="s">
        <v>111</v>
      </c>
      <c r="K133" s="1272">
        <v>2</v>
      </c>
      <c r="L133" s="1273">
        <v>0</v>
      </c>
      <c r="M133" s="1273">
        <v>0</v>
      </c>
      <c r="N133" s="1273">
        <v>0</v>
      </c>
      <c r="O133" s="1273">
        <v>0</v>
      </c>
      <c r="P133" s="1273">
        <v>0</v>
      </c>
      <c r="Q133" s="1273">
        <v>0</v>
      </c>
      <c r="R133" s="1274">
        <v>0</v>
      </c>
      <c r="S133" s="1274">
        <v>0</v>
      </c>
      <c r="T133" s="1274">
        <v>0</v>
      </c>
      <c r="U133" s="1274">
        <v>0</v>
      </c>
      <c r="V133" s="1274">
        <v>0</v>
      </c>
      <c r="W133" s="1274">
        <v>0</v>
      </c>
      <c r="X133" s="1274">
        <v>0</v>
      </c>
      <c r="Y133" s="1274">
        <v>0</v>
      </c>
      <c r="Z133" s="1274">
        <v>0</v>
      </c>
      <c r="AA133" s="1274">
        <v>0</v>
      </c>
      <c r="AB133" s="1274">
        <v>2.5</v>
      </c>
      <c r="AC133" s="1274">
        <v>2.5</v>
      </c>
      <c r="AD133" s="1274">
        <v>2.5</v>
      </c>
      <c r="AE133" s="1274">
        <v>2.5</v>
      </c>
      <c r="AF133" s="1274">
        <v>2.5</v>
      </c>
      <c r="AG133" s="1274">
        <v>2.5</v>
      </c>
      <c r="AH133" s="1274">
        <v>2.5</v>
      </c>
      <c r="AI133" s="1274">
        <v>2.5</v>
      </c>
      <c r="AJ133" s="1274">
        <v>2.5</v>
      </c>
      <c r="AK133" s="1274">
        <v>2.5</v>
      </c>
      <c r="AL133" s="1274">
        <v>2.5</v>
      </c>
      <c r="AM133" s="1274">
        <v>2.5</v>
      </c>
      <c r="AN133" s="1274">
        <v>2.5</v>
      </c>
      <c r="AO133" s="1274">
        <v>2.5</v>
      </c>
      <c r="AP133" s="1274">
        <v>2.5</v>
      </c>
      <c r="AQ133" s="1274">
        <v>2.5</v>
      </c>
      <c r="AR133" s="1274">
        <v>2.5</v>
      </c>
      <c r="AS133" s="1274">
        <v>2.5</v>
      </c>
      <c r="AT133" s="1274">
        <v>2.5</v>
      </c>
      <c r="AU133" s="1274">
        <v>2.5</v>
      </c>
      <c r="AV133" s="1274">
        <v>2.5</v>
      </c>
      <c r="AW133" s="1274">
        <v>2.5</v>
      </c>
      <c r="AX133" s="1274">
        <v>2.5</v>
      </c>
      <c r="AY133" s="1274">
        <v>2.5</v>
      </c>
      <c r="AZ133" s="1274">
        <v>2.5</v>
      </c>
      <c r="BA133" s="1274">
        <v>2.5</v>
      </c>
      <c r="BB133" s="1274">
        <v>2.5</v>
      </c>
      <c r="BC133" s="1274">
        <v>2.5</v>
      </c>
      <c r="BD133" s="1274">
        <v>2.5</v>
      </c>
      <c r="BE133" s="1274">
        <v>2.5</v>
      </c>
      <c r="BF133" s="1274">
        <v>2.5</v>
      </c>
      <c r="BG133" s="1274">
        <v>2.5</v>
      </c>
      <c r="BH133" s="1274">
        <v>2.5</v>
      </c>
      <c r="BI133" s="1274">
        <v>2.5</v>
      </c>
      <c r="BJ133" s="1274">
        <v>2.5</v>
      </c>
      <c r="BK133" s="1274">
        <v>2.5</v>
      </c>
      <c r="BL133" s="1274">
        <v>2.5</v>
      </c>
      <c r="BM133" s="1274">
        <v>2.5</v>
      </c>
      <c r="BN133" s="1274">
        <v>2.5</v>
      </c>
      <c r="BO133" s="1274">
        <v>2.5</v>
      </c>
      <c r="BP133" s="1274">
        <v>2.5</v>
      </c>
      <c r="BQ133" s="1274">
        <v>2.5</v>
      </c>
      <c r="BR133" s="1274">
        <v>2.5</v>
      </c>
      <c r="BS133" s="1274">
        <v>2.5</v>
      </c>
      <c r="BT133" s="1274">
        <v>2.5</v>
      </c>
      <c r="BU133" s="822"/>
      <c r="BV133" s="822"/>
      <c r="BW133" s="822"/>
      <c r="BX133" s="822"/>
      <c r="BY133" s="822"/>
      <c r="BZ133" s="822"/>
      <c r="CA133" s="822"/>
      <c r="CB133" s="822"/>
      <c r="CC133" s="822"/>
      <c r="CD133" s="822"/>
      <c r="CE133" s="822"/>
      <c r="CF133" s="822"/>
      <c r="CG133" s="822"/>
      <c r="CH133" s="822"/>
      <c r="CI133" s="822"/>
      <c r="CJ133" s="822"/>
      <c r="CK133" s="822"/>
      <c r="CL133" s="822"/>
      <c r="CM133" s="822"/>
      <c r="CN133" s="823"/>
    </row>
    <row r="134" spans="2:92" x14ac:dyDescent="0.3">
      <c r="B13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4" s="1513" t="s">
        <v>1812</v>
      </c>
      <c r="D134" s="1514">
        <v>39.020000000000003</v>
      </c>
      <c r="E134" s="1299" t="s">
        <v>938</v>
      </c>
      <c r="F134" s="1267" t="str">
        <f>VLOOKUP(TBL5_OptBen[[#This Row],[Option Type (defined list)]],'Option Typs_Grps'!B$2:C$47, 2, FALSE)</f>
        <v>Resource Options</v>
      </c>
      <c r="G134" s="1293" t="s">
        <v>738</v>
      </c>
      <c r="H134" s="1269" t="s">
        <v>1092</v>
      </c>
      <c r="I134" s="1275" t="s">
        <v>68</v>
      </c>
      <c r="J134" s="1271" t="s">
        <v>111</v>
      </c>
      <c r="K134" s="1272">
        <v>2</v>
      </c>
      <c r="L134" s="1273">
        <v>0</v>
      </c>
      <c r="M134" s="1273">
        <v>0</v>
      </c>
      <c r="N134" s="1273">
        <v>0</v>
      </c>
      <c r="O134" s="1273">
        <v>0</v>
      </c>
      <c r="P134" s="1273">
        <v>0</v>
      </c>
      <c r="Q134" s="1273">
        <v>0</v>
      </c>
      <c r="R134" s="1297">
        <v>0</v>
      </c>
      <c r="S134" s="1297">
        <v>0</v>
      </c>
      <c r="T134" s="1297">
        <v>0</v>
      </c>
      <c r="U134" s="1297">
        <v>0</v>
      </c>
      <c r="V134" s="1297">
        <v>0</v>
      </c>
      <c r="W134" s="1297">
        <v>0</v>
      </c>
      <c r="X134" s="1297">
        <v>0</v>
      </c>
      <c r="Y134" s="1297">
        <v>0</v>
      </c>
      <c r="Z134" s="1297">
        <v>0</v>
      </c>
      <c r="AA134" s="1297">
        <v>0</v>
      </c>
      <c r="AB134" s="1297">
        <v>2.5</v>
      </c>
      <c r="AC134" s="1297">
        <v>2.5</v>
      </c>
      <c r="AD134" s="1297">
        <v>2.5</v>
      </c>
      <c r="AE134" s="1297">
        <v>2.5</v>
      </c>
      <c r="AF134" s="1297">
        <v>2.5</v>
      </c>
      <c r="AG134" s="1297">
        <v>2.5</v>
      </c>
      <c r="AH134" s="1297">
        <v>2.5</v>
      </c>
      <c r="AI134" s="1297">
        <v>2.5</v>
      </c>
      <c r="AJ134" s="1297">
        <v>2.5</v>
      </c>
      <c r="AK134" s="1297">
        <v>2.5</v>
      </c>
      <c r="AL134" s="1297">
        <v>2.5</v>
      </c>
      <c r="AM134" s="1297">
        <v>2.5</v>
      </c>
      <c r="AN134" s="1297">
        <v>2.5</v>
      </c>
      <c r="AO134" s="1297">
        <v>2.5</v>
      </c>
      <c r="AP134" s="1297">
        <v>2.5</v>
      </c>
      <c r="AQ134" s="1297">
        <v>2.5</v>
      </c>
      <c r="AR134" s="1297">
        <v>2.5</v>
      </c>
      <c r="AS134" s="1297">
        <v>2.5</v>
      </c>
      <c r="AT134" s="1297">
        <v>2.5</v>
      </c>
      <c r="AU134" s="1297">
        <v>2.5</v>
      </c>
      <c r="AV134" s="1297">
        <v>2.5</v>
      </c>
      <c r="AW134" s="1297">
        <v>2.5</v>
      </c>
      <c r="AX134" s="1297">
        <v>2.5</v>
      </c>
      <c r="AY134" s="1297">
        <v>2.5</v>
      </c>
      <c r="AZ134" s="1297">
        <v>2.5</v>
      </c>
      <c r="BA134" s="1297">
        <v>2.5</v>
      </c>
      <c r="BB134" s="1297">
        <v>2.5</v>
      </c>
      <c r="BC134" s="1297">
        <v>2.5</v>
      </c>
      <c r="BD134" s="1297">
        <v>2.5</v>
      </c>
      <c r="BE134" s="1297">
        <v>2.5</v>
      </c>
      <c r="BF134" s="1297">
        <v>2.5</v>
      </c>
      <c r="BG134" s="1297">
        <v>2.5</v>
      </c>
      <c r="BH134" s="1297">
        <v>2.5</v>
      </c>
      <c r="BI134" s="1297">
        <v>2.5</v>
      </c>
      <c r="BJ134" s="1297">
        <v>2.5</v>
      </c>
      <c r="BK134" s="1297">
        <v>2.5</v>
      </c>
      <c r="BL134" s="1297">
        <v>2.5</v>
      </c>
      <c r="BM134" s="1297">
        <v>2.5</v>
      </c>
      <c r="BN134" s="1297">
        <v>2.5</v>
      </c>
      <c r="BO134" s="1297">
        <v>2.5</v>
      </c>
      <c r="BP134" s="1297">
        <v>2.5</v>
      </c>
      <c r="BQ134" s="1297">
        <v>2.5</v>
      </c>
      <c r="BR134" s="1297">
        <v>2.5</v>
      </c>
      <c r="BS134" s="1297">
        <v>2.5</v>
      </c>
      <c r="BT134" s="1297">
        <v>2.5</v>
      </c>
      <c r="BU134" s="822"/>
      <c r="BV134" s="822"/>
      <c r="BW134" s="822"/>
      <c r="BX134" s="822"/>
      <c r="BY134" s="822"/>
      <c r="BZ134" s="822"/>
      <c r="CA134" s="822"/>
      <c r="CB134" s="822"/>
      <c r="CC134" s="822"/>
      <c r="CD134" s="822"/>
      <c r="CE134" s="822"/>
      <c r="CF134" s="822"/>
      <c r="CG134" s="822"/>
      <c r="CH134" s="822"/>
      <c r="CI134" s="822"/>
      <c r="CJ134" s="822"/>
      <c r="CK134" s="822"/>
      <c r="CL134" s="822"/>
      <c r="CM134" s="822"/>
      <c r="CN134" s="823"/>
    </row>
    <row r="135" spans="2:92" x14ac:dyDescent="0.3">
      <c r="B13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5" s="1513" t="s">
        <v>1812</v>
      </c>
      <c r="D135" s="1514">
        <v>39.020000000000003</v>
      </c>
      <c r="E135" s="1299" t="s">
        <v>938</v>
      </c>
      <c r="F135" s="1267" t="str">
        <f>VLOOKUP(TBL5_OptBen[[#This Row],[Option Type (defined list)]],'Option Typs_Grps'!B$2:C$47, 2, FALSE)</f>
        <v>Resource Options</v>
      </c>
      <c r="G135" s="1293" t="s">
        <v>738</v>
      </c>
      <c r="H135" s="1269" t="s">
        <v>1089</v>
      </c>
      <c r="I135" s="1275" t="s">
        <v>68</v>
      </c>
      <c r="J135" s="1271" t="s">
        <v>111</v>
      </c>
      <c r="K135" s="1272">
        <v>2</v>
      </c>
      <c r="L135" s="1273">
        <v>0</v>
      </c>
      <c r="M135" s="1273">
        <v>0</v>
      </c>
      <c r="N135" s="1273">
        <v>0</v>
      </c>
      <c r="O135" s="1273">
        <v>0</v>
      </c>
      <c r="P135" s="1273">
        <v>0</v>
      </c>
      <c r="Q135" s="1273">
        <v>0</v>
      </c>
      <c r="R135" s="1297">
        <v>0</v>
      </c>
      <c r="S135" s="1297">
        <v>0</v>
      </c>
      <c r="T135" s="1297">
        <v>0</v>
      </c>
      <c r="U135" s="1297">
        <v>0</v>
      </c>
      <c r="V135" s="1297">
        <v>0</v>
      </c>
      <c r="W135" s="1297">
        <v>0</v>
      </c>
      <c r="X135" s="1297">
        <v>0</v>
      </c>
      <c r="Y135" s="1297">
        <v>0</v>
      </c>
      <c r="Z135" s="1297">
        <v>0</v>
      </c>
      <c r="AA135" s="1297">
        <v>0</v>
      </c>
      <c r="AB135" s="1297">
        <v>2.5</v>
      </c>
      <c r="AC135" s="1297">
        <v>2.5</v>
      </c>
      <c r="AD135" s="1297">
        <v>2.5</v>
      </c>
      <c r="AE135" s="1297">
        <v>2.5</v>
      </c>
      <c r="AF135" s="1297">
        <v>2.5</v>
      </c>
      <c r="AG135" s="1297">
        <v>2.5</v>
      </c>
      <c r="AH135" s="1297">
        <v>2.5</v>
      </c>
      <c r="AI135" s="1297">
        <v>2.5</v>
      </c>
      <c r="AJ135" s="1297">
        <v>2.5</v>
      </c>
      <c r="AK135" s="1297">
        <v>2.5</v>
      </c>
      <c r="AL135" s="1297">
        <v>2.5</v>
      </c>
      <c r="AM135" s="1297">
        <v>2.5</v>
      </c>
      <c r="AN135" s="1297">
        <v>2.5</v>
      </c>
      <c r="AO135" s="1297">
        <v>2.5</v>
      </c>
      <c r="AP135" s="1297">
        <v>2.5</v>
      </c>
      <c r="AQ135" s="1297">
        <v>2.5</v>
      </c>
      <c r="AR135" s="1297">
        <v>2.5</v>
      </c>
      <c r="AS135" s="1297">
        <v>2.5</v>
      </c>
      <c r="AT135" s="1297">
        <v>2.5</v>
      </c>
      <c r="AU135" s="1297">
        <v>2.5</v>
      </c>
      <c r="AV135" s="1297">
        <v>2.5</v>
      </c>
      <c r="AW135" s="1297">
        <v>2.5</v>
      </c>
      <c r="AX135" s="1297">
        <v>2.5</v>
      </c>
      <c r="AY135" s="1297">
        <v>2.5</v>
      </c>
      <c r="AZ135" s="1297">
        <v>2.5</v>
      </c>
      <c r="BA135" s="1297">
        <v>2.5</v>
      </c>
      <c r="BB135" s="1297">
        <v>2.5</v>
      </c>
      <c r="BC135" s="1297">
        <v>2.5</v>
      </c>
      <c r="BD135" s="1297">
        <v>2.5</v>
      </c>
      <c r="BE135" s="1297">
        <v>2.5</v>
      </c>
      <c r="BF135" s="1297">
        <v>2.5</v>
      </c>
      <c r="BG135" s="1297">
        <v>2.5</v>
      </c>
      <c r="BH135" s="1297">
        <v>2.5</v>
      </c>
      <c r="BI135" s="1297">
        <v>2.5</v>
      </c>
      <c r="BJ135" s="1297">
        <v>2.5</v>
      </c>
      <c r="BK135" s="1297">
        <v>2.5</v>
      </c>
      <c r="BL135" s="1297">
        <v>2.5</v>
      </c>
      <c r="BM135" s="1297">
        <v>2.5</v>
      </c>
      <c r="BN135" s="1297">
        <v>2.5</v>
      </c>
      <c r="BO135" s="1297">
        <v>2.5</v>
      </c>
      <c r="BP135" s="1297">
        <v>2.5</v>
      </c>
      <c r="BQ135" s="1297">
        <v>2.5</v>
      </c>
      <c r="BR135" s="1297">
        <v>2.5</v>
      </c>
      <c r="BS135" s="1297">
        <v>2.5</v>
      </c>
      <c r="BT135" s="1297">
        <v>2.5</v>
      </c>
      <c r="BU135" s="822"/>
      <c r="BV135" s="822"/>
      <c r="BW135" s="822"/>
      <c r="BX135" s="822"/>
      <c r="BY135" s="822"/>
      <c r="BZ135" s="822"/>
      <c r="CA135" s="822"/>
      <c r="CB135" s="822"/>
      <c r="CC135" s="822"/>
      <c r="CD135" s="822"/>
      <c r="CE135" s="822"/>
      <c r="CF135" s="822"/>
      <c r="CG135" s="822"/>
      <c r="CH135" s="822"/>
      <c r="CI135" s="822"/>
      <c r="CJ135" s="822"/>
      <c r="CK135" s="822"/>
      <c r="CL135" s="822"/>
      <c r="CM135" s="822"/>
      <c r="CN135" s="823"/>
    </row>
    <row r="136" spans="2:92" x14ac:dyDescent="0.3">
      <c r="B136"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513" t="s">
        <v>1800</v>
      </c>
      <c r="D136" s="1514">
        <v>38.01</v>
      </c>
      <c r="E136" s="1299" t="s">
        <v>938</v>
      </c>
      <c r="F136" s="1267" t="str">
        <f>VLOOKUP(TBL5_OptBen[[#This Row],[Option Type (defined list)]],'Option Typs_Grps'!B$2:C$47, 2, FALSE)</f>
        <v>Resource Options</v>
      </c>
      <c r="G136" s="1293" t="s">
        <v>738</v>
      </c>
      <c r="H136" s="1269" t="s">
        <v>1087</v>
      </c>
      <c r="I136" s="1270" t="s">
        <v>68</v>
      </c>
      <c r="J136" s="1271" t="s">
        <v>111</v>
      </c>
      <c r="K136" s="1272">
        <v>2</v>
      </c>
      <c r="L136" s="1273">
        <v>0</v>
      </c>
      <c r="M136" s="1273">
        <v>0</v>
      </c>
      <c r="N136" s="1273">
        <v>0</v>
      </c>
      <c r="O136" s="1273">
        <v>0</v>
      </c>
      <c r="P136" s="1273">
        <v>0</v>
      </c>
      <c r="Q136" s="1273">
        <v>0</v>
      </c>
      <c r="R136" s="1297">
        <v>0</v>
      </c>
      <c r="S136" s="1297">
        <v>0</v>
      </c>
      <c r="T136" s="1297">
        <v>0</v>
      </c>
      <c r="U136" s="1297">
        <v>0</v>
      </c>
      <c r="V136" s="1297">
        <v>0</v>
      </c>
      <c r="W136" s="1297">
        <v>0</v>
      </c>
      <c r="X136" s="1297">
        <v>0</v>
      </c>
      <c r="Y136" s="1297">
        <v>0</v>
      </c>
      <c r="Z136" s="1297">
        <v>0</v>
      </c>
      <c r="AA136" s="1297">
        <v>0</v>
      </c>
      <c r="AB136" s="1297">
        <v>0</v>
      </c>
      <c r="AC136" s="1297">
        <v>0</v>
      </c>
      <c r="AD136" s="1297">
        <v>0</v>
      </c>
      <c r="AE136" s="1297">
        <v>0</v>
      </c>
      <c r="AF136" s="1297">
        <v>0</v>
      </c>
      <c r="AG136" s="1297">
        <v>4.45</v>
      </c>
      <c r="AH136" s="1297">
        <v>4.45</v>
      </c>
      <c r="AI136" s="1297">
        <v>4.45</v>
      </c>
      <c r="AJ136" s="1297">
        <v>4.45</v>
      </c>
      <c r="AK136" s="1297">
        <v>4.45</v>
      </c>
      <c r="AL136" s="1297">
        <v>4.45</v>
      </c>
      <c r="AM136" s="1297">
        <v>4.45</v>
      </c>
      <c r="AN136" s="1297">
        <v>4.45</v>
      </c>
      <c r="AO136" s="1297">
        <v>4.45</v>
      </c>
      <c r="AP136" s="1297">
        <v>4.45</v>
      </c>
      <c r="AQ136" s="1297">
        <v>4.45</v>
      </c>
      <c r="AR136" s="1297">
        <v>4.45</v>
      </c>
      <c r="AS136" s="1297">
        <v>4.45</v>
      </c>
      <c r="AT136" s="1297">
        <v>4.45</v>
      </c>
      <c r="AU136" s="1297">
        <v>4.45</v>
      </c>
      <c r="AV136" s="1297">
        <v>4.45</v>
      </c>
      <c r="AW136" s="1297">
        <v>4.45</v>
      </c>
      <c r="AX136" s="1297">
        <v>4.45</v>
      </c>
      <c r="AY136" s="1297">
        <v>4.45</v>
      </c>
      <c r="AZ136" s="1297">
        <v>4.45</v>
      </c>
      <c r="BA136" s="1297">
        <v>4.45</v>
      </c>
      <c r="BB136" s="1297">
        <v>4.45</v>
      </c>
      <c r="BC136" s="1297">
        <v>4.45</v>
      </c>
      <c r="BD136" s="1297">
        <v>4.45</v>
      </c>
      <c r="BE136" s="1297">
        <v>4.45</v>
      </c>
      <c r="BF136" s="1297">
        <v>4.45</v>
      </c>
      <c r="BG136" s="1297">
        <v>4.45</v>
      </c>
      <c r="BH136" s="1297">
        <v>4.45</v>
      </c>
      <c r="BI136" s="1297">
        <v>4.45</v>
      </c>
      <c r="BJ136" s="1297">
        <v>4.45</v>
      </c>
      <c r="BK136" s="1297">
        <v>4.45</v>
      </c>
      <c r="BL136" s="1297">
        <v>4.45</v>
      </c>
      <c r="BM136" s="1297">
        <v>4.45</v>
      </c>
      <c r="BN136" s="1297">
        <v>4.45</v>
      </c>
      <c r="BO136" s="1297">
        <v>4.45</v>
      </c>
      <c r="BP136" s="1297">
        <v>4.45</v>
      </c>
      <c r="BQ136" s="1297">
        <v>4.45</v>
      </c>
      <c r="BR136" s="1297">
        <v>4.45</v>
      </c>
      <c r="BS136" s="1297">
        <v>4.45</v>
      </c>
      <c r="BT136" s="1297">
        <v>4.45</v>
      </c>
      <c r="BU136" s="822"/>
      <c r="BV136" s="822"/>
      <c r="BW136" s="822"/>
      <c r="BX136" s="822"/>
      <c r="BY136" s="822"/>
      <c r="BZ136" s="822"/>
      <c r="CA136" s="822"/>
      <c r="CB136" s="822"/>
      <c r="CC136" s="822"/>
      <c r="CD136" s="822"/>
      <c r="CE136" s="822"/>
      <c r="CF136" s="822"/>
      <c r="CG136" s="822"/>
      <c r="CH136" s="822"/>
      <c r="CI136" s="822"/>
      <c r="CJ136" s="822"/>
      <c r="CK136" s="822"/>
      <c r="CL136" s="822"/>
      <c r="CM136" s="822"/>
      <c r="CN136" s="823"/>
    </row>
    <row r="137" spans="2:92" x14ac:dyDescent="0.3">
      <c r="B13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7" s="1513" t="s">
        <v>1800</v>
      </c>
      <c r="D137" s="1514">
        <v>38.01</v>
      </c>
      <c r="E137" s="1299" t="s">
        <v>938</v>
      </c>
      <c r="F137" s="1267" t="str">
        <f>VLOOKUP(TBL5_OptBen[[#This Row],[Option Type (defined list)]],'Option Typs_Grps'!B$2:C$47, 2, FALSE)</f>
        <v>Resource Options</v>
      </c>
      <c r="G137" s="1293" t="s">
        <v>738</v>
      </c>
      <c r="H137" s="1269" t="s">
        <v>1094</v>
      </c>
      <c r="I137" s="1275" t="s">
        <v>68</v>
      </c>
      <c r="J137" s="1271" t="s">
        <v>111</v>
      </c>
      <c r="K137" s="1272">
        <v>2</v>
      </c>
      <c r="L137" s="1273">
        <v>0</v>
      </c>
      <c r="M137" s="1273">
        <v>0</v>
      </c>
      <c r="N137" s="1273">
        <v>0</v>
      </c>
      <c r="O137" s="1273">
        <v>0</v>
      </c>
      <c r="P137" s="1273">
        <v>0</v>
      </c>
      <c r="Q137" s="1273">
        <v>0</v>
      </c>
      <c r="R137" s="1297">
        <v>0</v>
      </c>
      <c r="S137" s="1297">
        <v>0</v>
      </c>
      <c r="T137" s="1297">
        <v>0</v>
      </c>
      <c r="U137" s="1297">
        <v>0</v>
      </c>
      <c r="V137" s="1297">
        <v>0</v>
      </c>
      <c r="W137" s="1297">
        <v>0</v>
      </c>
      <c r="X137" s="1297">
        <v>0</v>
      </c>
      <c r="Y137" s="1297">
        <v>0</v>
      </c>
      <c r="Z137" s="1297">
        <v>0</v>
      </c>
      <c r="AA137" s="1297">
        <v>0</v>
      </c>
      <c r="AB137" s="1297">
        <v>0</v>
      </c>
      <c r="AC137" s="1297">
        <v>0</v>
      </c>
      <c r="AD137" s="1297">
        <v>0</v>
      </c>
      <c r="AE137" s="1297">
        <v>0</v>
      </c>
      <c r="AF137" s="1297">
        <v>0</v>
      </c>
      <c r="AG137" s="1297">
        <v>0</v>
      </c>
      <c r="AH137" s="1297">
        <v>0</v>
      </c>
      <c r="AI137" s="1297">
        <v>0</v>
      </c>
      <c r="AJ137" s="1297">
        <v>0</v>
      </c>
      <c r="AK137" s="1297">
        <v>0</v>
      </c>
      <c r="AL137" s="1297">
        <v>0</v>
      </c>
      <c r="AM137" s="1297">
        <v>0</v>
      </c>
      <c r="AN137" s="1297">
        <v>0</v>
      </c>
      <c r="AO137" s="1297">
        <v>0</v>
      </c>
      <c r="AP137" s="1297">
        <v>0</v>
      </c>
      <c r="AQ137" s="1297">
        <v>0</v>
      </c>
      <c r="AR137" s="1297">
        <v>0</v>
      </c>
      <c r="AS137" s="1297">
        <v>0</v>
      </c>
      <c r="AT137" s="1297">
        <v>0</v>
      </c>
      <c r="AU137" s="1297">
        <v>0</v>
      </c>
      <c r="AV137" s="1297">
        <v>0</v>
      </c>
      <c r="AW137" s="1297">
        <v>0</v>
      </c>
      <c r="AX137" s="1297">
        <v>0</v>
      </c>
      <c r="AY137" s="1297">
        <v>0</v>
      </c>
      <c r="AZ137" s="1297">
        <v>0</v>
      </c>
      <c r="BA137" s="1297">
        <v>0</v>
      </c>
      <c r="BB137" s="1297">
        <v>0</v>
      </c>
      <c r="BC137" s="1297">
        <v>0</v>
      </c>
      <c r="BD137" s="1297">
        <v>0</v>
      </c>
      <c r="BE137" s="1297">
        <v>0</v>
      </c>
      <c r="BF137" s="1297">
        <v>4.45</v>
      </c>
      <c r="BG137" s="1297">
        <v>4.45</v>
      </c>
      <c r="BH137" s="1297">
        <v>4.45</v>
      </c>
      <c r="BI137" s="1297">
        <v>4.45</v>
      </c>
      <c r="BJ137" s="1297">
        <v>4.45</v>
      </c>
      <c r="BK137" s="1297">
        <v>4.45</v>
      </c>
      <c r="BL137" s="1297">
        <v>4.45</v>
      </c>
      <c r="BM137" s="1297">
        <v>4.45</v>
      </c>
      <c r="BN137" s="1297">
        <v>4.45</v>
      </c>
      <c r="BO137" s="1297">
        <v>4.45</v>
      </c>
      <c r="BP137" s="1297">
        <v>4.45</v>
      </c>
      <c r="BQ137" s="1297">
        <v>4.45</v>
      </c>
      <c r="BR137" s="1297">
        <v>4.45</v>
      </c>
      <c r="BS137" s="1297">
        <v>4.45</v>
      </c>
      <c r="BT137" s="1297">
        <v>4.45</v>
      </c>
      <c r="BU137" s="822"/>
      <c r="BV137" s="822"/>
      <c r="BW137" s="822"/>
      <c r="BX137" s="822"/>
      <c r="BY137" s="822"/>
      <c r="BZ137" s="822"/>
      <c r="CA137" s="822"/>
      <c r="CB137" s="822"/>
      <c r="CC137" s="822"/>
      <c r="CD137" s="822"/>
      <c r="CE137" s="822"/>
      <c r="CF137" s="822"/>
      <c r="CG137" s="822"/>
      <c r="CH137" s="822"/>
      <c r="CI137" s="822"/>
      <c r="CJ137" s="822"/>
      <c r="CK137" s="822"/>
      <c r="CL137" s="822"/>
      <c r="CM137" s="822"/>
      <c r="CN137" s="823"/>
    </row>
    <row r="138" spans="2:92" x14ac:dyDescent="0.3">
      <c r="B13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513" t="s">
        <v>1800</v>
      </c>
      <c r="D138" s="1514">
        <v>38.01</v>
      </c>
      <c r="E138" s="1299" t="s">
        <v>938</v>
      </c>
      <c r="F138" s="1267" t="str">
        <f>VLOOKUP(TBL5_OptBen[[#This Row],[Option Type (defined list)]],'Option Typs_Grps'!B$2:C$47, 2, FALSE)</f>
        <v>Resource Options</v>
      </c>
      <c r="G138" s="1293" t="s">
        <v>738</v>
      </c>
      <c r="H138" s="1269" t="s">
        <v>1092</v>
      </c>
      <c r="I138" s="1275" t="s">
        <v>68</v>
      </c>
      <c r="J138" s="1271" t="s">
        <v>111</v>
      </c>
      <c r="K138" s="1272">
        <v>2</v>
      </c>
      <c r="L138" s="1273">
        <v>0</v>
      </c>
      <c r="M138" s="1273">
        <v>0</v>
      </c>
      <c r="N138" s="1273">
        <v>0</v>
      </c>
      <c r="O138" s="1273">
        <v>0</v>
      </c>
      <c r="P138" s="1273">
        <v>0</v>
      </c>
      <c r="Q138" s="1273">
        <v>0</v>
      </c>
      <c r="R138" s="1297">
        <v>0</v>
      </c>
      <c r="S138" s="1297">
        <v>0</v>
      </c>
      <c r="T138" s="1297">
        <v>0</v>
      </c>
      <c r="U138" s="1297">
        <v>0</v>
      </c>
      <c r="V138" s="1297">
        <v>0</v>
      </c>
      <c r="W138" s="1297">
        <v>0</v>
      </c>
      <c r="X138" s="1297">
        <v>0</v>
      </c>
      <c r="Y138" s="1297">
        <v>0</v>
      </c>
      <c r="Z138" s="1297">
        <v>0</v>
      </c>
      <c r="AA138" s="1297">
        <v>0</v>
      </c>
      <c r="AB138" s="1297">
        <v>0</v>
      </c>
      <c r="AC138" s="1297">
        <v>0</v>
      </c>
      <c r="AD138" s="1297">
        <v>0</v>
      </c>
      <c r="AE138" s="1297">
        <v>0</v>
      </c>
      <c r="AF138" s="1297">
        <v>0</v>
      </c>
      <c r="AG138" s="1297">
        <v>0</v>
      </c>
      <c r="AH138" s="1297">
        <v>0</v>
      </c>
      <c r="AI138" s="1297">
        <v>0</v>
      </c>
      <c r="AJ138" s="1297">
        <v>0</v>
      </c>
      <c r="AK138" s="1297">
        <v>0</v>
      </c>
      <c r="AL138" s="1297">
        <v>0</v>
      </c>
      <c r="AM138" s="1297">
        <v>0</v>
      </c>
      <c r="AN138" s="1297">
        <v>0</v>
      </c>
      <c r="AO138" s="1297">
        <v>0</v>
      </c>
      <c r="AP138" s="1297">
        <v>0</v>
      </c>
      <c r="AQ138" s="1297">
        <v>0</v>
      </c>
      <c r="AR138" s="1297">
        <v>0</v>
      </c>
      <c r="AS138" s="1297">
        <v>0</v>
      </c>
      <c r="AT138" s="1297">
        <v>0</v>
      </c>
      <c r="AU138" s="1297">
        <v>0</v>
      </c>
      <c r="AV138" s="1297">
        <v>0</v>
      </c>
      <c r="AW138" s="1297">
        <v>0</v>
      </c>
      <c r="AX138" s="1297">
        <v>0</v>
      </c>
      <c r="AY138" s="1297">
        <v>0</v>
      </c>
      <c r="AZ138" s="1297">
        <v>0</v>
      </c>
      <c r="BA138" s="1297">
        <v>0</v>
      </c>
      <c r="BB138" s="1297">
        <v>0</v>
      </c>
      <c r="BC138" s="1297">
        <v>4.45</v>
      </c>
      <c r="BD138" s="1297">
        <v>4.45</v>
      </c>
      <c r="BE138" s="1297">
        <v>4.45</v>
      </c>
      <c r="BF138" s="1297">
        <v>4.45</v>
      </c>
      <c r="BG138" s="1297">
        <v>4.45</v>
      </c>
      <c r="BH138" s="1297">
        <v>4.45</v>
      </c>
      <c r="BI138" s="1297">
        <v>4.45</v>
      </c>
      <c r="BJ138" s="1297">
        <v>4.45</v>
      </c>
      <c r="BK138" s="1297">
        <v>4.45</v>
      </c>
      <c r="BL138" s="1297">
        <v>4.45</v>
      </c>
      <c r="BM138" s="1297">
        <v>4.45</v>
      </c>
      <c r="BN138" s="1297">
        <v>4.45</v>
      </c>
      <c r="BO138" s="1297">
        <v>4.45</v>
      </c>
      <c r="BP138" s="1297">
        <v>4.45</v>
      </c>
      <c r="BQ138" s="1297">
        <v>4.45</v>
      </c>
      <c r="BR138" s="1297">
        <v>4.45</v>
      </c>
      <c r="BS138" s="1297">
        <v>4.45</v>
      </c>
      <c r="BT138" s="1297">
        <v>4.45</v>
      </c>
      <c r="BU138" s="822"/>
      <c r="BV138" s="822"/>
      <c r="BW138" s="822"/>
      <c r="BX138" s="822"/>
      <c r="BY138" s="822"/>
      <c r="BZ138" s="822"/>
      <c r="CA138" s="822"/>
      <c r="CB138" s="822"/>
      <c r="CC138" s="822"/>
      <c r="CD138" s="822"/>
      <c r="CE138" s="822"/>
      <c r="CF138" s="822"/>
      <c r="CG138" s="822"/>
      <c r="CH138" s="822"/>
      <c r="CI138" s="822"/>
      <c r="CJ138" s="822"/>
      <c r="CK138" s="822"/>
      <c r="CL138" s="822"/>
      <c r="CM138" s="822"/>
      <c r="CN138" s="823"/>
    </row>
    <row r="139" spans="2:92" x14ac:dyDescent="0.3">
      <c r="B13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513" t="s">
        <v>1809</v>
      </c>
      <c r="D139" s="1514">
        <v>38.11</v>
      </c>
      <c r="E139" s="1299" t="s">
        <v>938</v>
      </c>
      <c r="F139" s="1267" t="str">
        <f>VLOOKUP(TBL5_OptBen[[#This Row],[Option Type (defined list)]],'Option Typs_Grps'!B$2:C$47, 2, FALSE)</f>
        <v>Resource Options</v>
      </c>
      <c r="G139" s="1293" t="s">
        <v>738</v>
      </c>
      <c r="H139" s="1269" t="s">
        <v>1087</v>
      </c>
      <c r="I139" s="1270" t="s">
        <v>68</v>
      </c>
      <c r="J139" s="1271" t="s">
        <v>111</v>
      </c>
      <c r="K139" s="1272">
        <v>2</v>
      </c>
      <c r="L139" s="1273">
        <v>0</v>
      </c>
      <c r="M139" s="1273">
        <v>0</v>
      </c>
      <c r="N139" s="1273">
        <v>0</v>
      </c>
      <c r="O139" s="1273">
        <v>0</v>
      </c>
      <c r="P139" s="1273">
        <v>0</v>
      </c>
      <c r="Q139" s="1273">
        <v>0</v>
      </c>
      <c r="R139" s="1297">
        <v>0</v>
      </c>
      <c r="S139" s="1297">
        <v>0</v>
      </c>
      <c r="T139" s="1297">
        <v>0</v>
      </c>
      <c r="U139" s="1297">
        <v>0</v>
      </c>
      <c r="V139" s="1297">
        <v>0</v>
      </c>
      <c r="W139" s="1297">
        <v>0</v>
      </c>
      <c r="X139" s="1297">
        <v>0</v>
      </c>
      <c r="Y139" s="1297">
        <v>0</v>
      </c>
      <c r="Z139" s="1297">
        <v>0</v>
      </c>
      <c r="AA139" s="1297">
        <v>0</v>
      </c>
      <c r="AB139" s="1297">
        <v>0</v>
      </c>
      <c r="AC139" s="1297">
        <v>0</v>
      </c>
      <c r="AD139" s="1297">
        <v>0</v>
      </c>
      <c r="AE139" s="1297">
        <v>0</v>
      </c>
      <c r="AF139" s="1297">
        <v>0</v>
      </c>
      <c r="AG139" s="1297">
        <v>0</v>
      </c>
      <c r="AH139" s="1297">
        <v>0</v>
      </c>
      <c r="AI139" s="1297">
        <v>0</v>
      </c>
      <c r="AJ139" s="1297">
        <v>0</v>
      </c>
      <c r="AK139" s="1297">
        <v>0</v>
      </c>
      <c r="AL139" s="1297">
        <v>0</v>
      </c>
      <c r="AM139" s="1297">
        <v>0</v>
      </c>
      <c r="AN139" s="1297">
        <v>0</v>
      </c>
      <c r="AO139" s="1297">
        <v>0</v>
      </c>
      <c r="AP139" s="1297">
        <v>0</v>
      </c>
      <c r="AQ139" s="1297">
        <v>0</v>
      </c>
      <c r="AR139" s="1297">
        <v>0</v>
      </c>
      <c r="AS139" s="1297">
        <v>0</v>
      </c>
      <c r="AT139" s="1297">
        <v>0</v>
      </c>
      <c r="AU139" s="1297">
        <v>0</v>
      </c>
      <c r="AV139" s="1297">
        <v>0</v>
      </c>
      <c r="AW139" s="1297">
        <v>0</v>
      </c>
      <c r="AX139" s="1297">
        <v>0</v>
      </c>
      <c r="AY139" s="1297">
        <v>0</v>
      </c>
      <c r="AZ139" s="1297">
        <v>0</v>
      </c>
      <c r="BA139" s="1297">
        <v>0</v>
      </c>
      <c r="BB139" s="1297">
        <v>0</v>
      </c>
      <c r="BC139" s="1297">
        <v>0</v>
      </c>
      <c r="BD139" s="1297">
        <v>0</v>
      </c>
      <c r="BE139" s="1297">
        <v>0</v>
      </c>
      <c r="BF139" s="1297">
        <v>0</v>
      </c>
      <c r="BG139" s="1297">
        <v>0</v>
      </c>
      <c r="BH139" s="1297">
        <v>0</v>
      </c>
      <c r="BI139" s="1297">
        <v>0</v>
      </c>
      <c r="BJ139" s="1297">
        <v>0</v>
      </c>
      <c r="BK139" s="1297">
        <v>0</v>
      </c>
      <c r="BL139" s="1297">
        <v>0</v>
      </c>
      <c r="BM139" s="1297">
        <v>0</v>
      </c>
      <c r="BN139" s="1297">
        <v>0</v>
      </c>
      <c r="BO139" s="1297">
        <v>0</v>
      </c>
      <c r="BP139" s="1297">
        <v>0</v>
      </c>
      <c r="BQ139" s="1297">
        <v>0</v>
      </c>
      <c r="BR139" s="1297">
        <v>0</v>
      </c>
      <c r="BS139" s="1297">
        <v>0</v>
      </c>
      <c r="BT139" s="1297">
        <v>0</v>
      </c>
      <c r="BU139" s="822"/>
      <c r="BV139" s="822"/>
      <c r="BW139" s="822"/>
      <c r="BX139" s="822"/>
      <c r="BY139" s="822"/>
      <c r="BZ139" s="822"/>
      <c r="CA139" s="822"/>
      <c r="CB139" s="822"/>
      <c r="CC139" s="822"/>
      <c r="CD139" s="822"/>
      <c r="CE139" s="822"/>
      <c r="CF139" s="822"/>
      <c r="CG139" s="822"/>
      <c r="CH139" s="822"/>
      <c r="CI139" s="822"/>
      <c r="CJ139" s="822"/>
      <c r="CK139" s="822"/>
      <c r="CL139" s="822"/>
      <c r="CM139" s="822"/>
      <c r="CN139" s="823"/>
    </row>
    <row r="140" spans="2:92" x14ac:dyDescent="0.3">
      <c r="B14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513" t="s">
        <v>1809</v>
      </c>
      <c r="D140" s="1514">
        <v>38.11</v>
      </c>
      <c r="E140" s="1299" t="s">
        <v>938</v>
      </c>
      <c r="F140" s="1267" t="str">
        <f>VLOOKUP(TBL5_OptBen[[#This Row],[Option Type (defined list)]],'Option Typs_Grps'!B$2:C$47, 2, FALSE)</f>
        <v>Resource Options</v>
      </c>
      <c r="G140" s="1293" t="s">
        <v>738</v>
      </c>
      <c r="H140" s="1269" t="s">
        <v>1093</v>
      </c>
      <c r="I140" s="1270" t="s">
        <v>68</v>
      </c>
      <c r="J140" s="1271" t="s">
        <v>111</v>
      </c>
      <c r="K140" s="1272">
        <v>2</v>
      </c>
      <c r="L140" s="1273">
        <v>0</v>
      </c>
      <c r="M140" s="1273">
        <v>0</v>
      </c>
      <c r="N140" s="1273">
        <v>0</v>
      </c>
      <c r="O140" s="1273">
        <v>0</v>
      </c>
      <c r="P140" s="1273">
        <v>0</v>
      </c>
      <c r="Q140" s="1273">
        <v>0</v>
      </c>
      <c r="R140" s="1297">
        <v>0</v>
      </c>
      <c r="S140" s="1297">
        <v>0</v>
      </c>
      <c r="T140" s="1297">
        <v>0</v>
      </c>
      <c r="U140" s="1297">
        <v>0</v>
      </c>
      <c r="V140" s="1297">
        <v>0</v>
      </c>
      <c r="W140" s="1297">
        <v>0</v>
      </c>
      <c r="X140" s="1297">
        <v>0</v>
      </c>
      <c r="Y140" s="1297">
        <v>0</v>
      </c>
      <c r="Z140" s="1297">
        <v>0</v>
      </c>
      <c r="AA140" s="1297">
        <v>0</v>
      </c>
      <c r="AB140" s="1297">
        <v>0</v>
      </c>
      <c r="AC140" s="1297">
        <v>0</v>
      </c>
      <c r="AD140" s="1297">
        <v>0</v>
      </c>
      <c r="AE140" s="1297">
        <v>0</v>
      </c>
      <c r="AF140" s="1297">
        <v>0</v>
      </c>
      <c r="AG140" s="1297">
        <v>0</v>
      </c>
      <c r="AH140" s="1297">
        <v>0</v>
      </c>
      <c r="AI140" s="1297">
        <v>0</v>
      </c>
      <c r="AJ140" s="1297">
        <v>0</v>
      </c>
      <c r="AK140" s="1297">
        <v>0</v>
      </c>
      <c r="AL140" s="1297">
        <v>0</v>
      </c>
      <c r="AM140" s="1297">
        <v>0</v>
      </c>
      <c r="AN140" s="1297">
        <v>0</v>
      </c>
      <c r="AO140" s="1297">
        <v>0</v>
      </c>
      <c r="AP140" s="1297">
        <v>0</v>
      </c>
      <c r="AQ140" s="1297">
        <v>0</v>
      </c>
      <c r="AR140" s="1297">
        <v>0</v>
      </c>
      <c r="AS140" s="1297">
        <v>0</v>
      </c>
      <c r="AT140" s="1297">
        <v>0</v>
      </c>
      <c r="AU140" s="1297">
        <v>0</v>
      </c>
      <c r="AV140" s="1297">
        <v>0</v>
      </c>
      <c r="AW140" s="1297">
        <v>0</v>
      </c>
      <c r="AX140" s="1297">
        <v>0</v>
      </c>
      <c r="AY140" s="1297">
        <v>0</v>
      </c>
      <c r="AZ140" s="1297">
        <v>0</v>
      </c>
      <c r="BA140" s="1297">
        <v>0</v>
      </c>
      <c r="BB140" s="1297">
        <v>0</v>
      </c>
      <c r="BC140" s="1297">
        <v>0</v>
      </c>
      <c r="BD140" s="1297">
        <v>0</v>
      </c>
      <c r="BE140" s="1297">
        <v>0</v>
      </c>
      <c r="BF140" s="1297">
        <v>0</v>
      </c>
      <c r="BG140" s="1297">
        <v>0</v>
      </c>
      <c r="BH140" s="1297">
        <v>0</v>
      </c>
      <c r="BI140" s="1297">
        <v>0</v>
      </c>
      <c r="BJ140" s="1297">
        <v>0</v>
      </c>
      <c r="BK140" s="1297">
        <v>0</v>
      </c>
      <c r="BL140" s="1297">
        <v>0</v>
      </c>
      <c r="BM140" s="1297">
        <v>0</v>
      </c>
      <c r="BN140" s="1297">
        <v>0</v>
      </c>
      <c r="BO140" s="1297">
        <v>0</v>
      </c>
      <c r="BP140" s="1297">
        <v>0</v>
      </c>
      <c r="BQ140" s="1297">
        <v>0</v>
      </c>
      <c r="BR140" s="1297">
        <v>0</v>
      </c>
      <c r="BS140" s="1297">
        <v>0</v>
      </c>
      <c r="BT140" s="1297">
        <v>0</v>
      </c>
      <c r="BU140" s="822"/>
      <c r="BV140" s="822"/>
      <c r="BW140" s="822"/>
      <c r="BX140" s="822"/>
      <c r="BY140" s="822"/>
      <c r="BZ140" s="822"/>
      <c r="CA140" s="822"/>
      <c r="CB140" s="822"/>
      <c r="CC140" s="822"/>
      <c r="CD140" s="822"/>
      <c r="CE140" s="822"/>
      <c r="CF140" s="822"/>
      <c r="CG140" s="822"/>
      <c r="CH140" s="822"/>
      <c r="CI140" s="822"/>
      <c r="CJ140" s="822"/>
      <c r="CK140" s="822"/>
      <c r="CL140" s="822"/>
      <c r="CM140" s="822"/>
      <c r="CN140" s="823"/>
    </row>
    <row r="141" spans="2:92" ht="14.5" thickBot="1" x14ac:dyDescent="0.35">
      <c r="B141" s="129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513" t="s">
        <v>1809</v>
      </c>
      <c r="D141" s="1515">
        <v>38.11</v>
      </c>
      <c r="E141" s="1299" t="s">
        <v>938</v>
      </c>
      <c r="F141" s="1267" t="str">
        <f>VLOOKUP(TBL5_OptBen[[#This Row],[Option Type (defined list)]],'Option Typs_Grps'!B$2:C$47, 2, FALSE)</f>
        <v>Resource Options</v>
      </c>
      <c r="G141" s="1293" t="s">
        <v>738</v>
      </c>
      <c r="H141" s="1269" t="s">
        <v>1089</v>
      </c>
      <c r="I141" s="1275" t="s">
        <v>68</v>
      </c>
      <c r="J141" s="1271" t="s">
        <v>111</v>
      </c>
      <c r="K141" s="1272">
        <v>2</v>
      </c>
      <c r="L141" s="1273">
        <v>0</v>
      </c>
      <c r="M141" s="1273">
        <v>0</v>
      </c>
      <c r="N141" s="1273">
        <v>0</v>
      </c>
      <c r="O141" s="1273">
        <v>0</v>
      </c>
      <c r="P141" s="1273">
        <v>0</v>
      </c>
      <c r="Q141" s="1273">
        <v>0</v>
      </c>
      <c r="R141" s="1300">
        <v>0</v>
      </c>
      <c r="S141" s="1300">
        <v>0</v>
      </c>
      <c r="T141" s="1300">
        <v>0</v>
      </c>
      <c r="U141" s="1300">
        <v>0</v>
      </c>
      <c r="V141" s="1300">
        <v>0</v>
      </c>
      <c r="W141" s="1300">
        <v>0</v>
      </c>
      <c r="X141" s="1300">
        <v>0</v>
      </c>
      <c r="Y141" s="1300">
        <v>0</v>
      </c>
      <c r="Z141" s="1300">
        <v>0</v>
      </c>
      <c r="AA141" s="1300">
        <v>0</v>
      </c>
      <c r="AB141" s="1300">
        <v>0</v>
      </c>
      <c r="AC141" s="1300">
        <v>0</v>
      </c>
      <c r="AD141" s="1300">
        <v>0</v>
      </c>
      <c r="AE141" s="1300">
        <v>0</v>
      </c>
      <c r="AF141" s="1300">
        <v>0</v>
      </c>
      <c r="AG141" s="1300">
        <v>0</v>
      </c>
      <c r="AH141" s="1300">
        <v>0</v>
      </c>
      <c r="AI141" s="1300">
        <v>0</v>
      </c>
      <c r="AJ141" s="1300">
        <v>0</v>
      </c>
      <c r="AK141" s="1300">
        <v>0</v>
      </c>
      <c r="AL141" s="1300">
        <v>0</v>
      </c>
      <c r="AM141" s="1300">
        <v>0</v>
      </c>
      <c r="AN141" s="1300">
        <v>0</v>
      </c>
      <c r="AO141" s="1300">
        <v>0</v>
      </c>
      <c r="AP141" s="1300">
        <v>0</v>
      </c>
      <c r="AQ141" s="1300">
        <v>0</v>
      </c>
      <c r="AR141" s="1300">
        <v>0</v>
      </c>
      <c r="AS141" s="1300">
        <v>0</v>
      </c>
      <c r="AT141" s="1300">
        <v>0</v>
      </c>
      <c r="AU141" s="1300">
        <v>0</v>
      </c>
      <c r="AV141" s="1300">
        <v>0</v>
      </c>
      <c r="AW141" s="1300">
        <v>0</v>
      </c>
      <c r="AX141" s="1300">
        <v>0</v>
      </c>
      <c r="AY141" s="1300">
        <v>0</v>
      </c>
      <c r="AZ141" s="1300">
        <v>0</v>
      </c>
      <c r="BA141" s="1300">
        <v>0</v>
      </c>
      <c r="BB141" s="1300">
        <v>0</v>
      </c>
      <c r="BC141" s="1300">
        <v>0</v>
      </c>
      <c r="BD141" s="1300">
        <v>0</v>
      </c>
      <c r="BE141" s="1300">
        <v>0</v>
      </c>
      <c r="BF141" s="1300">
        <v>0</v>
      </c>
      <c r="BG141" s="1300">
        <v>0</v>
      </c>
      <c r="BH141" s="1300">
        <v>0</v>
      </c>
      <c r="BI141" s="1300">
        <v>0</v>
      </c>
      <c r="BJ141" s="1300">
        <v>0</v>
      </c>
      <c r="BK141" s="1300">
        <v>0</v>
      </c>
      <c r="BL141" s="1300">
        <v>0</v>
      </c>
      <c r="BM141" s="1300">
        <v>0</v>
      </c>
      <c r="BN141" s="1300">
        <v>0</v>
      </c>
      <c r="BO141" s="1300">
        <v>0</v>
      </c>
      <c r="BP141" s="1300">
        <v>0</v>
      </c>
      <c r="BQ141" s="1300">
        <v>0</v>
      </c>
      <c r="BR141" s="1300">
        <v>0</v>
      </c>
      <c r="BS141" s="1300">
        <v>0</v>
      </c>
      <c r="BT141" s="1300">
        <v>0</v>
      </c>
      <c r="BU141" s="827"/>
      <c r="BV141" s="827"/>
      <c r="BW141" s="827"/>
      <c r="BX141" s="827"/>
      <c r="BY141" s="827"/>
      <c r="BZ141" s="827"/>
      <c r="CA141" s="827"/>
      <c r="CB141" s="827"/>
      <c r="CC141" s="827"/>
      <c r="CD141" s="827"/>
      <c r="CE141" s="827"/>
      <c r="CF141" s="827"/>
      <c r="CG141" s="827"/>
      <c r="CH141" s="827"/>
      <c r="CI141" s="827"/>
      <c r="CJ141" s="827"/>
      <c r="CK141" s="827"/>
      <c r="CL141" s="827"/>
      <c r="CM141" s="827"/>
      <c r="CN141" s="828"/>
    </row>
    <row r="142" spans="2:92" x14ac:dyDescent="0.3">
      <c r="B14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2" s="1269" t="s">
        <v>1097</v>
      </c>
      <c r="D142" s="1277" t="s">
        <v>1098</v>
      </c>
      <c r="E142" s="1266" t="s">
        <v>763</v>
      </c>
      <c r="F142" s="1267" t="str">
        <f>VLOOKUP(TBL5_OptBen[[#This Row],[Option Type (defined list)]],'Option Typs_Grps'!B$2:C$47, 2, FALSE)</f>
        <v>Customer Options</v>
      </c>
      <c r="G142" s="1268" t="s">
        <v>738</v>
      </c>
      <c r="H142" s="1269" t="s">
        <v>1095</v>
      </c>
      <c r="I142" s="1270" t="s">
        <v>68</v>
      </c>
      <c r="J142" s="1271" t="s">
        <v>111</v>
      </c>
      <c r="K142" s="1272">
        <v>2</v>
      </c>
      <c r="L142" s="1273">
        <v>0</v>
      </c>
      <c r="M142" s="1273">
        <v>0</v>
      </c>
      <c r="N142" s="1273">
        <v>0</v>
      </c>
      <c r="O142" s="1273">
        <v>0</v>
      </c>
      <c r="P142" s="1273">
        <v>0</v>
      </c>
      <c r="Q142" s="1273">
        <v>0</v>
      </c>
      <c r="R142" s="1274">
        <v>3.78</v>
      </c>
      <c r="S142" s="1274">
        <v>3.78</v>
      </c>
      <c r="T142" s="1274">
        <v>3.78</v>
      </c>
      <c r="U142" s="1274">
        <v>3.78</v>
      </c>
      <c r="V142" s="1274">
        <v>3.78</v>
      </c>
      <c r="W142" s="1274">
        <v>3.78</v>
      </c>
      <c r="X142" s="1274">
        <v>3.78</v>
      </c>
      <c r="Y142" s="1274">
        <v>3.78</v>
      </c>
      <c r="Z142" s="1274">
        <v>3.78</v>
      </c>
      <c r="AA142" s="1274">
        <v>3.78</v>
      </c>
      <c r="AB142" s="1274">
        <v>3.78</v>
      </c>
      <c r="AC142" s="1274">
        <v>3.78</v>
      </c>
      <c r="AD142" s="1274">
        <v>3.78</v>
      </c>
      <c r="AE142" s="1274">
        <v>3.78</v>
      </c>
      <c r="AF142" s="1274">
        <v>3.78</v>
      </c>
      <c r="AG142" s="1274">
        <v>3.78</v>
      </c>
      <c r="AH142" s="1274">
        <v>3.78</v>
      </c>
      <c r="AI142" s="1274">
        <v>3.78</v>
      </c>
      <c r="AJ142" s="1274">
        <v>3.78</v>
      </c>
      <c r="AK142" s="1274">
        <v>3.78</v>
      </c>
      <c r="AL142" s="1274">
        <v>3.78</v>
      </c>
      <c r="AM142" s="1274">
        <v>3.78</v>
      </c>
      <c r="AN142" s="1274">
        <v>3.78</v>
      </c>
      <c r="AO142" s="1274">
        <v>3.78</v>
      </c>
      <c r="AP142" s="1274">
        <v>3.78</v>
      </c>
      <c r="AQ142" s="1274">
        <v>3.78</v>
      </c>
      <c r="AR142" s="1274">
        <v>3.78</v>
      </c>
      <c r="AS142" s="1274">
        <v>3.78</v>
      </c>
      <c r="AT142" s="1274">
        <v>3.78</v>
      </c>
      <c r="AU142" s="1274">
        <v>3.78</v>
      </c>
      <c r="AV142" s="1274">
        <v>3.78</v>
      </c>
      <c r="AW142" s="1274">
        <v>3.78</v>
      </c>
      <c r="AX142" s="1274">
        <v>3.78</v>
      </c>
      <c r="AY142" s="1274">
        <v>3.78</v>
      </c>
      <c r="AZ142" s="1274">
        <v>3.78</v>
      </c>
      <c r="BA142" s="1274">
        <v>3.78</v>
      </c>
      <c r="BB142" s="1274">
        <v>3.78</v>
      </c>
      <c r="BC142" s="1274">
        <v>3.78</v>
      </c>
      <c r="BD142" s="1274">
        <v>3.78</v>
      </c>
      <c r="BE142" s="1274">
        <v>3.78</v>
      </c>
      <c r="BF142" s="1274">
        <v>3.78</v>
      </c>
      <c r="BG142" s="1274">
        <v>3.78</v>
      </c>
      <c r="BH142" s="1274">
        <v>3.78</v>
      </c>
      <c r="BI142" s="1274">
        <v>3.78</v>
      </c>
      <c r="BJ142" s="1274">
        <v>3.78</v>
      </c>
      <c r="BK142" s="1274">
        <v>3.78</v>
      </c>
      <c r="BL142" s="1274">
        <v>3.78</v>
      </c>
      <c r="BM142" s="1274">
        <v>3.78</v>
      </c>
      <c r="BN142" s="1274">
        <v>3.78</v>
      </c>
      <c r="BO142" s="1274">
        <v>3.78</v>
      </c>
      <c r="BP142" s="1274">
        <v>3.78</v>
      </c>
      <c r="BQ142" s="1274">
        <v>3.78</v>
      </c>
      <c r="BR142" s="1274">
        <v>3.78</v>
      </c>
      <c r="BS142" s="1274">
        <v>3.78</v>
      </c>
      <c r="BT142" s="1274">
        <v>3.78</v>
      </c>
      <c r="BU142" s="822"/>
      <c r="BV142" s="822"/>
      <c r="BW142" s="822"/>
      <c r="BX142" s="822"/>
      <c r="BY142" s="822"/>
      <c r="BZ142" s="822"/>
      <c r="CA142" s="822"/>
      <c r="CB142" s="822"/>
      <c r="CC142" s="822"/>
      <c r="CD142" s="822"/>
      <c r="CE142" s="822"/>
      <c r="CF142" s="822"/>
      <c r="CG142" s="822"/>
      <c r="CH142" s="822"/>
      <c r="CI142" s="822"/>
      <c r="CJ142" s="822"/>
      <c r="CK142" s="822"/>
      <c r="CL142" s="822"/>
      <c r="CM142" s="822"/>
      <c r="CN142" s="823"/>
    </row>
    <row r="143" spans="2:92" x14ac:dyDescent="0.3">
      <c r="B14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3" s="1269" t="s">
        <v>1097</v>
      </c>
      <c r="D143" s="1277" t="s">
        <v>1098</v>
      </c>
      <c r="E143" s="1266" t="s">
        <v>763</v>
      </c>
      <c r="F143" s="1267" t="str">
        <f>VLOOKUP(TBL5_OptBen[[#This Row],[Option Type (defined list)]],'Option Typs_Grps'!B$2:C$47, 2, FALSE)</f>
        <v>Customer Options</v>
      </c>
      <c r="G143" s="1268" t="s">
        <v>738</v>
      </c>
      <c r="H143" s="1269" t="s">
        <v>1090</v>
      </c>
      <c r="I143" s="1270" t="s">
        <v>68</v>
      </c>
      <c r="J143" s="1271" t="s">
        <v>111</v>
      </c>
      <c r="K143" s="1272">
        <v>2</v>
      </c>
      <c r="L143" s="1273">
        <v>0</v>
      </c>
      <c r="M143" s="1273">
        <v>0</v>
      </c>
      <c r="N143" s="1273">
        <v>0</v>
      </c>
      <c r="O143" s="1273">
        <v>0</v>
      </c>
      <c r="P143" s="1273">
        <v>0</v>
      </c>
      <c r="Q143" s="1273">
        <v>0</v>
      </c>
      <c r="R143" s="1274">
        <v>3.78</v>
      </c>
      <c r="S143" s="1274">
        <v>3.78</v>
      </c>
      <c r="T143" s="1274">
        <v>3.78</v>
      </c>
      <c r="U143" s="1274">
        <v>3.78</v>
      </c>
      <c r="V143" s="1274">
        <v>3.78</v>
      </c>
      <c r="W143" s="1274">
        <v>3.78</v>
      </c>
      <c r="X143" s="1274">
        <v>3.78</v>
      </c>
      <c r="Y143" s="1274">
        <v>3.78</v>
      </c>
      <c r="Z143" s="1274">
        <v>3.78</v>
      </c>
      <c r="AA143" s="1274">
        <v>3.78</v>
      </c>
      <c r="AB143" s="1274">
        <v>3.78</v>
      </c>
      <c r="AC143" s="1274">
        <v>3.78</v>
      </c>
      <c r="AD143" s="1274">
        <v>3.78</v>
      </c>
      <c r="AE143" s="1274">
        <v>3.78</v>
      </c>
      <c r="AF143" s="1274">
        <v>3.78</v>
      </c>
      <c r="AG143" s="1274">
        <v>3.78</v>
      </c>
      <c r="AH143" s="1274">
        <v>3.78</v>
      </c>
      <c r="AI143" s="1274">
        <v>3.78</v>
      </c>
      <c r="AJ143" s="1274">
        <v>3.78</v>
      </c>
      <c r="AK143" s="1274">
        <v>3.78</v>
      </c>
      <c r="AL143" s="1274">
        <v>3.78</v>
      </c>
      <c r="AM143" s="1274">
        <v>3.78</v>
      </c>
      <c r="AN143" s="1274">
        <v>3.78</v>
      </c>
      <c r="AO143" s="1274">
        <v>3.78</v>
      </c>
      <c r="AP143" s="1274">
        <v>3.78</v>
      </c>
      <c r="AQ143" s="1274">
        <v>3.78</v>
      </c>
      <c r="AR143" s="1274">
        <v>3.78</v>
      </c>
      <c r="AS143" s="1274">
        <v>3.78</v>
      </c>
      <c r="AT143" s="1274">
        <v>3.78</v>
      </c>
      <c r="AU143" s="1274">
        <v>3.78</v>
      </c>
      <c r="AV143" s="1274">
        <v>3.78</v>
      </c>
      <c r="AW143" s="1274">
        <v>3.78</v>
      </c>
      <c r="AX143" s="1274">
        <v>3.78</v>
      </c>
      <c r="AY143" s="1274">
        <v>3.78</v>
      </c>
      <c r="AZ143" s="1274">
        <v>3.78</v>
      </c>
      <c r="BA143" s="1274">
        <v>3.78</v>
      </c>
      <c r="BB143" s="1274">
        <v>3.78</v>
      </c>
      <c r="BC143" s="1274">
        <v>3.78</v>
      </c>
      <c r="BD143" s="1274">
        <v>3.78</v>
      </c>
      <c r="BE143" s="1274">
        <v>3.78</v>
      </c>
      <c r="BF143" s="1274">
        <v>3.78</v>
      </c>
      <c r="BG143" s="1274">
        <v>3.78</v>
      </c>
      <c r="BH143" s="1274">
        <v>3.78</v>
      </c>
      <c r="BI143" s="1274">
        <v>3.78</v>
      </c>
      <c r="BJ143" s="1274">
        <v>3.78</v>
      </c>
      <c r="BK143" s="1274">
        <v>3.78</v>
      </c>
      <c r="BL143" s="1274">
        <v>3.78</v>
      </c>
      <c r="BM143" s="1274">
        <v>3.78</v>
      </c>
      <c r="BN143" s="1274">
        <v>3.78</v>
      </c>
      <c r="BO143" s="1274">
        <v>3.78</v>
      </c>
      <c r="BP143" s="1274">
        <v>3.78</v>
      </c>
      <c r="BQ143" s="1274">
        <v>3.78</v>
      </c>
      <c r="BR143" s="1274">
        <v>3.78</v>
      </c>
      <c r="BS143" s="1274">
        <v>3.78</v>
      </c>
      <c r="BT143" s="1274">
        <v>3.78</v>
      </c>
      <c r="BU143" s="822"/>
      <c r="BV143" s="822"/>
      <c r="BW143" s="822"/>
      <c r="BX143" s="822"/>
      <c r="BY143" s="822"/>
      <c r="BZ143" s="822"/>
      <c r="CA143" s="822"/>
      <c r="CB143" s="822"/>
      <c r="CC143" s="822"/>
      <c r="CD143" s="822"/>
      <c r="CE143" s="822"/>
      <c r="CF143" s="822"/>
      <c r="CG143" s="822"/>
      <c r="CH143" s="822"/>
      <c r="CI143" s="822"/>
      <c r="CJ143" s="822"/>
      <c r="CK143" s="822"/>
      <c r="CL143" s="822"/>
      <c r="CM143" s="822"/>
      <c r="CN143" s="823"/>
    </row>
    <row r="144" spans="2:92" x14ac:dyDescent="0.3">
      <c r="B14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4" s="1269" t="s">
        <v>1097</v>
      </c>
      <c r="D144" s="1277" t="s">
        <v>1098</v>
      </c>
      <c r="E144" s="1266" t="s">
        <v>763</v>
      </c>
      <c r="F144" s="1267" t="str">
        <f>VLOOKUP(TBL5_OptBen[[#This Row],[Option Type (defined list)]],'Option Typs_Grps'!B$2:C$47, 2, FALSE)</f>
        <v>Customer Options</v>
      </c>
      <c r="G144" s="1268" t="s">
        <v>738</v>
      </c>
      <c r="H144" s="1269" t="s">
        <v>1087</v>
      </c>
      <c r="I144" s="1270" t="s">
        <v>68</v>
      </c>
      <c r="J144" s="1271" t="s">
        <v>111</v>
      </c>
      <c r="K144" s="1272">
        <v>2</v>
      </c>
      <c r="L144" s="1273">
        <v>0</v>
      </c>
      <c r="M144" s="1273">
        <v>0</v>
      </c>
      <c r="N144" s="1273">
        <v>0</v>
      </c>
      <c r="O144" s="1273">
        <v>0</v>
      </c>
      <c r="P144" s="1273">
        <v>0</v>
      </c>
      <c r="Q144" s="1273">
        <v>0</v>
      </c>
      <c r="R144" s="1274">
        <v>3.78</v>
      </c>
      <c r="S144" s="1274">
        <v>3.78</v>
      </c>
      <c r="T144" s="1274">
        <v>3.78</v>
      </c>
      <c r="U144" s="1274">
        <v>3.78</v>
      </c>
      <c r="V144" s="1274">
        <v>3.78</v>
      </c>
      <c r="W144" s="1274">
        <v>3.78</v>
      </c>
      <c r="X144" s="1274">
        <v>3.78</v>
      </c>
      <c r="Y144" s="1274">
        <v>3.78</v>
      </c>
      <c r="Z144" s="1274">
        <v>3.78</v>
      </c>
      <c r="AA144" s="1274">
        <v>3.78</v>
      </c>
      <c r="AB144" s="1274">
        <v>3.78</v>
      </c>
      <c r="AC144" s="1274">
        <v>3.78</v>
      </c>
      <c r="AD144" s="1274">
        <v>3.78</v>
      </c>
      <c r="AE144" s="1274">
        <v>3.78</v>
      </c>
      <c r="AF144" s="1274">
        <v>3.78</v>
      </c>
      <c r="AG144" s="1274">
        <v>3.78</v>
      </c>
      <c r="AH144" s="1274">
        <v>3.78</v>
      </c>
      <c r="AI144" s="1274">
        <v>3.78</v>
      </c>
      <c r="AJ144" s="1274">
        <v>3.78</v>
      </c>
      <c r="AK144" s="1274">
        <v>3.78</v>
      </c>
      <c r="AL144" s="1274">
        <v>3.78</v>
      </c>
      <c r="AM144" s="1274">
        <v>3.78</v>
      </c>
      <c r="AN144" s="1274">
        <v>3.78</v>
      </c>
      <c r="AO144" s="1274">
        <v>3.78</v>
      </c>
      <c r="AP144" s="1274">
        <v>3.78</v>
      </c>
      <c r="AQ144" s="1274">
        <v>3.78</v>
      </c>
      <c r="AR144" s="1274">
        <v>3.78</v>
      </c>
      <c r="AS144" s="1274">
        <v>3.78</v>
      </c>
      <c r="AT144" s="1274">
        <v>3.78</v>
      </c>
      <c r="AU144" s="1274">
        <v>3.78</v>
      </c>
      <c r="AV144" s="1274">
        <v>3.78</v>
      </c>
      <c r="AW144" s="1274">
        <v>3.78</v>
      </c>
      <c r="AX144" s="1274">
        <v>3.78</v>
      </c>
      <c r="AY144" s="1274">
        <v>3.78</v>
      </c>
      <c r="AZ144" s="1274">
        <v>3.78</v>
      </c>
      <c r="BA144" s="1274">
        <v>3.78</v>
      </c>
      <c r="BB144" s="1274">
        <v>3.78</v>
      </c>
      <c r="BC144" s="1274">
        <v>3.78</v>
      </c>
      <c r="BD144" s="1274">
        <v>3.78</v>
      </c>
      <c r="BE144" s="1274">
        <v>3.78</v>
      </c>
      <c r="BF144" s="1274">
        <v>3.78</v>
      </c>
      <c r="BG144" s="1274">
        <v>3.78</v>
      </c>
      <c r="BH144" s="1274">
        <v>3.78</v>
      </c>
      <c r="BI144" s="1274">
        <v>3.78</v>
      </c>
      <c r="BJ144" s="1274">
        <v>3.78</v>
      </c>
      <c r="BK144" s="1274">
        <v>3.78</v>
      </c>
      <c r="BL144" s="1274">
        <v>3.78</v>
      </c>
      <c r="BM144" s="1274">
        <v>3.78</v>
      </c>
      <c r="BN144" s="1274">
        <v>3.78</v>
      </c>
      <c r="BO144" s="1274">
        <v>3.78</v>
      </c>
      <c r="BP144" s="1274">
        <v>3.78</v>
      </c>
      <c r="BQ144" s="1274">
        <v>3.78</v>
      </c>
      <c r="BR144" s="1274">
        <v>3.78</v>
      </c>
      <c r="BS144" s="1274">
        <v>3.78</v>
      </c>
      <c r="BT144" s="1274">
        <v>3.78</v>
      </c>
      <c r="BU144" s="822"/>
      <c r="BV144" s="822"/>
      <c r="BW144" s="822"/>
      <c r="BX144" s="822"/>
      <c r="BY144" s="822"/>
      <c r="BZ144" s="822"/>
      <c r="CA144" s="822"/>
      <c r="CB144" s="822"/>
      <c r="CC144" s="822"/>
      <c r="CD144" s="822"/>
      <c r="CE144" s="822"/>
      <c r="CF144" s="822"/>
      <c r="CG144" s="822"/>
      <c r="CH144" s="822"/>
      <c r="CI144" s="822"/>
      <c r="CJ144" s="822"/>
      <c r="CK144" s="822"/>
      <c r="CL144" s="822"/>
      <c r="CM144" s="822"/>
      <c r="CN144" s="823"/>
    </row>
    <row r="145" spans="2:92" x14ac:dyDescent="0.3">
      <c r="B14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5" s="1269" t="s">
        <v>1097</v>
      </c>
      <c r="D145" s="1277" t="s">
        <v>1098</v>
      </c>
      <c r="E145" s="1266" t="s">
        <v>763</v>
      </c>
      <c r="F145" s="1267" t="str">
        <f>VLOOKUP(TBL5_OptBen[[#This Row],[Option Type (defined list)]],'Option Typs_Grps'!B$2:C$47, 2, FALSE)</f>
        <v>Customer Options</v>
      </c>
      <c r="G145" s="1268" t="s">
        <v>738</v>
      </c>
      <c r="H145" s="1269" t="s">
        <v>1093</v>
      </c>
      <c r="I145" s="1270" t="s">
        <v>68</v>
      </c>
      <c r="J145" s="1271" t="s">
        <v>111</v>
      </c>
      <c r="K145" s="1272">
        <v>2</v>
      </c>
      <c r="L145" s="1273">
        <v>0</v>
      </c>
      <c r="M145" s="1273">
        <v>0</v>
      </c>
      <c r="N145" s="1273">
        <v>0</v>
      </c>
      <c r="O145" s="1273">
        <v>0</v>
      </c>
      <c r="P145" s="1273">
        <v>0</v>
      </c>
      <c r="Q145" s="1273">
        <v>0</v>
      </c>
      <c r="R145" s="1274">
        <v>3.78</v>
      </c>
      <c r="S145" s="1274">
        <v>3.78</v>
      </c>
      <c r="T145" s="1274">
        <v>3.78</v>
      </c>
      <c r="U145" s="1274">
        <v>3.78</v>
      </c>
      <c r="V145" s="1274">
        <v>3.78</v>
      </c>
      <c r="W145" s="1274">
        <v>3.78</v>
      </c>
      <c r="X145" s="1274">
        <v>3.78</v>
      </c>
      <c r="Y145" s="1274">
        <v>3.78</v>
      </c>
      <c r="Z145" s="1274">
        <v>3.78</v>
      </c>
      <c r="AA145" s="1274">
        <v>3.78</v>
      </c>
      <c r="AB145" s="1274">
        <v>3.78</v>
      </c>
      <c r="AC145" s="1274">
        <v>3.78</v>
      </c>
      <c r="AD145" s="1274">
        <v>3.78</v>
      </c>
      <c r="AE145" s="1274">
        <v>3.78</v>
      </c>
      <c r="AF145" s="1274">
        <v>3.78</v>
      </c>
      <c r="AG145" s="1274">
        <v>3.78</v>
      </c>
      <c r="AH145" s="1274">
        <v>3.78</v>
      </c>
      <c r="AI145" s="1274">
        <v>3.78</v>
      </c>
      <c r="AJ145" s="1274">
        <v>3.78</v>
      </c>
      <c r="AK145" s="1274">
        <v>3.78</v>
      </c>
      <c r="AL145" s="1274">
        <v>3.78</v>
      </c>
      <c r="AM145" s="1274">
        <v>3.78</v>
      </c>
      <c r="AN145" s="1274">
        <v>3.78</v>
      </c>
      <c r="AO145" s="1274">
        <v>3.78</v>
      </c>
      <c r="AP145" s="1274">
        <v>3.78</v>
      </c>
      <c r="AQ145" s="1274">
        <v>3.78</v>
      </c>
      <c r="AR145" s="1274">
        <v>3.78</v>
      </c>
      <c r="AS145" s="1274">
        <v>3.78</v>
      </c>
      <c r="AT145" s="1274">
        <v>3.78</v>
      </c>
      <c r="AU145" s="1274">
        <v>3.78</v>
      </c>
      <c r="AV145" s="1274">
        <v>3.78</v>
      </c>
      <c r="AW145" s="1274">
        <v>3.78</v>
      </c>
      <c r="AX145" s="1274">
        <v>3.78</v>
      </c>
      <c r="AY145" s="1274">
        <v>3.78</v>
      </c>
      <c r="AZ145" s="1274">
        <v>3.78</v>
      </c>
      <c r="BA145" s="1274">
        <v>3.78</v>
      </c>
      <c r="BB145" s="1274">
        <v>3.78</v>
      </c>
      <c r="BC145" s="1274">
        <v>3.78</v>
      </c>
      <c r="BD145" s="1274">
        <v>3.78</v>
      </c>
      <c r="BE145" s="1274">
        <v>3.78</v>
      </c>
      <c r="BF145" s="1274">
        <v>3.78</v>
      </c>
      <c r="BG145" s="1274">
        <v>3.78</v>
      </c>
      <c r="BH145" s="1274">
        <v>3.78</v>
      </c>
      <c r="BI145" s="1274">
        <v>3.78</v>
      </c>
      <c r="BJ145" s="1274">
        <v>3.78</v>
      </c>
      <c r="BK145" s="1274">
        <v>3.78</v>
      </c>
      <c r="BL145" s="1274">
        <v>3.78</v>
      </c>
      <c r="BM145" s="1274">
        <v>3.78</v>
      </c>
      <c r="BN145" s="1274">
        <v>3.78</v>
      </c>
      <c r="BO145" s="1274">
        <v>3.78</v>
      </c>
      <c r="BP145" s="1274">
        <v>3.78</v>
      </c>
      <c r="BQ145" s="1274">
        <v>3.78</v>
      </c>
      <c r="BR145" s="1274">
        <v>3.78</v>
      </c>
      <c r="BS145" s="1274">
        <v>3.78</v>
      </c>
      <c r="BT145" s="1274">
        <v>3.78</v>
      </c>
      <c r="BU145" s="822"/>
      <c r="BV145" s="822"/>
      <c r="BW145" s="822"/>
      <c r="BX145" s="822"/>
      <c r="BY145" s="822"/>
      <c r="BZ145" s="822"/>
      <c r="CA145" s="822"/>
      <c r="CB145" s="822"/>
      <c r="CC145" s="822"/>
      <c r="CD145" s="822"/>
      <c r="CE145" s="822"/>
      <c r="CF145" s="822"/>
      <c r="CG145" s="822"/>
      <c r="CH145" s="822"/>
      <c r="CI145" s="822"/>
      <c r="CJ145" s="822"/>
      <c r="CK145" s="822"/>
      <c r="CL145" s="822"/>
      <c r="CM145" s="822"/>
      <c r="CN145" s="823"/>
    </row>
    <row r="146" spans="2:92" x14ac:dyDescent="0.3">
      <c r="B14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6" s="1269" t="s">
        <v>1097</v>
      </c>
      <c r="D146" s="1277" t="s">
        <v>1098</v>
      </c>
      <c r="E146" s="1266" t="s">
        <v>763</v>
      </c>
      <c r="F146" s="1267" t="str">
        <f>VLOOKUP(TBL5_OptBen[[#This Row],[Option Type (defined list)]],'Option Typs_Grps'!B$2:C$47, 2, FALSE)</f>
        <v>Customer Options</v>
      </c>
      <c r="G146" s="1268" t="s">
        <v>738</v>
      </c>
      <c r="H146" s="1269" t="s">
        <v>1088</v>
      </c>
      <c r="I146" s="1270" t="s">
        <v>68</v>
      </c>
      <c r="J146" s="1271" t="s">
        <v>111</v>
      </c>
      <c r="K146" s="1272">
        <v>2</v>
      </c>
      <c r="L146" s="1273">
        <v>0</v>
      </c>
      <c r="M146" s="1273">
        <v>0</v>
      </c>
      <c r="N146" s="1273">
        <v>0</v>
      </c>
      <c r="O146" s="1273">
        <v>0</v>
      </c>
      <c r="P146" s="1273">
        <v>0</v>
      </c>
      <c r="Q146" s="1273">
        <v>0</v>
      </c>
      <c r="R146" s="1274">
        <v>3.78</v>
      </c>
      <c r="S146" s="1274">
        <v>3.78</v>
      </c>
      <c r="T146" s="1274">
        <v>3.78</v>
      </c>
      <c r="U146" s="1274">
        <v>3.78</v>
      </c>
      <c r="V146" s="1274">
        <v>3.78</v>
      </c>
      <c r="W146" s="1274">
        <v>3.78</v>
      </c>
      <c r="X146" s="1274">
        <v>3.78</v>
      </c>
      <c r="Y146" s="1274">
        <v>3.78</v>
      </c>
      <c r="Z146" s="1274">
        <v>3.78</v>
      </c>
      <c r="AA146" s="1274">
        <v>3.78</v>
      </c>
      <c r="AB146" s="1274">
        <v>3.78</v>
      </c>
      <c r="AC146" s="1274">
        <v>3.78</v>
      </c>
      <c r="AD146" s="1274">
        <v>3.78</v>
      </c>
      <c r="AE146" s="1274">
        <v>3.78</v>
      </c>
      <c r="AF146" s="1274">
        <v>3.78</v>
      </c>
      <c r="AG146" s="1274">
        <v>3.78</v>
      </c>
      <c r="AH146" s="1274">
        <v>3.78</v>
      </c>
      <c r="AI146" s="1274">
        <v>3.78</v>
      </c>
      <c r="AJ146" s="1274">
        <v>3.78</v>
      </c>
      <c r="AK146" s="1274">
        <v>3.78</v>
      </c>
      <c r="AL146" s="1274">
        <v>3.78</v>
      </c>
      <c r="AM146" s="1274">
        <v>3.78</v>
      </c>
      <c r="AN146" s="1274">
        <v>3.78</v>
      </c>
      <c r="AO146" s="1274">
        <v>3.78</v>
      </c>
      <c r="AP146" s="1274">
        <v>3.78</v>
      </c>
      <c r="AQ146" s="1274">
        <v>3.78</v>
      </c>
      <c r="AR146" s="1274">
        <v>3.78</v>
      </c>
      <c r="AS146" s="1274">
        <v>3.78</v>
      </c>
      <c r="AT146" s="1274">
        <v>3.78</v>
      </c>
      <c r="AU146" s="1274">
        <v>3.78</v>
      </c>
      <c r="AV146" s="1274">
        <v>3.78</v>
      </c>
      <c r="AW146" s="1274">
        <v>3.78</v>
      </c>
      <c r="AX146" s="1274">
        <v>3.78</v>
      </c>
      <c r="AY146" s="1274">
        <v>3.78</v>
      </c>
      <c r="AZ146" s="1274">
        <v>3.78</v>
      </c>
      <c r="BA146" s="1274">
        <v>3.78</v>
      </c>
      <c r="BB146" s="1274">
        <v>3.78</v>
      </c>
      <c r="BC146" s="1274">
        <v>3.78</v>
      </c>
      <c r="BD146" s="1274">
        <v>3.78</v>
      </c>
      <c r="BE146" s="1274">
        <v>3.78</v>
      </c>
      <c r="BF146" s="1274">
        <v>3.78</v>
      </c>
      <c r="BG146" s="1274">
        <v>3.78</v>
      </c>
      <c r="BH146" s="1274">
        <v>3.78</v>
      </c>
      <c r="BI146" s="1274">
        <v>3.78</v>
      </c>
      <c r="BJ146" s="1274">
        <v>3.78</v>
      </c>
      <c r="BK146" s="1274">
        <v>3.78</v>
      </c>
      <c r="BL146" s="1274">
        <v>3.78</v>
      </c>
      <c r="BM146" s="1274">
        <v>3.78</v>
      </c>
      <c r="BN146" s="1274">
        <v>3.78</v>
      </c>
      <c r="BO146" s="1274">
        <v>3.78</v>
      </c>
      <c r="BP146" s="1274">
        <v>3.78</v>
      </c>
      <c r="BQ146" s="1274">
        <v>3.78</v>
      </c>
      <c r="BR146" s="1274">
        <v>3.78</v>
      </c>
      <c r="BS146" s="1274">
        <v>3.78</v>
      </c>
      <c r="BT146" s="1274">
        <v>3.78</v>
      </c>
      <c r="BU146" s="822"/>
      <c r="BV146" s="822"/>
      <c r="BW146" s="822"/>
      <c r="BX146" s="822"/>
      <c r="BY146" s="822"/>
      <c r="BZ146" s="822"/>
      <c r="CA146" s="822"/>
      <c r="CB146" s="822"/>
      <c r="CC146" s="822"/>
      <c r="CD146" s="822"/>
      <c r="CE146" s="822"/>
      <c r="CF146" s="822"/>
      <c r="CG146" s="822"/>
      <c r="CH146" s="822"/>
      <c r="CI146" s="822"/>
      <c r="CJ146" s="822"/>
      <c r="CK146" s="822"/>
      <c r="CL146" s="822"/>
      <c r="CM146" s="822"/>
      <c r="CN146" s="823"/>
    </row>
    <row r="147" spans="2:92" x14ac:dyDescent="0.3">
      <c r="B14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7" s="1269" t="s">
        <v>1097</v>
      </c>
      <c r="D147" s="1277" t="s">
        <v>1098</v>
      </c>
      <c r="E147" s="1266" t="s">
        <v>763</v>
      </c>
      <c r="F147" s="1267" t="str">
        <f>VLOOKUP(TBL5_OptBen[[#This Row],[Option Type (defined list)]],'Option Typs_Grps'!B$2:C$47, 2, FALSE)</f>
        <v>Customer Options</v>
      </c>
      <c r="G147" s="1268" t="s">
        <v>738</v>
      </c>
      <c r="H147" s="1269" t="s">
        <v>1094</v>
      </c>
      <c r="I147" s="1275" t="s">
        <v>68</v>
      </c>
      <c r="J147" s="1271" t="s">
        <v>111</v>
      </c>
      <c r="K147" s="1272">
        <v>2</v>
      </c>
      <c r="L147" s="1273">
        <v>0</v>
      </c>
      <c r="M147" s="1273">
        <v>0</v>
      </c>
      <c r="N147" s="1273">
        <v>0</v>
      </c>
      <c r="O147" s="1273">
        <v>0</v>
      </c>
      <c r="P147" s="1273">
        <v>0</v>
      </c>
      <c r="Q147" s="1273">
        <v>0</v>
      </c>
      <c r="R147" s="1274">
        <v>3.78</v>
      </c>
      <c r="S147" s="1274">
        <v>3.78</v>
      </c>
      <c r="T147" s="1274">
        <v>3.78</v>
      </c>
      <c r="U147" s="1274">
        <v>3.78</v>
      </c>
      <c r="V147" s="1274">
        <v>3.78</v>
      </c>
      <c r="W147" s="1274">
        <v>3.78</v>
      </c>
      <c r="X147" s="1274">
        <v>3.78</v>
      </c>
      <c r="Y147" s="1274">
        <v>3.78</v>
      </c>
      <c r="Z147" s="1274">
        <v>3.78</v>
      </c>
      <c r="AA147" s="1274">
        <v>3.78</v>
      </c>
      <c r="AB147" s="1274">
        <v>3.78</v>
      </c>
      <c r="AC147" s="1274">
        <v>3.78</v>
      </c>
      <c r="AD147" s="1274">
        <v>3.78</v>
      </c>
      <c r="AE147" s="1274">
        <v>3.78</v>
      </c>
      <c r="AF147" s="1274">
        <v>3.78</v>
      </c>
      <c r="AG147" s="1274">
        <v>3.78</v>
      </c>
      <c r="AH147" s="1274">
        <v>3.78</v>
      </c>
      <c r="AI147" s="1274">
        <v>3.78</v>
      </c>
      <c r="AJ147" s="1274">
        <v>3.78</v>
      </c>
      <c r="AK147" s="1274">
        <v>3.78</v>
      </c>
      <c r="AL147" s="1274">
        <v>3.78</v>
      </c>
      <c r="AM147" s="1274">
        <v>3.78</v>
      </c>
      <c r="AN147" s="1274">
        <v>3.78</v>
      </c>
      <c r="AO147" s="1274">
        <v>3.78</v>
      </c>
      <c r="AP147" s="1274">
        <v>3.78</v>
      </c>
      <c r="AQ147" s="1274">
        <v>3.78</v>
      </c>
      <c r="AR147" s="1274">
        <v>3.78</v>
      </c>
      <c r="AS147" s="1274">
        <v>3.78</v>
      </c>
      <c r="AT147" s="1274">
        <v>3.78</v>
      </c>
      <c r="AU147" s="1274">
        <v>3.78</v>
      </c>
      <c r="AV147" s="1274">
        <v>3.78</v>
      </c>
      <c r="AW147" s="1274">
        <v>3.78</v>
      </c>
      <c r="AX147" s="1274">
        <v>3.78</v>
      </c>
      <c r="AY147" s="1274">
        <v>3.78</v>
      </c>
      <c r="AZ147" s="1274">
        <v>3.78</v>
      </c>
      <c r="BA147" s="1274">
        <v>3.78</v>
      </c>
      <c r="BB147" s="1274">
        <v>3.78</v>
      </c>
      <c r="BC147" s="1274">
        <v>3.78</v>
      </c>
      <c r="BD147" s="1274">
        <v>3.78</v>
      </c>
      <c r="BE147" s="1274">
        <v>3.78</v>
      </c>
      <c r="BF147" s="1274">
        <v>3.78</v>
      </c>
      <c r="BG147" s="1274">
        <v>3.78</v>
      </c>
      <c r="BH147" s="1274">
        <v>3.78</v>
      </c>
      <c r="BI147" s="1274">
        <v>3.78</v>
      </c>
      <c r="BJ147" s="1274">
        <v>3.78</v>
      </c>
      <c r="BK147" s="1274">
        <v>3.78</v>
      </c>
      <c r="BL147" s="1274">
        <v>3.78</v>
      </c>
      <c r="BM147" s="1274">
        <v>3.78</v>
      </c>
      <c r="BN147" s="1274">
        <v>3.78</v>
      </c>
      <c r="BO147" s="1274">
        <v>3.78</v>
      </c>
      <c r="BP147" s="1274">
        <v>3.78</v>
      </c>
      <c r="BQ147" s="1274">
        <v>3.78</v>
      </c>
      <c r="BR147" s="1274">
        <v>3.78</v>
      </c>
      <c r="BS147" s="1274">
        <v>3.78</v>
      </c>
      <c r="BT147" s="1274">
        <v>3.78</v>
      </c>
      <c r="BU147" s="822"/>
      <c r="BV147" s="822"/>
      <c r="BW147" s="822"/>
      <c r="BX147" s="822"/>
      <c r="BY147" s="822"/>
      <c r="BZ147" s="822"/>
      <c r="CA147" s="822"/>
      <c r="CB147" s="822"/>
      <c r="CC147" s="822"/>
      <c r="CD147" s="822"/>
      <c r="CE147" s="822"/>
      <c r="CF147" s="822"/>
      <c r="CG147" s="822"/>
      <c r="CH147" s="822"/>
      <c r="CI147" s="822"/>
      <c r="CJ147" s="822"/>
      <c r="CK147" s="822"/>
      <c r="CL147" s="822"/>
      <c r="CM147" s="822"/>
      <c r="CN147" s="823"/>
    </row>
    <row r="148" spans="2:92" x14ac:dyDescent="0.3">
      <c r="B14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269" t="s">
        <v>1097</v>
      </c>
      <c r="D148" s="1277" t="s">
        <v>1098</v>
      </c>
      <c r="E148" s="1266" t="s">
        <v>763</v>
      </c>
      <c r="F148" s="1267" t="str">
        <f>VLOOKUP(TBL5_OptBen[[#This Row],[Option Type (defined list)]],'Option Typs_Grps'!B$2:C$47, 2, FALSE)</f>
        <v>Customer Options</v>
      </c>
      <c r="G148" s="1268" t="s">
        <v>738</v>
      </c>
      <c r="H148" s="1269" t="s">
        <v>1091</v>
      </c>
      <c r="I148" s="1275" t="s">
        <v>68</v>
      </c>
      <c r="J148" s="1271" t="s">
        <v>111</v>
      </c>
      <c r="K148" s="1272">
        <v>2</v>
      </c>
      <c r="L148" s="1273">
        <v>0</v>
      </c>
      <c r="M148" s="1273">
        <v>0</v>
      </c>
      <c r="N148" s="1273">
        <v>0</v>
      </c>
      <c r="O148" s="1273">
        <v>0</v>
      </c>
      <c r="P148" s="1273">
        <v>0</v>
      </c>
      <c r="Q148" s="1273">
        <v>0</v>
      </c>
      <c r="R148" s="1274">
        <v>3.78</v>
      </c>
      <c r="S148" s="1274">
        <v>3.78</v>
      </c>
      <c r="T148" s="1274">
        <v>3.78</v>
      </c>
      <c r="U148" s="1274">
        <v>3.78</v>
      </c>
      <c r="V148" s="1274">
        <v>3.78</v>
      </c>
      <c r="W148" s="1274">
        <v>3.78</v>
      </c>
      <c r="X148" s="1274">
        <v>3.78</v>
      </c>
      <c r="Y148" s="1274">
        <v>3.78</v>
      </c>
      <c r="Z148" s="1274">
        <v>3.78</v>
      </c>
      <c r="AA148" s="1274">
        <v>3.78</v>
      </c>
      <c r="AB148" s="1274">
        <v>3.78</v>
      </c>
      <c r="AC148" s="1274">
        <v>3.78</v>
      </c>
      <c r="AD148" s="1274">
        <v>3.78</v>
      </c>
      <c r="AE148" s="1274">
        <v>3.78</v>
      </c>
      <c r="AF148" s="1274">
        <v>3.78</v>
      </c>
      <c r="AG148" s="1274">
        <v>3.78</v>
      </c>
      <c r="AH148" s="1274">
        <v>3.78</v>
      </c>
      <c r="AI148" s="1274">
        <v>3.78</v>
      </c>
      <c r="AJ148" s="1274">
        <v>3.78</v>
      </c>
      <c r="AK148" s="1274">
        <v>3.78</v>
      </c>
      <c r="AL148" s="1274">
        <v>3.78</v>
      </c>
      <c r="AM148" s="1274">
        <v>3.78</v>
      </c>
      <c r="AN148" s="1274">
        <v>3.78</v>
      </c>
      <c r="AO148" s="1274">
        <v>3.78</v>
      </c>
      <c r="AP148" s="1274">
        <v>3.78</v>
      </c>
      <c r="AQ148" s="1274">
        <v>3.78</v>
      </c>
      <c r="AR148" s="1274">
        <v>3.78</v>
      </c>
      <c r="AS148" s="1274">
        <v>3.78</v>
      </c>
      <c r="AT148" s="1274">
        <v>3.78</v>
      </c>
      <c r="AU148" s="1274">
        <v>3.78</v>
      </c>
      <c r="AV148" s="1274">
        <v>3.78</v>
      </c>
      <c r="AW148" s="1274">
        <v>3.78</v>
      </c>
      <c r="AX148" s="1274">
        <v>3.78</v>
      </c>
      <c r="AY148" s="1274">
        <v>3.78</v>
      </c>
      <c r="AZ148" s="1274">
        <v>3.78</v>
      </c>
      <c r="BA148" s="1274">
        <v>3.78</v>
      </c>
      <c r="BB148" s="1274">
        <v>3.78</v>
      </c>
      <c r="BC148" s="1274">
        <v>3.78</v>
      </c>
      <c r="BD148" s="1274">
        <v>3.78</v>
      </c>
      <c r="BE148" s="1274">
        <v>3.78</v>
      </c>
      <c r="BF148" s="1274">
        <v>3.78</v>
      </c>
      <c r="BG148" s="1274">
        <v>3.78</v>
      </c>
      <c r="BH148" s="1274">
        <v>3.78</v>
      </c>
      <c r="BI148" s="1274">
        <v>3.78</v>
      </c>
      <c r="BJ148" s="1274">
        <v>3.78</v>
      </c>
      <c r="BK148" s="1274">
        <v>3.78</v>
      </c>
      <c r="BL148" s="1274">
        <v>3.78</v>
      </c>
      <c r="BM148" s="1274">
        <v>3.78</v>
      </c>
      <c r="BN148" s="1274">
        <v>3.78</v>
      </c>
      <c r="BO148" s="1274">
        <v>3.78</v>
      </c>
      <c r="BP148" s="1274">
        <v>3.78</v>
      </c>
      <c r="BQ148" s="1274">
        <v>3.78</v>
      </c>
      <c r="BR148" s="1274">
        <v>3.78</v>
      </c>
      <c r="BS148" s="1274">
        <v>3.78</v>
      </c>
      <c r="BT148" s="1274">
        <v>3.78</v>
      </c>
      <c r="BU148" s="822"/>
      <c r="BV148" s="822"/>
      <c r="BW148" s="822"/>
      <c r="BX148" s="822"/>
      <c r="BY148" s="822"/>
      <c r="BZ148" s="822"/>
      <c r="CA148" s="822"/>
      <c r="CB148" s="822"/>
      <c r="CC148" s="822"/>
      <c r="CD148" s="822"/>
      <c r="CE148" s="822"/>
      <c r="CF148" s="822"/>
      <c r="CG148" s="822"/>
      <c r="CH148" s="822"/>
      <c r="CI148" s="822"/>
      <c r="CJ148" s="822"/>
      <c r="CK148" s="822"/>
      <c r="CL148" s="822"/>
      <c r="CM148" s="822"/>
      <c r="CN148" s="823"/>
    </row>
    <row r="149" spans="2:92" x14ac:dyDescent="0.3">
      <c r="B14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269" t="s">
        <v>1097</v>
      </c>
      <c r="D149" s="1277" t="s">
        <v>1098</v>
      </c>
      <c r="E149" s="1266" t="s">
        <v>763</v>
      </c>
      <c r="F149" s="1267" t="str">
        <f>VLOOKUP(TBL5_OptBen[[#This Row],[Option Type (defined list)]],'Option Typs_Grps'!B$2:C$47, 2, FALSE)</f>
        <v>Customer Options</v>
      </c>
      <c r="G149" s="1268" t="s">
        <v>738</v>
      </c>
      <c r="H149" s="1269" t="s">
        <v>1092</v>
      </c>
      <c r="I149" s="1275" t="s">
        <v>68</v>
      </c>
      <c r="J149" s="1271" t="s">
        <v>111</v>
      </c>
      <c r="K149" s="1272">
        <v>2</v>
      </c>
      <c r="L149" s="1273">
        <v>0</v>
      </c>
      <c r="M149" s="1273">
        <v>0</v>
      </c>
      <c r="N149" s="1273">
        <v>0</v>
      </c>
      <c r="O149" s="1273">
        <v>0</v>
      </c>
      <c r="P149" s="1273">
        <v>0</v>
      </c>
      <c r="Q149" s="1273">
        <v>0</v>
      </c>
      <c r="R149" s="1274">
        <v>3.78</v>
      </c>
      <c r="S149" s="1274">
        <v>3.78</v>
      </c>
      <c r="T149" s="1274">
        <v>3.78</v>
      </c>
      <c r="U149" s="1274">
        <v>3.78</v>
      </c>
      <c r="V149" s="1274">
        <v>3.78</v>
      </c>
      <c r="W149" s="1274">
        <v>3.78</v>
      </c>
      <c r="X149" s="1274">
        <v>3.78</v>
      </c>
      <c r="Y149" s="1274">
        <v>3.78</v>
      </c>
      <c r="Z149" s="1274">
        <v>3.78</v>
      </c>
      <c r="AA149" s="1274">
        <v>3.78</v>
      </c>
      <c r="AB149" s="1274">
        <v>3.78</v>
      </c>
      <c r="AC149" s="1274">
        <v>3.78</v>
      </c>
      <c r="AD149" s="1274">
        <v>3.78</v>
      </c>
      <c r="AE149" s="1274">
        <v>3.78</v>
      </c>
      <c r="AF149" s="1274">
        <v>3.78</v>
      </c>
      <c r="AG149" s="1274">
        <v>3.78</v>
      </c>
      <c r="AH149" s="1274">
        <v>3.78</v>
      </c>
      <c r="AI149" s="1274">
        <v>3.78</v>
      </c>
      <c r="AJ149" s="1274">
        <v>3.78</v>
      </c>
      <c r="AK149" s="1274">
        <v>3.78</v>
      </c>
      <c r="AL149" s="1274">
        <v>3.78</v>
      </c>
      <c r="AM149" s="1274">
        <v>3.78</v>
      </c>
      <c r="AN149" s="1274">
        <v>3.78</v>
      </c>
      <c r="AO149" s="1274">
        <v>3.78</v>
      </c>
      <c r="AP149" s="1274">
        <v>3.78</v>
      </c>
      <c r="AQ149" s="1274">
        <v>3.78</v>
      </c>
      <c r="AR149" s="1274">
        <v>3.78</v>
      </c>
      <c r="AS149" s="1274">
        <v>3.78</v>
      </c>
      <c r="AT149" s="1274">
        <v>3.78</v>
      </c>
      <c r="AU149" s="1274">
        <v>3.78</v>
      </c>
      <c r="AV149" s="1274">
        <v>3.78</v>
      </c>
      <c r="AW149" s="1274">
        <v>3.78</v>
      </c>
      <c r="AX149" s="1274">
        <v>3.78</v>
      </c>
      <c r="AY149" s="1274">
        <v>3.78</v>
      </c>
      <c r="AZ149" s="1274">
        <v>3.78</v>
      </c>
      <c r="BA149" s="1274">
        <v>3.78</v>
      </c>
      <c r="BB149" s="1274">
        <v>3.78</v>
      </c>
      <c r="BC149" s="1274">
        <v>3.78</v>
      </c>
      <c r="BD149" s="1274">
        <v>3.78</v>
      </c>
      <c r="BE149" s="1274">
        <v>3.78</v>
      </c>
      <c r="BF149" s="1274">
        <v>3.78</v>
      </c>
      <c r="BG149" s="1274">
        <v>3.78</v>
      </c>
      <c r="BH149" s="1274">
        <v>3.78</v>
      </c>
      <c r="BI149" s="1274">
        <v>3.78</v>
      </c>
      <c r="BJ149" s="1274">
        <v>3.78</v>
      </c>
      <c r="BK149" s="1274">
        <v>3.78</v>
      </c>
      <c r="BL149" s="1274">
        <v>3.78</v>
      </c>
      <c r="BM149" s="1274">
        <v>3.78</v>
      </c>
      <c r="BN149" s="1274">
        <v>3.78</v>
      </c>
      <c r="BO149" s="1274">
        <v>3.78</v>
      </c>
      <c r="BP149" s="1274">
        <v>3.78</v>
      </c>
      <c r="BQ149" s="1274">
        <v>3.78</v>
      </c>
      <c r="BR149" s="1274">
        <v>3.78</v>
      </c>
      <c r="BS149" s="1274">
        <v>3.78</v>
      </c>
      <c r="BT149" s="1274">
        <v>3.78</v>
      </c>
      <c r="BU149" s="822"/>
      <c r="BV149" s="822"/>
      <c r="BW149" s="822"/>
      <c r="BX149" s="822"/>
      <c r="BY149" s="822"/>
      <c r="BZ149" s="822"/>
      <c r="CA149" s="822"/>
      <c r="CB149" s="822"/>
      <c r="CC149" s="822"/>
      <c r="CD149" s="822"/>
      <c r="CE149" s="822"/>
      <c r="CF149" s="822"/>
      <c r="CG149" s="822"/>
      <c r="CH149" s="822"/>
      <c r="CI149" s="822"/>
      <c r="CJ149" s="822"/>
      <c r="CK149" s="822"/>
      <c r="CL149" s="822"/>
      <c r="CM149" s="822"/>
      <c r="CN149" s="823"/>
    </row>
    <row r="150" spans="2:92" x14ac:dyDescent="0.3">
      <c r="B150" s="129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269" t="s">
        <v>1097</v>
      </c>
      <c r="D150" s="1277" t="s">
        <v>1098</v>
      </c>
      <c r="E150" s="1266" t="s">
        <v>763</v>
      </c>
      <c r="F150" s="1345" t="str">
        <f>VLOOKUP(TBL5_OptBen[[#This Row],[Option Type (defined list)]],'Option Typs_Grps'!B$2:C$47, 2, FALSE)</f>
        <v>Customer Options</v>
      </c>
      <c r="G150" s="1268" t="s">
        <v>738</v>
      </c>
      <c r="H150" s="1269" t="s">
        <v>1089</v>
      </c>
      <c r="I150" s="1275" t="s">
        <v>68</v>
      </c>
      <c r="J150" s="1271" t="s">
        <v>111</v>
      </c>
      <c r="K150" s="1272">
        <v>2</v>
      </c>
      <c r="L150" s="1273">
        <v>0</v>
      </c>
      <c r="M150" s="1273">
        <v>0</v>
      </c>
      <c r="N150" s="1273">
        <v>0</v>
      </c>
      <c r="O150" s="1273">
        <v>0</v>
      </c>
      <c r="P150" s="1273">
        <v>0</v>
      </c>
      <c r="Q150" s="1273">
        <v>0</v>
      </c>
      <c r="R150" s="1274">
        <v>3.78</v>
      </c>
      <c r="S150" s="1274">
        <v>3.78</v>
      </c>
      <c r="T150" s="1274">
        <v>3.78</v>
      </c>
      <c r="U150" s="1274">
        <v>3.78</v>
      </c>
      <c r="V150" s="1274">
        <v>3.78</v>
      </c>
      <c r="W150" s="1274">
        <v>3.78</v>
      </c>
      <c r="X150" s="1274">
        <v>3.78</v>
      </c>
      <c r="Y150" s="1274">
        <v>3.78</v>
      </c>
      <c r="Z150" s="1274">
        <v>3.78</v>
      </c>
      <c r="AA150" s="1274">
        <v>3.78</v>
      </c>
      <c r="AB150" s="1274">
        <v>3.78</v>
      </c>
      <c r="AC150" s="1274">
        <v>3.78</v>
      </c>
      <c r="AD150" s="1274">
        <v>3.78</v>
      </c>
      <c r="AE150" s="1274">
        <v>3.78</v>
      </c>
      <c r="AF150" s="1274">
        <v>3.78</v>
      </c>
      <c r="AG150" s="1274">
        <v>3.78</v>
      </c>
      <c r="AH150" s="1274">
        <v>3.78</v>
      </c>
      <c r="AI150" s="1274">
        <v>3.78</v>
      </c>
      <c r="AJ150" s="1274">
        <v>3.78</v>
      </c>
      <c r="AK150" s="1274">
        <v>3.78</v>
      </c>
      <c r="AL150" s="1274">
        <v>3.78</v>
      </c>
      <c r="AM150" s="1274">
        <v>3.78</v>
      </c>
      <c r="AN150" s="1274">
        <v>3.78</v>
      </c>
      <c r="AO150" s="1274">
        <v>3.78</v>
      </c>
      <c r="AP150" s="1274">
        <v>3.78</v>
      </c>
      <c r="AQ150" s="1274">
        <v>3.78</v>
      </c>
      <c r="AR150" s="1274">
        <v>3.78</v>
      </c>
      <c r="AS150" s="1274">
        <v>3.78</v>
      </c>
      <c r="AT150" s="1274">
        <v>3.78</v>
      </c>
      <c r="AU150" s="1274">
        <v>3.78</v>
      </c>
      <c r="AV150" s="1274">
        <v>3.78</v>
      </c>
      <c r="AW150" s="1274">
        <v>3.78</v>
      </c>
      <c r="AX150" s="1274">
        <v>3.78</v>
      </c>
      <c r="AY150" s="1274">
        <v>3.78</v>
      </c>
      <c r="AZ150" s="1274">
        <v>3.78</v>
      </c>
      <c r="BA150" s="1274">
        <v>3.78</v>
      </c>
      <c r="BB150" s="1274">
        <v>3.78</v>
      </c>
      <c r="BC150" s="1274">
        <v>3.78</v>
      </c>
      <c r="BD150" s="1274">
        <v>3.78</v>
      </c>
      <c r="BE150" s="1274">
        <v>3.78</v>
      </c>
      <c r="BF150" s="1274">
        <v>3.78</v>
      </c>
      <c r="BG150" s="1274">
        <v>3.78</v>
      </c>
      <c r="BH150" s="1274">
        <v>3.78</v>
      </c>
      <c r="BI150" s="1274">
        <v>3.78</v>
      </c>
      <c r="BJ150" s="1274">
        <v>3.78</v>
      </c>
      <c r="BK150" s="1274">
        <v>3.78</v>
      </c>
      <c r="BL150" s="1274">
        <v>3.78</v>
      </c>
      <c r="BM150" s="1274">
        <v>3.78</v>
      </c>
      <c r="BN150" s="1274">
        <v>3.78</v>
      </c>
      <c r="BO150" s="1274">
        <v>3.78</v>
      </c>
      <c r="BP150" s="1274">
        <v>3.78</v>
      </c>
      <c r="BQ150" s="1274">
        <v>3.78</v>
      </c>
      <c r="BR150" s="1274">
        <v>3.78</v>
      </c>
      <c r="BS150" s="1274">
        <v>3.78</v>
      </c>
      <c r="BT150" s="1274">
        <v>3.78</v>
      </c>
      <c r="BU150" s="827"/>
      <c r="BV150" s="827"/>
      <c r="BW150" s="827"/>
      <c r="BX150" s="827"/>
      <c r="BY150" s="827"/>
      <c r="BZ150" s="827"/>
      <c r="CA150" s="827"/>
      <c r="CB150" s="827"/>
      <c r="CC150" s="827"/>
      <c r="CD150" s="827"/>
      <c r="CE150" s="827"/>
      <c r="CF150" s="827"/>
      <c r="CG150" s="827"/>
      <c r="CH150" s="827"/>
      <c r="CI150" s="827"/>
      <c r="CJ150" s="827"/>
      <c r="CK150" s="827"/>
      <c r="CL150" s="827"/>
      <c r="CM150" s="827"/>
      <c r="CN150" s="828"/>
    </row>
  </sheetData>
  <mergeCells count="1">
    <mergeCell ref="L4:CN4"/>
  </mergeCells>
  <dataValidations disablePrompts="1" count="1">
    <dataValidation type="list" allowBlank="1" showInputMessage="1" showErrorMessage="1" sqref="E134:E141" xr:uid="{0B510479-37E2-4E81-AD07-338445681696}">
      <formula1>$CA$3:$CA$54</formula1>
    </dataValidation>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4ECA-CF08-4A5E-9968-2627BDF590BC}">
  <dimension ref="B1:CN150"/>
  <sheetViews>
    <sheetView zoomScale="70" zoomScaleNormal="70" workbookViewId="0">
      <pane xSplit="4" topLeftCell="E1" activePane="topRight" state="frozen"/>
      <selection activeCell="A4" sqref="A4"/>
      <selection pane="topRight" activeCell="G40" sqref="G40"/>
    </sheetView>
  </sheetViews>
  <sheetFormatPr defaultColWidth="8.69140625" defaultRowHeight="14" x14ac:dyDescent="0.35"/>
  <cols>
    <col min="1" max="1" width="2.07421875" style="810" customWidth="1"/>
    <col min="2" max="2" width="18.07421875" style="810" customWidth="1"/>
    <col min="3" max="3" width="95.69140625" style="797" customWidth="1"/>
    <col min="4" max="4" width="9.69140625" style="810" customWidth="1"/>
    <col min="5" max="5" width="32.53515625" style="810" customWidth="1"/>
    <col min="6" max="6" width="19.07421875" style="810" customWidth="1"/>
    <col min="7" max="7" width="11" style="810" customWidth="1"/>
    <col min="8" max="8" width="56.69140625" style="810" bestFit="1" customWidth="1"/>
    <col min="9" max="9" width="16.07421875" style="810" customWidth="1"/>
    <col min="10" max="10" width="6.53515625" style="810" customWidth="1"/>
    <col min="11" max="11" width="8.07421875" style="810" customWidth="1"/>
    <col min="12" max="17" width="8.69140625" style="810" customWidth="1"/>
    <col min="18" max="23" width="8.69140625" style="810" bestFit="1" customWidth="1"/>
    <col min="24" max="72" width="9.53515625" style="810" bestFit="1" customWidth="1"/>
    <col min="73" max="91" width="0" style="810" hidden="1" customWidth="1"/>
    <col min="92" max="92" width="9.07421875" style="810" hidden="1" customWidth="1"/>
    <col min="93" max="16384" width="8.69140625" style="810"/>
  </cols>
  <sheetData>
    <row r="1" spans="2:92" ht="14.5" thickBot="1" x14ac:dyDescent="0.4">
      <c r="B1" s="1362"/>
      <c r="C1" s="1367"/>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row>
    <row r="2" spans="2:92" ht="35.15" customHeight="1" thickBot="1" x14ac:dyDescent="0.4">
      <c r="B2" s="1510" t="s">
        <v>62</v>
      </c>
      <c r="C2" s="1516" t="s">
        <v>17</v>
      </c>
      <c r="D2" s="1510" t="s">
        <v>2</v>
      </c>
      <c r="E2" s="1512">
        <v>1</v>
      </c>
      <c r="F2" s="1362"/>
      <c r="G2" s="774" t="s">
        <v>61</v>
      </c>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1362"/>
      <c r="AZ2" s="1362"/>
      <c r="BA2" s="1362"/>
      <c r="BB2" s="1362"/>
      <c r="BC2" s="1362"/>
      <c r="BD2" s="1362"/>
      <c r="BE2" s="1362"/>
      <c r="BF2" s="1362"/>
      <c r="BG2" s="1362"/>
      <c r="BH2" s="1362"/>
      <c r="BI2" s="1362"/>
      <c r="BJ2" s="1362"/>
      <c r="BK2" s="1362"/>
      <c r="BL2" s="1362"/>
      <c r="BM2" s="1362"/>
      <c r="BN2" s="1362"/>
      <c r="BO2" s="1362"/>
      <c r="BP2" s="1362"/>
      <c r="BQ2" s="1362"/>
      <c r="BR2" s="1362"/>
      <c r="BS2" s="1362"/>
      <c r="BT2" s="1362"/>
      <c r="BU2" s="1362"/>
      <c r="BV2" s="1362"/>
      <c r="BW2" s="1362"/>
      <c r="BX2" s="1362"/>
      <c r="BY2" s="1362"/>
      <c r="BZ2" s="1362"/>
      <c r="CA2" s="1362"/>
      <c r="CB2" s="1362"/>
      <c r="CC2" s="1362"/>
      <c r="CD2" s="1362"/>
      <c r="CE2" s="1362"/>
      <c r="CF2" s="1362"/>
      <c r="CG2" s="1362"/>
      <c r="CH2" s="1362"/>
      <c r="CI2" s="1362"/>
      <c r="CJ2" s="1362"/>
      <c r="CK2" s="1362"/>
      <c r="CL2" s="1362"/>
      <c r="CM2" s="1362"/>
      <c r="CN2" s="1362"/>
    </row>
    <row r="3" spans="2:92" ht="14.5" thickBot="1" x14ac:dyDescent="0.4">
      <c r="B3" s="1362"/>
      <c r="C3" s="1367"/>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2"/>
      <c r="BM3" s="1362"/>
      <c r="BN3" s="1362"/>
      <c r="BO3" s="1362"/>
      <c r="BP3" s="1362"/>
      <c r="BQ3" s="1362"/>
      <c r="BR3" s="1362"/>
      <c r="BS3" s="1362"/>
      <c r="BT3" s="1362"/>
      <c r="BU3" s="1362"/>
      <c r="BV3" s="1362"/>
      <c r="BW3" s="1362"/>
      <c r="BX3" s="1362"/>
      <c r="BY3" s="1362"/>
      <c r="BZ3" s="1362"/>
      <c r="CA3" s="1362"/>
      <c r="CB3" s="1362"/>
      <c r="CC3" s="1362"/>
      <c r="CD3" s="1362"/>
      <c r="CE3" s="1362"/>
      <c r="CF3" s="1362"/>
      <c r="CG3" s="1362"/>
      <c r="CH3" s="1362"/>
      <c r="CI3" s="1362"/>
      <c r="CJ3" s="1362"/>
      <c r="CK3" s="1362"/>
      <c r="CL3" s="1362"/>
      <c r="CM3" s="1362"/>
      <c r="CN3" s="1362"/>
    </row>
    <row r="4" spans="2:92" ht="42" customHeight="1" thickBot="1" x14ac:dyDescent="0.4">
      <c r="B4" s="122" t="s">
        <v>1079</v>
      </c>
      <c r="C4" s="25" t="s">
        <v>1080</v>
      </c>
      <c r="D4" s="26" t="s">
        <v>1080</v>
      </c>
      <c r="E4" s="26" t="s">
        <v>1080</v>
      </c>
      <c r="F4" s="26" t="s">
        <v>1080</v>
      </c>
      <c r="G4" s="26"/>
      <c r="H4" s="26"/>
      <c r="I4" s="26"/>
      <c r="J4" s="26"/>
      <c r="K4" s="26"/>
      <c r="L4" s="1600" t="s">
        <v>1081</v>
      </c>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c r="BH4" s="1601"/>
      <c r="BI4" s="1601"/>
      <c r="BJ4" s="1601"/>
      <c r="BK4" s="1601"/>
      <c r="BL4" s="1601"/>
      <c r="BM4" s="1601"/>
      <c r="BN4" s="1601"/>
      <c r="BO4" s="1601"/>
      <c r="BP4" s="1601"/>
      <c r="BQ4" s="1601"/>
      <c r="BR4" s="1601"/>
      <c r="BS4" s="1601"/>
      <c r="BT4" s="1601"/>
      <c r="BU4" s="1601"/>
      <c r="BV4" s="1601"/>
      <c r="BW4" s="1601"/>
      <c r="BX4" s="1601"/>
      <c r="BY4" s="1601"/>
      <c r="BZ4" s="1601"/>
      <c r="CA4" s="1601"/>
      <c r="CB4" s="1601"/>
      <c r="CC4" s="1601"/>
      <c r="CD4" s="1601"/>
      <c r="CE4" s="1601"/>
      <c r="CF4" s="1601"/>
      <c r="CG4" s="1601"/>
      <c r="CH4" s="1601"/>
      <c r="CI4" s="1601"/>
      <c r="CJ4" s="1601"/>
      <c r="CK4" s="1601"/>
      <c r="CL4" s="1601"/>
      <c r="CM4" s="1601"/>
      <c r="CN4" s="1601"/>
    </row>
    <row r="5" spans="2:92" ht="28" x14ac:dyDescent="0.35">
      <c r="B5" s="812" t="s">
        <v>65</v>
      </c>
      <c r="C5" s="813" t="s">
        <v>1082</v>
      </c>
      <c r="D5" s="813" t="s">
        <v>680</v>
      </c>
      <c r="E5" s="813" t="s">
        <v>1083</v>
      </c>
      <c r="F5" s="813" t="s">
        <v>683</v>
      </c>
      <c r="G5" s="126" t="s">
        <v>1084</v>
      </c>
      <c r="H5" s="813" t="s">
        <v>1085</v>
      </c>
      <c r="I5" s="126" t="s">
        <v>1086</v>
      </c>
      <c r="J5" s="126" t="s">
        <v>82</v>
      </c>
      <c r="K5" s="814" t="s">
        <v>83</v>
      </c>
      <c r="L5" s="815" t="s">
        <v>19</v>
      </c>
      <c r="M5" s="815" t="s">
        <v>84</v>
      </c>
      <c r="N5" s="815" t="s">
        <v>85</v>
      </c>
      <c r="O5" s="815" t="s">
        <v>86</v>
      </c>
      <c r="P5" s="815" t="s">
        <v>87</v>
      </c>
      <c r="Q5" s="815" t="s">
        <v>88</v>
      </c>
      <c r="R5" s="815" t="s">
        <v>89</v>
      </c>
      <c r="S5" s="815" t="s">
        <v>90</v>
      </c>
      <c r="T5" s="815" t="s">
        <v>91</v>
      </c>
      <c r="U5" s="815" t="s">
        <v>92</v>
      </c>
      <c r="V5" s="815" t="s">
        <v>93</v>
      </c>
      <c r="W5" s="815" t="s">
        <v>123</v>
      </c>
      <c r="X5" s="815" t="s">
        <v>124</v>
      </c>
      <c r="Y5" s="815" t="s">
        <v>125</v>
      </c>
      <c r="Z5" s="815" t="s">
        <v>126</v>
      </c>
      <c r="AA5" s="815" t="s">
        <v>94</v>
      </c>
      <c r="AB5" s="815" t="s">
        <v>127</v>
      </c>
      <c r="AC5" s="815" t="s">
        <v>128</v>
      </c>
      <c r="AD5" s="815" t="s">
        <v>129</v>
      </c>
      <c r="AE5" s="815" t="s">
        <v>130</v>
      </c>
      <c r="AF5" s="815" t="s">
        <v>95</v>
      </c>
      <c r="AG5" s="815" t="s">
        <v>131</v>
      </c>
      <c r="AH5" s="815" t="s">
        <v>132</v>
      </c>
      <c r="AI5" s="815" t="s">
        <v>133</v>
      </c>
      <c r="AJ5" s="815" t="s">
        <v>134</v>
      </c>
      <c r="AK5" s="815" t="s">
        <v>96</v>
      </c>
      <c r="AL5" s="815" t="s">
        <v>135</v>
      </c>
      <c r="AM5" s="815" t="s">
        <v>136</v>
      </c>
      <c r="AN5" s="815" t="s">
        <v>137</v>
      </c>
      <c r="AO5" s="815" t="s">
        <v>138</v>
      </c>
      <c r="AP5" s="815" t="s">
        <v>97</v>
      </c>
      <c r="AQ5" s="815" t="s">
        <v>139</v>
      </c>
      <c r="AR5" s="815" t="s">
        <v>140</v>
      </c>
      <c r="AS5" s="815" t="s">
        <v>141</v>
      </c>
      <c r="AT5" s="815" t="s">
        <v>142</v>
      </c>
      <c r="AU5" s="815" t="s">
        <v>98</v>
      </c>
      <c r="AV5" s="815" t="s">
        <v>143</v>
      </c>
      <c r="AW5" s="815" t="s">
        <v>144</v>
      </c>
      <c r="AX5" s="815" t="s">
        <v>145</v>
      </c>
      <c r="AY5" s="815" t="s">
        <v>146</v>
      </c>
      <c r="AZ5" s="815" t="s">
        <v>99</v>
      </c>
      <c r="BA5" s="815" t="s">
        <v>147</v>
      </c>
      <c r="BB5" s="815" t="s">
        <v>148</v>
      </c>
      <c r="BC5" s="815" t="s">
        <v>149</v>
      </c>
      <c r="BD5" s="815" t="s">
        <v>150</v>
      </c>
      <c r="BE5" s="815" t="s">
        <v>100</v>
      </c>
      <c r="BF5" s="815" t="s">
        <v>151</v>
      </c>
      <c r="BG5" s="815" t="s">
        <v>152</v>
      </c>
      <c r="BH5" s="815" t="s">
        <v>153</v>
      </c>
      <c r="BI5" s="815" t="s">
        <v>154</v>
      </c>
      <c r="BJ5" s="815" t="s">
        <v>101</v>
      </c>
      <c r="BK5" s="815" t="s">
        <v>155</v>
      </c>
      <c r="BL5" s="815" t="s">
        <v>156</v>
      </c>
      <c r="BM5" s="815" t="s">
        <v>157</v>
      </c>
      <c r="BN5" s="815" t="s">
        <v>158</v>
      </c>
      <c r="BO5" s="815" t="s">
        <v>102</v>
      </c>
      <c r="BP5" s="816" t="s">
        <v>159</v>
      </c>
      <c r="BQ5" s="817" t="s">
        <v>160</v>
      </c>
      <c r="BR5" s="817" t="s">
        <v>161</v>
      </c>
      <c r="BS5" s="817" t="s">
        <v>162</v>
      </c>
      <c r="BT5" s="817" t="s">
        <v>103</v>
      </c>
      <c r="BU5" s="817" t="s">
        <v>163</v>
      </c>
      <c r="BV5" s="817" t="s">
        <v>164</v>
      </c>
      <c r="BW5" s="817" t="s">
        <v>165</v>
      </c>
      <c r="BX5" s="817" t="s">
        <v>166</v>
      </c>
      <c r="BY5" s="817" t="s">
        <v>104</v>
      </c>
      <c r="BZ5" s="817" t="s">
        <v>167</v>
      </c>
      <c r="CA5" s="817" t="s">
        <v>168</v>
      </c>
      <c r="CB5" s="817" t="s">
        <v>169</v>
      </c>
      <c r="CC5" s="817" t="s">
        <v>170</v>
      </c>
      <c r="CD5" s="817" t="s">
        <v>105</v>
      </c>
      <c r="CE5" s="817" t="s">
        <v>171</v>
      </c>
      <c r="CF5" s="817" t="s">
        <v>172</v>
      </c>
      <c r="CG5" s="817" t="s">
        <v>173</v>
      </c>
      <c r="CH5" s="817" t="s">
        <v>174</v>
      </c>
      <c r="CI5" s="817" t="s">
        <v>106</v>
      </c>
      <c r="CJ5" s="817" t="s">
        <v>175</v>
      </c>
      <c r="CK5" s="817" t="s">
        <v>176</v>
      </c>
      <c r="CL5" s="817" t="s">
        <v>177</v>
      </c>
      <c r="CM5" s="817" t="s">
        <v>178</v>
      </c>
      <c r="CN5" s="818" t="s">
        <v>107</v>
      </c>
    </row>
    <row r="6" spans="2:92" x14ac:dyDescent="0.3">
      <c r="B6"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 s="1513" t="s">
        <v>1035</v>
      </c>
      <c r="D6" s="1514">
        <v>57.07</v>
      </c>
      <c r="E6" s="1266" t="s">
        <v>842</v>
      </c>
      <c r="F6" s="1267" t="str">
        <f>VLOOKUP(TBL5_OptBen[[#This Row],[Option Type (defined list)]],'Option Typs_Grps'!B$2:C$47, 2, FALSE)</f>
        <v>Resource Options</v>
      </c>
      <c r="G6" s="1268" t="s">
        <v>738</v>
      </c>
      <c r="H6" s="1269" t="s">
        <v>1095</v>
      </c>
      <c r="I6" s="1270" t="s">
        <v>68</v>
      </c>
      <c r="J6" s="1271" t="s">
        <v>111</v>
      </c>
      <c r="K6" s="1272">
        <v>2</v>
      </c>
      <c r="L6" s="1273">
        <v>0</v>
      </c>
      <c r="M6" s="1273">
        <v>0</v>
      </c>
      <c r="N6" s="1273">
        <v>0</v>
      </c>
      <c r="O6" s="1273">
        <v>0</v>
      </c>
      <c r="P6" s="1273">
        <v>0</v>
      </c>
      <c r="Q6" s="1273">
        <v>0</v>
      </c>
      <c r="R6" s="1274">
        <v>2.3712954515394449</v>
      </c>
      <c r="S6" s="1274">
        <v>6.7361424219777497</v>
      </c>
      <c r="T6" s="1274">
        <v>11.130820647368775</v>
      </c>
      <c r="U6" s="1274">
        <v>15.512674952703271</v>
      </c>
      <c r="V6" s="1274">
        <v>19.892465726072622</v>
      </c>
      <c r="W6" s="1274">
        <v>25.445307846912058</v>
      </c>
      <c r="X6" s="1274">
        <v>31.388108024652482</v>
      </c>
      <c r="Y6" s="1274">
        <v>37.192133858750474</v>
      </c>
      <c r="Z6" s="1274">
        <v>42.85644396383173</v>
      </c>
      <c r="AA6" s="1274">
        <v>48.37058589212193</v>
      </c>
      <c r="AB6" s="1274">
        <v>52.760645575795614</v>
      </c>
      <c r="AC6" s="1274">
        <v>56.827402255655187</v>
      </c>
      <c r="AD6" s="1274">
        <v>60.685056959395034</v>
      </c>
      <c r="AE6" s="1274">
        <v>63.759239197769162</v>
      </c>
      <c r="AF6" s="1274">
        <v>66.122470701799244</v>
      </c>
      <c r="AG6" s="1274">
        <v>68.441941881982558</v>
      </c>
      <c r="AH6" s="1274">
        <v>70.685497776417861</v>
      </c>
      <c r="AI6" s="1274">
        <v>72.87024467064451</v>
      </c>
      <c r="AJ6" s="1274">
        <v>75.047846686035825</v>
      </c>
      <c r="AK6" s="1274">
        <v>77.220582723913992</v>
      </c>
      <c r="AL6" s="1274">
        <v>79.396374013188634</v>
      </c>
      <c r="AM6" s="1274">
        <v>81.57799214632621</v>
      </c>
      <c r="AN6" s="1274">
        <v>83.765464036696599</v>
      </c>
      <c r="AO6" s="1274">
        <v>85.958943581486892</v>
      </c>
      <c r="AP6" s="1274">
        <v>88.158572850758361</v>
      </c>
      <c r="AQ6" s="1274">
        <v>88.485654525334851</v>
      </c>
      <c r="AR6" s="1274">
        <v>87.897978634513862</v>
      </c>
      <c r="AS6" s="1274">
        <v>87.462296626843965</v>
      </c>
      <c r="AT6" s="1274">
        <v>87.167454140147555</v>
      </c>
      <c r="AU6" s="1274">
        <v>87.003168828615173</v>
      </c>
      <c r="AV6" s="1274">
        <v>86.959961945164949</v>
      </c>
      <c r="AW6" s="1274">
        <v>87.029095293679248</v>
      </c>
      <c r="AX6" s="1274">
        <v>87.202512792833744</v>
      </c>
      <c r="AY6" s="1274">
        <v>87.472786854195093</v>
      </c>
      <c r="AZ6" s="1274">
        <v>87.833069244947353</v>
      </c>
      <c r="BA6" s="1274">
        <v>88.277045629373717</v>
      </c>
      <c r="BB6" s="1274">
        <v>88.798893689573433</v>
      </c>
      <c r="BC6" s="1274">
        <v>89.393244543081963</v>
      </c>
      <c r="BD6" s="1274">
        <v>90.055147197353378</v>
      </c>
      <c r="BE6" s="1274">
        <v>90.780035801598302</v>
      </c>
      <c r="BF6" s="1274">
        <v>91.563699475374193</v>
      </c>
      <c r="BG6" s="1274">
        <v>92.402254510743816</v>
      </c>
      <c r="BH6" s="1274">
        <v>93.292118760855914</v>
      </c>
      <c r="BI6" s="1274">
        <v>94.229988042575727</v>
      </c>
      <c r="BJ6" s="1274">
        <v>95.212814394398151</v>
      </c>
      <c r="BK6" s="1274">
        <v>96.23778604340859</v>
      </c>
      <c r="BL6" s="1274">
        <v>97.302308946598075</v>
      </c>
      <c r="BM6" s="1274">
        <v>98.403989782467448</v>
      </c>
      <c r="BN6" s="1274">
        <v>99.540620278650664</v>
      </c>
      <c r="BO6" s="1274">
        <v>100.71016277029908</v>
      </c>
      <c r="BP6" s="1274">
        <v>101.91073689227751</v>
      </c>
      <c r="BQ6" s="1274">
        <v>103.14060731587027</v>
      </c>
      <c r="BR6" s="1274">
        <v>104.39817244774396</v>
      </c>
      <c r="BS6" s="1274">
        <v>105.68195401539862</v>
      </c>
      <c r="BT6" s="1274">
        <v>104.42369128345418</v>
      </c>
      <c r="BU6" s="822"/>
      <c r="BV6" s="822"/>
      <c r="BW6" s="822"/>
      <c r="BX6" s="822"/>
      <c r="BY6" s="822"/>
      <c r="BZ6" s="822"/>
      <c r="CA6" s="822"/>
      <c r="CB6" s="822"/>
      <c r="CC6" s="822"/>
      <c r="CD6" s="822"/>
      <c r="CE6" s="822"/>
      <c r="CF6" s="822"/>
      <c r="CG6" s="822"/>
      <c r="CH6" s="822"/>
      <c r="CI6" s="822"/>
      <c r="CJ6" s="822"/>
      <c r="CK6" s="822"/>
      <c r="CL6" s="822"/>
      <c r="CM6" s="822"/>
      <c r="CN6" s="823"/>
    </row>
    <row r="7" spans="2:92" x14ac:dyDescent="0.3">
      <c r="B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 s="1513" t="s">
        <v>1035</v>
      </c>
      <c r="D7" s="1514">
        <v>57.07</v>
      </c>
      <c r="E7" s="1266" t="s">
        <v>842</v>
      </c>
      <c r="F7" s="1267" t="str">
        <f>VLOOKUP(TBL5_OptBen[[#This Row],[Option Type (defined list)]],'Option Typs_Grps'!B$2:C$47, 2, FALSE)</f>
        <v>Resource Options</v>
      </c>
      <c r="G7" s="1268" t="s">
        <v>738</v>
      </c>
      <c r="H7" s="1269" t="s">
        <v>1090</v>
      </c>
      <c r="I7" s="1270" t="s">
        <v>68</v>
      </c>
      <c r="J7" s="1271" t="s">
        <v>111</v>
      </c>
      <c r="K7" s="1272">
        <v>2</v>
      </c>
      <c r="L7" s="1273">
        <v>0</v>
      </c>
      <c r="M7" s="1273">
        <v>0</v>
      </c>
      <c r="N7" s="1273">
        <v>0</v>
      </c>
      <c r="O7" s="1273">
        <v>0</v>
      </c>
      <c r="P7" s="1273">
        <v>0</v>
      </c>
      <c r="Q7" s="1273">
        <v>0</v>
      </c>
      <c r="R7" s="1274">
        <v>2.3712954515394449</v>
      </c>
      <c r="S7" s="1274">
        <v>6.7361424219777497</v>
      </c>
      <c r="T7" s="1274">
        <v>11.130820647368775</v>
      </c>
      <c r="U7" s="1274">
        <v>15.512674952703271</v>
      </c>
      <c r="V7" s="1274">
        <v>19.892465726072622</v>
      </c>
      <c r="W7" s="1274">
        <v>25.445307846912058</v>
      </c>
      <c r="X7" s="1274">
        <v>31.388108024652482</v>
      </c>
      <c r="Y7" s="1274">
        <v>37.192133858750474</v>
      </c>
      <c r="Z7" s="1274">
        <v>42.85644396383173</v>
      </c>
      <c r="AA7" s="1274">
        <v>48.37058589212193</v>
      </c>
      <c r="AB7" s="1274">
        <v>52.760645575795614</v>
      </c>
      <c r="AC7" s="1274">
        <v>56.827402255655187</v>
      </c>
      <c r="AD7" s="1274">
        <v>60.685056959395034</v>
      </c>
      <c r="AE7" s="1274">
        <v>63.759239197769162</v>
      </c>
      <c r="AF7" s="1274">
        <v>66.122470701799244</v>
      </c>
      <c r="AG7" s="1274">
        <v>68.441941881982558</v>
      </c>
      <c r="AH7" s="1274">
        <v>70.685497776417861</v>
      </c>
      <c r="AI7" s="1274">
        <v>72.87024467064451</v>
      </c>
      <c r="AJ7" s="1274">
        <v>75.047846686035825</v>
      </c>
      <c r="AK7" s="1274">
        <v>77.220582723913992</v>
      </c>
      <c r="AL7" s="1274">
        <v>79.396374013188634</v>
      </c>
      <c r="AM7" s="1274">
        <v>81.57799214632621</v>
      </c>
      <c r="AN7" s="1274">
        <v>83.765464036696599</v>
      </c>
      <c r="AO7" s="1274">
        <v>85.958943581486892</v>
      </c>
      <c r="AP7" s="1274">
        <v>88.158572850758361</v>
      </c>
      <c r="AQ7" s="1274">
        <v>88.485654525334851</v>
      </c>
      <c r="AR7" s="1274">
        <v>87.897978634513862</v>
      </c>
      <c r="AS7" s="1274">
        <v>87.462296626843965</v>
      </c>
      <c r="AT7" s="1274">
        <v>87.167454140147555</v>
      </c>
      <c r="AU7" s="1274">
        <v>87.003168828615173</v>
      </c>
      <c r="AV7" s="1274">
        <v>86.959961945164949</v>
      </c>
      <c r="AW7" s="1274">
        <v>87.029095293679248</v>
      </c>
      <c r="AX7" s="1274">
        <v>87.202512792833744</v>
      </c>
      <c r="AY7" s="1274">
        <v>87.472786854195093</v>
      </c>
      <c r="AZ7" s="1274">
        <v>87.833069244947353</v>
      </c>
      <c r="BA7" s="1274">
        <v>88.277045629373717</v>
      </c>
      <c r="BB7" s="1274">
        <v>88.798893689573433</v>
      </c>
      <c r="BC7" s="1274">
        <v>89.393244543081963</v>
      </c>
      <c r="BD7" s="1274">
        <v>90.055147197353378</v>
      </c>
      <c r="BE7" s="1274">
        <v>90.780035801598302</v>
      </c>
      <c r="BF7" s="1274">
        <v>91.563699475374193</v>
      </c>
      <c r="BG7" s="1274">
        <v>92.402254510743816</v>
      </c>
      <c r="BH7" s="1274">
        <v>93.292118760855914</v>
      </c>
      <c r="BI7" s="1274">
        <v>94.229988042575727</v>
      </c>
      <c r="BJ7" s="1274">
        <v>95.212814394398151</v>
      </c>
      <c r="BK7" s="1274">
        <v>96.23778604340859</v>
      </c>
      <c r="BL7" s="1274">
        <v>97.302308946598075</v>
      </c>
      <c r="BM7" s="1274">
        <v>98.403989782467448</v>
      </c>
      <c r="BN7" s="1274">
        <v>99.540620278650664</v>
      </c>
      <c r="BO7" s="1274">
        <v>100.71016277029908</v>
      </c>
      <c r="BP7" s="1274">
        <v>101.91073689227751</v>
      </c>
      <c r="BQ7" s="1274">
        <v>103.14060731587027</v>
      </c>
      <c r="BR7" s="1274">
        <v>104.39817244774396</v>
      </c>
      <c r="BS7" s="1274">
        <v>105.68195401539862</v>
      </c>
      <c r="BT7" s="1274">
        <v>104.42369128345418</v>
      </c>
      <c r="BU7" s="822" t="s">
        <v>1080</v>
      </c>
      <c r="BV7" s="822" t="s">
        <v>1080</v>
      </c>
      <c r="BW7" s="822" t="s">
        <v>1080</v>
      </c>
      <c r="BX7" s="822" t="s">
        <v>1080</v>
      </c>
      <c r="BY7" s="822" t="s">
        <v>1080</v>
      </c>
      <c r="BZ7" s="822" t="s">
        <v>1080</v>
      </c>
      <c r="CA7" s="822" t="s">
        <v>1080</v>
      </c>
      <c r="CB7" s="822" t="s">
        <v>1080</v>
      </c>
      <c r="CC7" s="822" t="s">
        <v>1080</v>
      </c>
      <c r="CD7" s="822" t="s">
        <v>1080</v>
      </c>
      <c r="CE7" s="822" t="s">
        <v>1080</v>
      </c>
      <c r="CF7" s="822" t="s">
        <v>1080</v>
      </c>
      <c r="CG7" s="822" t="s">
        <v>1080</v>
      </c>
      <c r="CH7" s="822" t="s">
        <v>1080</v>
      </c>
      <c r="CI7" s="822" t="s">
        <v>1080</v>
      </c>
      <c r="CJ7" s="822" t="s">
        <v>1080</v>
      </c>
      <c r="CK7" s="822" t="s">
        <v>1080</v>
      </c>
      <c r="CL7" s="822" t="s">
        <v>1080</v>
      </c>
      <c r="CM7" s="822" t="s">
        <v>1080</v>
      </c>
      <c r="CN7" s="823"/>
    </row>
    <row r="8" spans="2:92" x14ac:dyDescent="0.3">
      <c r="B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 s="1513" t="s">
        <v>1004</v>
      </c>
      <c r="D8" s="1514">
        <v>34.1</v>
      </c>
      <c r="E8" s="1266" t="s">
        <v>997</v>
      </c>
      <c r="F8" s="1267" t="str">
        <f>VLOOKUP(TBL5_OptBen[[#This Row],[Option Type (defined list)]],'Option Typs_Grps'!B$2:C$47, 2, FALSE)</f>
        <v>Resource Options</v>
      </c>
      <c r="G8" s="1268" t="s">
        <v>738</v>
      </c>
      <c r="H8" s="1269" t="s">
        <v>1087</v>
      </c>
      <c r="I8" s="1270" t="s">
        <v>68</v>
      </c>
      <c r="J8" s="1271" t="s">
        <v>111</v>
      </c>
      <c r="K8" s="1272">
        <v>2</v>
      </c>
      <c r="L8" s="1273">
        <v>0</v>
      </c>
      <c r="M8" s="1273">
        <v>0</v>
      </c>
      <c r="N8" s="1273">
        <v>0</v>
      </c>
      <c r="O8" s="1273">
        <v>0</v>
      </c>
      <c r="P8" s="1273">
        <v>0</v>
      </c>
      <c r="Q8" s="1273">
        <v>0</v>
      </c>
      <c r="R8" s="1274">
        <v>0</v>
      </c>
      <c r="S8" s="1274">
        <v>0</v>
      </c>
      <c r="T8" s="1274">
        <v>0</v>
      </c>
      <c r="U8" s="1274">
        <v>0</v>
      </c>
      <c r="V8" s="1274">
        <v>0</v>
      </c>
      <c r="W8" s="1274">
        <v>0</v>
      </c>
      <c r="X8" s="1274">
        <v>0</v>
      </c>
      <c r="Y8" s="1274">
        <v>0</v>
      </c>
      <c r="Z8" s="1274">
        <v>0</v>
      </c>
      <c r="AA8" s="1274">
        <v>0</v>
      </c>
      <c r="AB8" s="1274">
        <v>4</v>
      </c>
      <c r="AC8" s="1274">
        <v>4</v>
      </c>
      <c r="AD8" s="1274">
        <v>4</v>
      </c>
      <c r="AE8" s="1274">
        <v>4</v>
      </c>
      <c r="AF8" s="1274">
        <v>4</v>
      </c>
      <c r="AG8" s="1274">
        <v>4</v>
      </c>
      <c r="AH8" s="1274">
        <v>4</v>
      </c>
      <c r="AI8" s="1274">
        <v>4</v>
      </c>
      <c r="AJ8" s="1274">
        <v>4</v>
      </c>
      <c r="AK8" s="1274">
        <v>4</v>
      </c>
      <c r="AL8" s="1274">
        <v>4</v>
      </c>
      <c r="AM8" s="1274">
        <v>4</v>
      </c>
      <c r="AN8" s="1274">
        <v>4</v>
      </c>
      <c r="AO8" s="1274">
        <v>4</v>
      </c>
      <c r="AP8" s="1274">
        <v>4</v>
      </c>
      <c r="AQ8" s="1274">
        <v>4</v>
      </c>
      <c r="AR8" s="1274">
        <v>4</v>
      </c>
      <c r="AS8" s="1274">
        <v>4</v>
      </c>
      <c r="AT8" s="1274">
        <v>4</v>
      </c>
      <c r="AU8" s="1274">
        <v>4</v>
      </c>
      <c r="AV8" s="1274">
        <v>4</v>
      </c>
      <c r="AW8" s="1274">
        <v>4</v>
      </c>
      <c r="AX8" s="1274">
        <v>4</v>
      </c>
      <c r="AY8" s="1274">
        <v>4</v>
      </c>
      <c r="AZ8" s="1274">
        <v>4</v>
      </c>
      <c r="BA8" s="1274">
        <v>4</v>
      </c>
      <c r="BB8" s="1274">
        <v>4</v>
      </c>
      <c r="BC8" s="1274">
        <v>4</v>
      </c>
      <c r="BD8" s="1274">
        <v>4</v>
      </c>
      <c r="BE8" s="1274">
        <v>4</v>
      </c>
      <c r="BF8" s="1274">
        <v>4</v>
      </c>
      <c r="BG8" s="1274">
        <v>4</v>
      </c>
      <c r="BH8" s="1274">
        <v>4</v>
      </c>
      <c r="BI8" s="1274">
        <v>4</v>
      </c>
      <c r="BJ8" s="1274">
        <v>4</v>
      </c>
      <c r="BK8" s="1274">
        <v>4</v>
      </c>
      <c r="BL8" s="1274">
        <v>4</v>
      </c>
      <c r="BM8" s="1274">
        <v>4</v>
      </c>
      <c r="BN8" s="1274">
        <v>4</v>
      </c>
      <c r="BO8" s="1274">
        <v>4</v>
      </c>
      <c r="BP8" s="1274">
        <v>4</v>
      </c>
      <c r="BQ8" s="1274">
        <v>4</v>
      </c>
      <c r="BR8" s="1274">
        <v>4</v>
      </c>
      <c r="BS8" s="1274">
        <v>4</v>
      </c>
      <c r="BT8" s="1274">
        <v>4</v>
      </c>
      <c r="BU8" s="822"/>
      <c r="BV8" s="822"/>
      <c r="BW8" s="822"/>
      <c r="BX8" s="822"/>
      <c r="BY8" s="822"/>
      <c r="BZ8" s="822"/>
      <c r="CA8" s="822"/>
      <c r="CB8" s="822"/>
      <c r="CC8" s="822"/>
      <c r="CD8" s="822"/>
      <c r="CE8" s="822"/>
      <c r="CF8" s="822"/>
      <c r="CG8" s="822"/>
      <c r="CH8" s="822"/>
      <c r="CI8" s="822"/>
      <c r="CJ8" s="822"/>
      <c r="CK8" s="822"/>
      <c r="CL8" s="822"/>
      <c r="CM8" s="822"/>
      <c r="CN8" s="823"/>
    </row>
    <row r="9" spans="2:92" x14ac:dyDescent="0.3">
      <c r="B9"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 s="1513" t="s">
        <v>1035</v>
      </c>
      <c r="D9" s="1514">
        <v>57.07</v>
      </c>
      <c r="E9" s="1266" t="s">
        <v>842</v>
      </c>
      <c r="F9" s="1267" t="str">
        <f>VLOOKUP(TBL5_OptBen[[#This Row],[Option Type (defined list)]],'Option Typs_Grps'!B$2:C$47, 2, FALSE)</f>
        <v>Distribution Options</v>
      </c>
      <c r="G9" s="1268" t="s">
        <v>738</v>
      </c>
      <c r="H9" s="1269" t="s">
        <v>1093</v>
      </c>
      <c r="I9" s="1270" t="s">
        <v>68</v>
      </c>
      <c r="J9" s="1271" t="s">
        <v>111</v>
      </c>
      <c r="K9" s="1272">
        <v>2</v>
      </c>
      <c r="L9" s="1273">
        <v>0</v>
      </c>
      <c r="M9" s="1273">
        <v>0</v>
      </c>
      <c r="N9" s="1273">
        <v>0</v>
      </c>
      <c r="O9" s="1273">
        <v>0</v>
      </c>
      <c r="P9" s="1273">
        <v>0</v>
      </c>
      <c r="Q9" s="1273">
        <v>0</v>
      </c>
      <c r="R9" s="1274">
        <v>2.3712954515394449</v>
      </c>
      <c r="S9" s="1274">
        <v>6.7361424219777497</v>
      </c>
      <c r="T9" s="1274">
        <v>11.130820647368775</v>
      </c>
      <c r="U9" s="1274">
        <v>15.512674952703271</v>
      </c>
      <c r="V9" s="1274">
        <v>19.892465726072622</v>
      </c>
      <c r="W9" s="1274">
        <v>25.445307846912058</v>
      </c>
      <c r="X9" s="1274">
        <v>31.388108024652482</v>
      </c>
      <c r="Y9" s="1274">
        <v>37.192133858750474</v>
      </c>
      <c r="Z9" s="1274">
        <v>42.85644396383173</v>
      </c>
      <c r="AA9" s="1274">
        <v>48.37058589212193</v>
      </c>
      <c r="AB9" s="1274">
        <v>52.760645575795614</v>
      </c>
      <c r="AC9" s="1274">
        <v>56.827402255655187</v>
      </c>
      <c r="AD9" s="1274">
        <v>60.685056959395034</v>
      </c>
      <c r="AE9" s="1274">
        <v>63.759239197769162</v>
      </c>
      <c r="AF9" s="1274">
        <v>66.122470701799244</v>
      </c>
      <c r="AG9" s="1274">
        <v>68.441941881982558</v>
      </c>
      <c r="AH9" s="1274">
        <v>70.685497776417861</v>
      </c>
      <c r="AI9" s="1274">
        <v>72.87024467064451</v>
      </c>
      <c r="AJ9" s="1274">
        <v>75.047846686035825</v>
      </c>
      <c r="AK9" s="1274">
        <v>77.220582723913992</v>
      </c>
      <c r="AL9" s="1274">
        <v>79.396374013188634</v>
      </c>
      <c r="AM9" s="1274">
        <v>81.57799214632621</v>
      </c>
      <c r="AN9" s="1274">
        <v>83.765464036696599</v>
      </c>
      <c r="AO9" s="1274">
        <v>85.958943581486892</v>
      </c>
      <c r="AP9" s="1274">
        <v>88.158572850758361</v>
      </c>
      <c r="AQ9" s="1274">
        <v>88.485654525334851</v>
      </c>
      <c r="AR9" s="1274">
        <v>87.897978634513862</v>
      </c>
      <c r="AS9" s="1274">
        <v>87.462296626843965</v>
      </c>
      <c r="AT9" s="1274">
        <v>87.167454140147555</v>
      </c>
      <c r="AU9" s="1274">
        <v>87.003168828615173</v>
      </c>
      <c r="AV9" s="1274">
        <v>86.959961945164949</v>
      </c>
      <c r="AW9" s="1274">
        <v>87.029095293679248</v>
      </c>
      <c r="AX9" s="1274">
        <v>87.202512792833744</v>
      </c>
      <c r="AY9" s="1274">
        <v>87.472786854195093</v>
      </c>
      <c r="AZ9" s="1274">
        <v>87.833069244947353</v>
      </c>
      <c r="BA9" s="1274">
        <v>88.277045629373717</v>
      </c>
      <c r="BB9" s="1274">
        <v>88.798893689573433</v>
      </c>
      <c r="BC9" s="1274">
        <v>89.393244543081963</v>
      </c>
      <c r="BD9" s="1274">
        <v>90.055147197353378</v>
      </c>
      <c r="BE9" s="1274">
        <v>90.780035801598302</v>
      </c>
      <c r="BF9" s="1274">
        <v>91.563699475374193</v>
      </c>
      <c r="BG9" s="1274">
        <v>92.402254510743816</v>
      </c>
      <c r="BH9" s="1274">
        <v>93.292118760855914</v>
      </c>
      <c r="BI9" s="1274">
        <v>94.229988042575727</v>
      </c>
      <c r="BJ9" s="1274">
        <v>95.212814394398151</v>
      </c>
      <c r="BK9" s="1274">
        <v>96.23778604340859</v>
      </c>
      <c r="BL9" s="1274">
        <v>97.302308946598075</v>
      </c>
      <c r="BM9" s="1274">
        <v>98.403989782467448</v>
      </c>
      <c r="BN9" s="1274">
        <v>99.540620278650664</v>
      </c>
      <c r="BO9" s="1274">
        <v>100.71016277029908</v>
      </c>
      <c r="BP9" s="1274">
        <v>101.91073689227751</v>
      </c>
      <c r="BQ9" s="1274">
        <v>103.14060731587027</v>
      </c>
      <c r="BR9" s="1274">
        <v>104.39817244774396</v>
      </c>
      <c r="BS9" s="1274">
        <v>105.68195401539862</v>
      </c>
      <c r="BT9" s="1274">
        <v>104.42369128345418</v>
      </c>
      <c r="BU9" s="822"/>
      <c r="BV9" s="822"/>
      <c r="BW9" s="822"/>
      <c r="BX9" s="822"/>
      <c r="BY9" s="822"/>
      <c r="BZ9" s="822"/>
      <c r="CA9" s="822"/>
      <c r="CB9" s="822"/>
      <c r="CC9" s="822"/>
      <c r="CD9" s="822"/>
      <c r="CE9" s="822"/>
      <c r="CF9" s="822"/>
      <c r="CG9" s="822"/>
      <c r="CH9" s="822"/>
      <c r="CI9" s="822"/>
      <c r="CJ9" s="822"/>
      <c r="CK9" s="822"/>
      <c r="CL9" s="822"/>
      <c r="CM9" s="822"/>
      <c r="CN9" s="823"/>
    </row>
    <row r="10" spans="2:92" x14ac:dyDescent="0.3">
      <c r="B1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 s="1513" t="s">
        <v>1035</v>
      </c>
      <c r="D10" s="1514">
        <v>57.07</v>
      </c>
      <c r="E10" s="1266" t="s">
        <v>842</v>
      </c>
      <c r="F10" s="1267" t="str">
        <f>VLOOKUP(TBL5_OptBen[[#This Row],[Option Type (defined list)]],'Option Typs_Grps'!B$2:C$47, 2, FALSE)</f>
        <v>Distribution Options</v>
      </c>
      <c r="G10" s="1268" t="s">
        <v>738</v>
      </c>
      <c r="H10" s="1269" t="s">
        <v>1091</v>
      </c>
      <c r="I10" s="1275" t="s">
        <v>68</v>
      </c>
      <c r="J10" s="1271" t="s">
        <v>111</v>
      </c>
      <c r="K10" s="1272">
        <v>2</v>
      </c>
      <c r="L10" s="1273">
        <v>0</v>
      </c>
      <c r="M10" s="1273">
        <v>0</v>
      </c>
      <c r="N10" s="1273">
        <v>0</v>
      </c>
      <c r="O10" s="1273">
        <v>0</v>
      </c>
      <c r="P10" s="1273">
        <v>0</v>
      </c>
      <c r="Q10" s="1273">
        <v>0</v>
      </c>
      <c r="R10" s="1274">
        <v>2.3712954515394449</v>
      </c>
      <c r="S10" s="1274">
        <v>6.7361424219777497</v>
      </c>
      <c r="T10" s="1274">
        <v>11.130820647368775</v>
      </c>
      <c r="U10" s="1274">
        <v>15.512674952703271</v>
      </c>
      <c r="V10" s="1274">
        <v>19.892465726072622</v>
      </c>
      <c r="W10" s="1274">
        <v>25.445307846912058</v>
      </c>
      <c r="X10" s="1274">
        <v>31.388108024652482</v>
      </c>
      <c r="Y10" s="1274">
        <v>37.192133858750474</v>
      </c>
      <c r="Z10" s="1274">
        <v>42.85644396383173</v>
      </c>
      <c r="AA10" s="1274">
        <v>48.37058589212193</v>
      </c>
      <c r="AB10" s="1274">
        <v>52.760645575795614</v>
      </c>
      <c r="AC10" s="1274">
        <v>56.827402255655187</v>
      </c>
      <c r="AD10" s="1274">
        <v>60.685056959395034</v>
      </c>
      <c r="AE10" s="1274">
        <v>63.759239197769162</v>
      </c>
      <c r="AF10" s="1274">
        <v>66.122470701799244</v>
      </c>
      <c r="AG10" s="1274">
        <v>68.441941881982558</v>
      </c>
      <c r="AH10" s="1274">
        <v>70.685497776417861</v>
      </c>
      <c r="AI10" s="1274">
        <v>72.87024467064451</v>
      </c>
      <c r="AJ10" s="1274">
        <v>75.047846686035825</v>
      </c>
      <c r="AK10" s="1274">
        <v>77.220582723913992</v>
      </c>
      <c r="AL10" s="1274">
        <v>79.396374013188634</v>
      </c>
      <c r="AM10" s="1274">
        <v>81.57799214632621</v>
      </c>
      <c r="AN10" s="1274">
        <v>83.765464036696599</v>
      </c>
      <c r="AO10" s="1274">
        <v>85.958943581486892</v>
      </c>
      <c r="AP10" s="1274">
        <v>88.158572850758361</v>
      </c>
      <c r="AQ10" s="1274">
        <v>88.485654525334851</v>
      </c>
      <c r="AR10" s="1274">
        <v>87.897978634513862</v>
      </c>
      <c r="AS10" s="1274">
        <v>87.462296626843965</v>
      </c>
      <c r="AT10" s="1274">
        <v>87.167454140147555</v>
      </c>
      <c r="AU10" s="1274">
        <v>87.003168828615173</v>
      </c>
      <c r="AV10" s="1274">
        <v>86.959961945164949</v>
      </c>
      <c r="AW10" s="1274">
        <v>87.029095293679248</v>
      </c>
      <c r="AX10" s="1274">
        <v>87.202512792833744</v>
      </c>
      <c r="AY10" s="1274">
        <v>87.472786854195093</v>
      </c>
      <c r="AZ10" s="1274">
        <v>87.833069244947353</v>
      </c>
      <c r="BA10" s="1274">
        <v>88.277045629373717</v>
      </c>
      <c r="BB10" s="1274">
        <v>88.798893689573433</v>
      </c>
      <c r="BC10" s="1274">
        <v>89.393244543081963</v>
      </c>
      <c r="BD10" s="1274">
        <v>90.055147197353378</v>
      </c>
      <c r="BE10" s="1274">
        <v>90.780035801598302</v>
      </c>
      <c r="BF10" s="1274">
        <v>91.563699475374193</v>
      </c>
      <c r="BG10" s="1274">
        <v>92.402254510743816</v>
      </c>
      <c r="BH10" s="1274">
        <v>93.292118760855914</v>
      </c>
      <c r="BI10" s="1274">
        <v>94.229988042575727</v>
      </c>
      <c r="BJ10" s="1274">
        <v>95.212814394398151</v>
      </c>
      <c r="BK10" s="1274">
        <v>96.23778604340859</v>
      </c>
      <c r="BL10" s="1274">
        <v>97.302308946598075</v>
      </c>
      <c r="BM10" s="1274">
        <v>98.403989782467448</v>
      </c>
      <c r="BN10" s="1274">
        <v>99.540620278650664</v>
      </c>
      <c r="BO10" s="1274">
        <v>100.71016277029908</v>
      </c>
      <c r="BP10" s="1274">
        <v>101.91073689227751</v>
      </c>
      <c r="BQ10" s="1274">
        <v>103.14060731587027</v>
      </c>
      <c r="BR10" s="1274">
        <v>104.39817244774396</v>
      </c>
      <c r="BS10" s="1274">
        <v>105.68195401539862</v>
      </c>
      <c r="BT10" s="1274">
        <v>104.42369128345418</v>
      </c>
      <c r="BU10" s="822"/>
      <c r="BV10" s="822"/>
      <c r="BW10" s="822"/>
      <c r="BX10" s="822"/>
      <c r="BY10" s="822"/>
      <c r="BZ10" s="822"/>
      <c r="CA10" s="822"/>
      <c r="CB10" s="822"/>
      <c r="CC10" s="822"/>
      <c r="CD10" s="822"/>
      <c r="CE10" s="822"/>
      <c r="CF10" s="822"/>
      <c r="CG10" s="822"/>
      <c r="CH10" s="822"/>
      <c r="CI10" s="822"/>
      <c r="CJ10" s="822"/>
      <c r="CK10" s="822"/>
      <c r="CL10" s="822"/>
      <c r="CM10" s="822"/>
      <c r="CN10" s="823"/>
    </row>
    <row r="11" spans="2:92" x14ac:dyDescent="0.3">
      <c r="B11"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 s="1513" t="s">
        <v>1035</v>
      </c>
      <c r="D11" s="1514">
        <v>57.07</v>
      </c>
      <c r="E11" s="1266" t="s">
        <v>842</v>
      </c>
      <c r="F11" s="1267" t="str">
        <f>VLOOKUP(TBL5_OptBen[[#This Row],[Option Type (defined list)]],'Option Typs_Grps'!B$2:C$47, 2, FALSE)</f>
        <v>Distribution Options</v>
      </c>
      <c r="G11" s="1268" t="s">
        <v>738</v>
      </c>
      <c r="H11" s="1269" t="s">
        <v>1092</v>
      </c>
      <c r="I11" s="1275" t="s">
        <v>68</v>
      </c>
      <c r="J11" s="1271" t="s">
        <v>111</v>
      </c>
      <c r="K11" s="1272">
        <v>2</v>
      </c>
      <c r="L11" s="1273">
        <v>0</v>
      </c>
      <c r="M11" s="1273">
        <v>0</v>
      </c>
      <c r="N11" s="1273">
        <v>0</v>
      </c>
      <c r="O11" s="1273">
        <v>0</v>
      </c>
      <c r="P11" s="1273">
        <v>0</v>
      </c>
      <c r="Q11" s="1273">
        <v>0</v>
      </c>
      <c r="R11" s="1274">
        <v>2.3712954515394449</v>
      </c>
      <c r="S11" s="1274">
        <v>6.7361424219777497</v>
      </c>
      <c r="T11" s="1274">
        <v>11.130820647368775</v>
      </c>
      <c r="U11" s="1274">
        <v>15.512674952703271</v>
      </c>
      <c r="V11" s="1274">
        <v>19.892465726072622</v>
      </c>
      <c r="W11" s="1274">
        <v>25.445307846912058</v>
      </c>
      <c r="X11" s="1274">
        <v>31.388108024652482</v>
      </c>
      <c r="Y11" s="1274">
        <v>37.192133858750474</v>
      </c>
      <c r="Z11" s="1274">
        <v>42.85644396383173</v>
      </c>
      <c r="AA11" s="1274">
        <v>48.37058589212193</v>
      </c>
      <c r="AB11" s="1274">
        <v>52.760645575795614</v>
      </c>
      <c r="AC11" s="1274">
        <v>56.827402255655187</v>
      </c>
      <c r="AD11" s="1274">
        <v>60.685056959395034</v>
      </c>
      <c r="AE11" s="1274">
        <v>63.759239197769162</v>
      </c>
      <c r="AF11" s="1274">
        <v>66.122470701799244</v>
      </c>
      <c r="AG11" s="1274">
        <v>68.441941881982558</v>
      </c>
      <c r="AH11" s="1274">
        <v>70.685497776417861</v>
      </c>
      <c r="AI11" s="1274">
        <v>72.87024467064451</v>
      </c>
      <c r="AJ11" s="1274">
        <v>75.047846686035825</v>
      </c>
      <c r="AK11" s="1274">
        <v>77.220582723913992</v>
      </c>
      <c r="AL11" s="1274">
        <v>79.396374013188634</v>
      </c>
      <c r="AM11" s="1274">
        <v>81.57799214632621</v>
      </c>
      <c r="AN11" s="1274">
        <v>83.765464036696599</v>
      </c>
      <c r="AO11" s="1274">
        <v>85.958943581486892</v>
      </c>
      <c r="AP11" s="1274">
        <v>88.158572850758361</v>
      </c>
      <c r="AQ11" s="1274">
        <v>88.485654525334851</v>
      </c>
      <c r="AR11" s="1274">
        <v>87.897978634513862</v>
      </c>
      <c r="AS11" s="1274">
        <v>87.462296626843965</v>
      </c>
      <c r="AT11" s="1274">
        <v>87.167454140147555</v>
      </c>
      <c r="AU11" s="1274">
        <v>87.003168828615173</v>
      </c>
      <c r="AV11" s="1274">
        <v>86.959961945164949</v>
      </c>
      <c r="AW11" s="1274">
        <v>87.029095293679248</v>
      </c>
      <c r="AX11" s="1274">
        <v>87.202512792833744</v>
      </c>
      <c r="AY11" s="1274">
        <v>87.472786854195093</v>
      </c>
      <c r="AZ11" s="1274">
        <v>87.833069244947353</v>
      </c>
      <c r="BA11" s="1274">
        <v>88.277045629373717</v>
      </c>
      <c r="BB11" s="1274">
        <v>88.798893689573433</v>
      </c>
      <c r="BC11" s="1274">
        <v>89.393244543081963</v>
      </c>
      <c r="BD11" s="1274">
        <v>90.055147197353378</v>
      </c>
      <c r="BE11" s="1274">
        <v>90.780035801598302</v>
      </c>
      <c r="BF11" s="1274">
        <v>91.563699475374193</v>
      </c>
      <c r="BG11" s="1274">
        <v>92.402254510743816</v>
      </c>
      <c r="BH11" s="1274">
        <v>93.292118760855914</v>
      </c>
      <c r="BI11" s="1274">
        <v>94.229988042575727</v>
      </c>
      <c r="BJ11" s="1274">
        <v>95.212814394398151</v>
      </c>
      <c r="BK11" s="1274">
        <v>96.23778604340859</v>
      </c>
      <c r="BL11" s="1274">
        <v>97.302308946598075</v>
      </c>
      <c r="BM11" s="1274">
        <v>98.403989782467448</v>
      </c>
      <c r="BN11" s="1274">
        <v>99.540620278650664</v>
      </c>
      <c r="BO11" s="1274">
        <v>100.71016277029908</v>
      </c>
      <c r="BP11" s="1274">
        <v>101.91073689227751</v>
      </c>
      <c r="BQ11" s="1274">
        <v>103.14060731587027</v>
      </c>
      <c r="BR11" s="1274">
        <v>104.39817244774396</v>
      </c>
      <c r="BS11" s="1274">
        <v>105.68195401539862</v>
      </c>
      <c r="BT11" s="1274">
        <v>104.42369128345418</v>
      </c>
      <c r="BU11" s="822"/>
      <c r="BV11" s="822"/>
      <c r="BW11" s="822"/>
      <c r="BX11" s="822"/>
      <c r="BY11" s="822"/>
      <c r="BZ11" s="822"/>
      <c r="CA11" s="822"/>
      <c r="CB11" s="822"/>
      <c r="CC11" s="822"/>
      <c r="CD11" s="822"/>
      <c r="CE11" s="822"/>
      <c r="CF11" s="822"/>
      <c r="CG11" s="822"/>
      <c r="CH11" s="822"/>
      <c r="CI11" s="822"/>
      <c r="CJ11" s="822"/>
      <c r="CK11" s="822"/>
      <c r="CL11" s="822"/>
      <c r="CM11" s="822"/>
      <c r="CN11" s="823"/>
    </row>
    <row r="12" spans="2:92" x14ac:dyDescent="0.3">
      <c r="B1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 s="1513" t="s">
        <v>1019</v>
      </c>
      <c r="D12" s="1514">
        <v>41.06</v>
      </c>
      <c r="E12" s="1266" t="s">
        <v>1014</v>
      </c>
      <c r="F12" s="1267" t="str">
        <f>VLOOKUP(TBL5_OptBen[[#This Row],[Option Type (defined list)]],'Option Typs_Grps'!B$2:C$47, 2, FALSE)</f>
        <v>Distribution Options</v>
      </c>
      <c r="G12" s="1268" t="s">
        <v>738</v>
      </c>
      <c r="H12" s="1269" t="s">
        <v>1095</v>
      </c>
      <c r="I12" s="1270" t="s">
        <v>68</v>
      </c>
      <c r="J12" s="1271" t="s">
        <v>111</v>
      </c>
      <c r="K12" s="1272">
        <v>2</v>
      </c>
      <c r="L12" s="1273">
        <v>0</v>
      </c>
      <c r="M12" s="1273">
        <v>0</v>
      </c>
      <c r="N12" s="1273">
        <v>0</v>
      </c>
      <c r="O12" s="1273">
        <v>0</v>
      </c>
      <c r="P12" s="1273">
        <v>0</v>
      </c>
      <c r="Q12" s="1273">
        <v>0</v>
      </c>
      <c r="R12" s="1274">
        <v>1.1000000000000001</v>
      </c>
      <c r="S12" s="1274">
        <v>1.1000000000000001</v>
      </c>
      <c r="T12" s="1274">
        <v>1.1000000000000001</v>
      </c>
      <c r="U12" s="1274">
        <v>1.1000000000000001</v>
      </c>
      <c r="V12" s="1274">
        <v>1.1000000000000001</v>
      </c>
      <c r="W12" s="1274">
        <v>1.1000000000000001</v>
      </c>
      <c r="X12" s="1274">
        <v>1.1000000000000001</v>
      </c>
      <c r="Y12" s="1274">
        <v>1.1000000000000001</v>
      </c>
      <c r="Z12" s="1274">
        <v>1.1000000000000001</v>
      </c>
      <c r="AA12" s="1274">
        <v>1.1000000000000001</v>
      </c>
      <c r="AB12" s="1274">
        <v>1.1000000000000001</v>
      </c>
      <c r="AC12" s="1274">
        <v>1.1000000000000001</v>
      </c>
      <c r="AD12" s="1274">
        <v>1.1000000000000001</v>
      </c>
      <c r="AE12" s="1274">
        <v>1.1000000000000001</v>
      </c>
      <c r="AF12" s="1274">
        <v>1.1000000000000001</v>
      </c>
      <c r="AG12" s="1274">
        <v>1.1000000000000001</v>
      </c>
      <c r="AH12" s="1274">
        <v>1.1000000000000001</v>
      </c>
      <c r="AI12" s="1274">
        <v>1.1000000000000001</v>
      </c>
      <c r="AJ12" s="1274">
        <v>1.1000000000000001</v>
      </c>
      <c r="AK12" s="1274">
        <v>1.1000000000000001</v>
      </c>
      <c r="AL12" s="1274">
        <v>1.1000000000000001</v>
      </c>
      <c r="AM12" s="1274">
        <v>1.1000000000000001</v>
      </c>
      <c r="AN12" s="1274">
        <v>1.1000000000000001</v>
      </c>
      <c r="AO12" s="1274">
        <v>1.1000000000000001</v>
      </c>
      <c r="AP12" s="1274">
        <v>1.1000000000000001</v>
      </c>
      <c r="AQ12" s="1274">
        <v>1.1000000000000001</v>
      </c>
      <c r="AR12" s="1274">
        <v>0</v>
      </c>
      <c r="AS12" s="1274">
        <v>0</v>
      </c>
      <c r="AT12" s="1274">
        <v>0</v>
      </c>
      <c r="AU12" s="1274">
        <v>0</v>
      </c>
      <c r="AV12" s="1274">
        <v>0</v>
      </c>
      <c r="AW12" s="1274">
        <v>0</v>
      </c>
      <c r="AX12" s="1274">
        <v>0</v>
      </c>
      <c r="AY12" s="1274">
        <v>0</v>
      </c>
      <c r="AZ12" s="1274">
        <v>0</v>
      </c>
      <c r="BA12" s="1274">
        <v>0</v>
      </c>
      <c r="BB12" s="1274">
        <v>0</v>
      </c>
      <c r="BC12" s="1274">
        <v>0</v>
      </c>
      <c r="BD12" s="1274">
        <v>0</v>
      </c>
      <c r="BE12" s="1274">
        <v>0</v>
      </c>
      <c r="BF12" s="1274">
        <v>0</v>
      </c>
      <c r="BG12" s="1274">
        <v>0</v>
      </c>
      <c r="BH12" s="1274">
        <v>0</v>
      </c>
      <c r="BI12" s="1274">
        <v>0</v>
      </c>
      <c r="BJ12" s="1274">
        <v>0</v>
      </c>
      <c r="BK12" s="1274">
        <v>0</v>
      </c>
      <c r="BL12" s="1274">
        <v>0</v>
      </c>
      <c r="BM12" s="1274">
        <v>0</v>
      </c>
      <c r="BN12" s="1274">
        <v>0</v>
      </c>
      <c r="BO12" s="1274">
        <v>0</v>
      </c>
      <c r="BP12" s="1274">
        <v>0</v>
      </c>
      <c r="BQ12" s="1274">
        <v>0</v>
      </c>
      <c r="BR12" s="1274">
        <v>0</v>
      </c>
      <c r="BS12" s="1274">
        <v>0</v>
      </c>
      <c r="BT12" s="1274">
        <v>0</v>
      </c>
      <c r="BU12" s="822"/>
      <c r="BV12" s="822"/>
      <c r="BW12" s="822"/>
      <c r="BX12" s="822"/>
      <c r="BY12" s="822"/>
      <c r="BZ12" s="822"/>
      <c r="CA12" s="822"/>
      <c r="CB12" s="822"/>
      <c r="CC12" s="822"/>
      <c r="CD12" s="822"/>
      <c r="CE12" s="822"/>
      <c r="CF12" s="822"/>
      <c r="CG12" s="822"/>
      <c r="CH12" s="822"/>
      <c r="CI12" s="822"/>
      <c r="CJ12" s="822"/>
      <c r="CK12" s="822"/>
      <c r="CL12" s="822"/>
      <c r="CM12" s="822"/>
      <c r="CN12" s="823"/>
    </row>
    <row r="13" spans="2:92" x14ac:dyDescent="0.3">
      <c r="B13"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 s="1513" t="s">
        <v>1019</v>
      </c>
      <c r="D13" s="1514">
        <v>41.06</v>
      </c>
      <c r="E13" s="1266" t="s">
        <v>1014</v>
      </c>
      <c r="F13" s="1267" t="str">
        <f>VLOOKUP(TBL5_OptBen[[#This Row],[Option Type (defined list)]],'Option Typs_Grps'!B$2:C$47, 2, FALSE)</f>
        <v>Distribution Options</v>
      </c>
      <c r="G13" s="1268" t="s">
        <v>738</v>
      </c>
      <c r="H13" s="1269" t="s">
        <v>1090</v>
      </c>
      <c r="I13" s="1270" t="s">
        <v>68</v>
      </c>
      <c r="J13" s="1271" t="s">
        <v>111</v>
      </c>
      <c r="K13" s="1272">
        <v>2</v>
      </c>
      <c r="L13" s="1273">
        <v>0</v>
      </c>
      <c r="M13" s="1273">
        <v>0</v>
      </c>
      <c r="N13" s="1273">
        <v>0</v>
      </c>
      <c r="O13" s="1273">
        <v>0</v>
      </c>
      <c r="P13" s="1273">
        <v>0</v>
      </c>
      <c r="Q13" s="1273">
        <v>0</v>
      </c>
      <c r="R13" s="1274">
        <v>1.1000000000000001</v>
      </c>
      <c r="S13" s="1274">
        <v>1.1000000000000001</v>
      </c>
      <c r="T13" s="1274">
        <v>1.1000000000000001</v>
      </c>
      <c r="U13" s="1274">
        <v>1.1000000000000001</v>
      </c>
      <c r="V13" s="1274">
        <v>1.1000000000000001</v>
      </c>
      <c r="W13" s="1274">
        <v>1.1000000000000001</v>
      </c>
      <c r="X13" s="1274">
        <v>1.1000000000000001</v>
      </c>
      <c r="Y13" s="1274">
        <v>1.1000000000000001</v>
      </c>
      <c r="Z13" s="1274">
        <v>1.1000000000000001</v>
      </c>
      <c r="AA13" s="1274">
        <v>1.1000000000000001</v>
      </c>
      <c r="AB13" s="1274">
        <v>1.1000000000000001</v>
      </c>
      <c r="AC13" s="1274">
        <v>1.1000000000000001</v>
      </c>
      <c r="AD13" s="1274">
        <v>1.1000000000000001</v>
      </c>
      <c r="AE13" s="1274">
        <v>1.1000000000000001</v>
      </c>
      <c r="AF13" s="1274">
        <v>1.1000000000000001</v>
      </c>
      <c r="AG13" s="1274">
        <v>1.1000000000000001</v>
      </c>
      <c r="AH13" s="1274">
        <v>1.1000000000000001</v>
      </c>
      <c r="AI13" s="1274">
        <v>1.1000000000000001</v>
      </c>
      <c r="AJ13" s="1274">
        <v>1.1000000000000001</v>
      </c>
      <c r="AK13" s="1274">
        <v>1.1000000000000001</v>
      </c>
      <c r="AL13" s="1274">
        <v>1.1000000000000001</v>
      </c>
      <c r="AM13" s="1274">
        <v>1.1000000000000001</v>
      </c>
      <c r="AN13" s="1274">
        <v>1.1000000000000001</v>
      </c>
      <c r="AO13" s="1274">
        <v>1.1000000000000001</v>
      </c>
      <c r="AP13" s="1274">
        <v>1.1000000000000001</v>
      </c>
      <c r="AQ13" s="1274">
        <v>1.1000000000000001</v>
      </c>
      <c r="AR13" s="1274">
        <v>0</v>
      </c>
      <c r="AS13" s="1274">
        <v>0</v>
      </c>
      <c r="AT13" s="1274">
        <v>0</v>
      </c>
      <c r="AU13" s="1274">
        <v>0</v>
      </c>
      <c r="AV13" s="1274">
        <v>0</v>
      </c>
      <c r="AW13" s="1274">
        <v>0</v>
      </c>
      <c r="AX13" s="1274">
        <v>0</v>
      </c>
      <c r="AY13" s="1274">
        <v>0</v>
      </c>
      <c r="AZ13" s="1274">
        <v>0</v>
      </c>
      <c r="BA13" s="1274">
        <v>0</v>
      </c>
      <c r="BB13" s="1274">
        <v>0</v>
      </c>
      <c r="BC13" s="1274">
        <v>0</v>
      </c>
      <c r="BD13" s="1274">
        <v>0</v>
      </c>
      <c r="BE13" s="1274">
        <v>0</v>
      </c>
      <c r="BF13" s="1274">
        <v>0</v>
      </c>
      <c r="BG13" s="1274">
        <v>0</v>
      </c>
      <c r="BH13" s="1274">
        <v>0</v>
      </c>
      <c r="BI13" s="1274">
        <v>0</v>
      </c>
      <c r="BJ13" s="1274">
        <v>0</v>
      </c>
      <c r="BK13" s="1274">
        <v>0</v>
      </c>
      <c r="BL13" s="1274">
        <v>0</v>
      </c>
      <c r="BM13" s="1274">
        <v>0</v>
      </c>
      <c r="BN13" s="1274">
        <v>0</v>
      </c>
      <c r="BO13" s="1274">
        <v>0</v>
      </c>
      <c r="BP13" s="1274">
        <v>0</v>
      </c>
      <c r="BQ13" s="1274">
        <v>0</v>
      </c>
      <c r="BR13" s="1274">
        <v>0</v>
      </c>
      <c r="BS13" s="1274">
        <v>0</v>
      </c>
      <c r="BT13" s="1274">
        <v>0</v>
      </c>
      <c r="BU13" s="822"/>
      <c r="BV13" s="822"/>
      <c r="BW13" s="822"/>
      <c r="BX13" s="822"/>
      <c r="BY13" s="822"/>
      <c r="BZ13" s="822"/>
      <c r="CA13" s="822"/>
      <c r="CB13" s="822"/>
      <c r="CC13" s="822"/>
      <c r="CD13" s="822"/>
      <c r="CE13" s="822"/>
      <c r="CF13" s="822"/>
      <c r="CG13" s="822"/>
      <c r="CH13" s="822"/>
      <c r="CI13" s="822"/>
      <c r="CJ13" s="822"/>
      <c r="CK13" s="822"/>
      <c r="CL13" s="822"/>
      <c r="CM13" s="822"/>
      <c r="CN13" s="823"/>
    </row>
    <row r="14" spans="2:92" x14ac:dyDescent="0.3">
      <c r="B1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513" t="s">
        <v>1036</v>
      </c>
      <c r="D14" s="1514">
        <v>70.010000000000005</v>
      </c>
      <c r="E14" s="1266" t="s">
        <v>889</v>
      </c>
      <c r="F14" s="1267" t="str">
        <f>VLOOKUP(TBL5_OptBen[[#This Row],[Option Type (defined list)]],'Option Typs_Grps'!B$2:C$47, 2, FALSE)</f>
        <v>Distribution Options</v>
      </c>
      <c r="G14" s="1268" t="s">
        <v>738</v>
      </c>
      <c r="H14" s="1269" t="s">
        <v>1087</v>
      </c>
      <c r="I14" s="1270" t="s">
        <v>68</v>
      </c>
      <c r="J14" s="1271" t="s">
        <v>111</v>
      </c>
      <c r="K14" s="1272">
        <v>2</v>
      </c>
      <c r="L14" s="1273">
        <v>0</v>
      </c>
      <c r="M14" s="1273">
        <v>0</v>
      </c>
      <c r="N14" s="1273">
        <v>0</v>
      </c>
      <c r="O14" s="1273">
        <v>0</v>
      </c>
      <c r="P14" s="1273">
        <v>0</v>
      </c>
      <c r="Q14" s="1273">
        <v>0</v>
      </c>
      <c r="R14" s="1274">
        <v>0</v>
      </c>
      <c r="S14" s="1274">
        <v>0</v>
      </c>
      <c r="T14" s="1274">
        <v>0</v>
      </c>
      <c r="U14" s="1274">
        <v>0</v>
      </c>
      <c r="V14" s="1274">
        <v>0</v>
      </c>
      <c r="W14" s="1274">
        <v>0</v>
      </c>
      <c r="X14" s="1274">
        <v>0</v>
      </c>
      <c r="Y14" s="1274">
        <v>0</v>
      </c>
      <c r="Z14" s="1274">
        <v>7</v>
      </c>
      <c r="AA14" s="1274">
        <v>7</v>
      </c>
      <c r="AB14" s="1274">
        <v>7</v>
      </c>
      <c r="AC14" s="1274">
        <v>7</v>
      </c>
      <c r="AD14" s="1274">
        <v>7</v>
      </c>
      <c r="AE14" s="1274">
        <v>7</v>
      </c>
      <c r="AF14" s="1274">
        <v>7</v>
      </c>
      <c r="AG14" s="1274">
        <v>7</v>
      </c>
      <c r="AH14" s="1274">
        <v>7</v>
      </c>
      <c r="AI14" s="1274">
        <v>7</v>
      </c>
      <c r="AJ14" s="1274">
        <v>7</v>
      </c>
      <c r="AK14" s="1274">
        <v>7</v>
      </c>
      <c r="AL14" s="1274">
        <v>7</v>
      </c>
      <c r="AM14" s="1274">
        <v>7</v>
      </c>
      <c r="AN14" s="1274">
        <v>7</v>
      </c>
      <c r="AO14" s="1274">
        <v>7</v>
      </c>
      <c r="AP14" s="1274">
        <v>7</v>
      </c>
      <c r="AQ14" s="1274">
        <v>7</v>
      </c>
      <c r="AR14" s="1274">
        <v>7</v>
      </c>
      <c r="AS14" s="1274">
        <v>7</v>
      </c>
      <c r="AT14" s="1274">
        <v>7</v>
      </c>
      <c r="AU14" s="1274">
        <v>7</v>
      </c>
      <c r="AV14" s="1274">
        <v>7</v>
      </c>
      <c r="AW14" s="1274">
        <v>7</v>
      </c>
      <c r="AX14" s="1274">
        <v>7</v>
      </c>
      <c r="AY14" s="1274">
        <v>7</v>
      </c>
      <c r="AZ14" s="1274">
        <v>7</v>
      </c>
      <c r="BA14" s="1274">
        <v>7</v>
      </c>
      <c r="BB14" s="1274">
        <v>7</v>
      </c>
      <c r="BC14" s="1274">
        <v>7</v>
      </c>
      <c r="BD14" s="1274">
        <v>7</v>
      </c>
      <c r="BE14" s="1274">
        <v>7</v>
      </c>
      <c r="BF14" s="1274">
        <v>7</v>
      </c>
      <c r="BG14" s="1274">
        <v>7</v>
      </c>
      <c r="BH14" s="1274">
        <v>7</v>
      </c>
      <c r="BI14" s="1274">
        <v>7</v>
      </c>
      <c r="BJ14" s="1274">
        <v>7</v>
      </c>
      <c r="BK14" s="1274">
        <v>7</v>
      </c>
      <c r="BL14" s="1274">
        <v>7</v>
      </c>
      <c r="BM14" s="1274">
        <v>7</v>
      </c>
      <c r="BN14" s="1274">
        <v>7</v>
      </c>
      <c r="BO14" s="1274">
        <v>7</v>
      </c>
      <c r="BP14" s="1274">
        <v>7</v>
      </c>
      <c r="BQ14" s="1274">
        <v>7</v>
      </c>
      <c r="BR14" s="1274">
        <v>7</v>
      </c>
      <c r="BS14" s="1274">
        <v>7</v>
      </c>
      <c r="BT14" s="1274">
        <v>7</v>
      </c>
      <c r="BU14" s="822"/>
      <c r="BV14" s="822"/>
      <c r="BW14" s="822"/>
      <c r="BX14" s="822"/>
      <c r="BY14" s="822"/>
      <c r="BZ14" s="822"/>
      <c r="CA14" s="822"/>
      <c r="CB14" s="822"/>
      <c r="CC14" s="822"/>
      <c r="CD14" s="822"/>
      <c r="CE14" s="822"/>
      <c r="CF14" s="822"/>
      <c r="CG14" s="822"/>
      <c r="CH14" s="822"/>
      <c r="CI14" s="822"/>
      <c r="CJ14" s="822"/>
      <c r="CK14" s="822"/>
      <c r="CL14" s="822"/>
      <c r="CM14" s="822"/>
      <c r="CN14" s="823"/>
    </row>
    <row r="15" spans="2:92" x14ac:dyDescent="0.3">
      <c r="B1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513" t="s">
        <v>1019</v>
      </c>
      <c r="D15" s="1514">
        <v>41.06</v>
      </c>
      <c r="E15" s="1266" t="s">
        <v>1014</v>
      </c>
      <c r="F15" s="1267" t="str">
        <f>VLOOKUP(TBL5_OptBen[[#This Row],[Option Type (defined list)]],'Option Typs_Grps'!B$2:C$47, 2, FALSE)</f>
        <v>Distribution Options</v>
      </c>
      <c r="G15" s="1268" t="s">
        <v>738</v>
      </c>
      <c r="H15" s="1269" t="s">
        <v>1093</v>
      </c>
      <c r="I15" s="1270" t="s">
        <v>68</v>
      </c>
      <c r="J15" s="1271" t="s">
        <v>111</v>
      </c>
      <c r="K15" s="1272">
        <v>2</v>
      </c>
      <c r="L15" s="1273">
        <v>0</v>
      </c>
      <c r="M15" s="1273">
        <v>0</v>
      </c>
      <c r="N15" s="1273">
        <v>0</v>
      </c>
      <c r="O15" s="1273">
        <v>0</v>
      </c>
      <c r="P15" s="1273">
        <v>0</v>
      </c>
      <c r="Q15" s="1273">
        <v>0</v>
      </c>
      <c r="R15" s="1274">
        <v>1.1000000000000001</v>
      </c>
      <c r="S15" s="1274">
        <v>1.1000000000000001</v>
      </c>
      <c r="T15" s="1274">
        <v>1.1000000000000001</v>
      </c>
      <c r="U15" s="1274">
        <v>1.1000000000000001</v>
      </c>
      <c r="V15" s="1274">
        <v>1.1000000000000001</v>
      </c>
      <c r="W15" s="1274">
        <v>1.1000000000000001</v>
      </c>
      <c r="X15" s="1274">
        <v>1.1000000000000001</v>
      </c>
      <c r="Y15" s="1274">
        <v>1.1000000000000001</v>
      </c>
      <c r="Z15" s="1274">
        <v>1.1000000000000001</v>
      </c>
      <c r="AA15" s="1274">
        <v>1.1000000000000001</v>
      </c>
      <c r="AB15" s="1274">
        <v>1.1000000000000001</v>
      </c>
      <c r="AC15" s="1274">
        <v>1.1000000000000001</v>
      </c>
      <c r="AD15" s="1274">
        <v>1.1000000000000001</v>
      </c>
      <c r="AE15" s="1274">
        <v>1.1000000000000001</v>
      </c>
      <c r="AF15" s="1274">
        <v>1.1000000000000001</v>
      </c>
      <c r="AG15" s="1274">
        <v>1.1000000000000001</v>
      </c>
      <c r="AH15" s="1274">
        <v>1.1000000000000001</v>
      </c>
      <c r="AI15" s="1274">
        <v>1.1000000000000001</v>
      </c>
      <c r="AJ15" s="1274">
        <v>1.1000000000000001</v>
      </c>
      <c r="AK15" s="1274">
        <v>1.1000000000000001</v>
      </c>
      <c r="AL15" s="1274">
        <v>1.1000000000000001</v>
      </c>
      <c r="AM15" s="1274">
        <v>1.1000000000000001</v>
      </c>
      <c r="AN15" s="1274">
        <v>1.1000000000000001</v>
      </c>
      <c r="AO15" s="1274">
        <v>1.1000000000000001</v>
      </c>
      <c r="AP15" s="1274">
        <v>1.1000000000000001</v>
      </c>
      <c r="AQ15" s="1274">
        <v>1.1000000000000001</v>
      </c>
      <c r="AR15" s="1274">
        <v>0</v>
      </c>
      <c r="AS15" s="1274">
        <v>0</v>
      </c>
      <c r="AT15" s="1274">
        <v>0</v>
      </c>
      <c r="AU15" s="1274">
        <v>0</v>
      </c>
      <c r="AV15" s="1274">
        <v>0</v>
      </c>
      <c r="AW15" s="1274">
        <v>0</v>
      </c>
      <c r="AX15" s="1274">
        <v>0</v>
      </c>
      <c r="AY15" s="1274">
        <v>0</v>
      </c>
      <c r="AZ15" s="1274">
        <v>0</v>
      </c>
      <c r="BA15" s="1274">
        <v>0</v>
      </c>
      <c r="BB15" s="1274">
        <v>0</v>
      </c>
      <c r="BC15" s="1274">
        <v>0</v>
      </c>
      <c r="BD15" s="1274">
        <v>0</v>
      </c>
      <c r="BE15" s="1274">
        <v>0</v>
      </c>
      <c r="BF15" s="1274">
        <v>0</v>
      </c>
      <c r="BG15" s="1274">
        <v>0</v>
      </c>
      <c r="BH15" s="1274">
        <v>0</v>
      </c>
      <c r="BI15" s="1274">
        <v>0</v>
      </c>
      <c r="BJ15" s="1274">
        <v>0</v>
      </c>
      <c r="BK15" s="1274">
        <v>0</v>
      </c>
      <c r="BL15" s="1274">
        <v>0</v>
      </c>
      <c r="BM15" s="1274">
        <v>0</v>
      </c>
      <c r="BN15" s="1274">
        <v>0</v>
      </c>
      <c r="BO15" s="1274">
        <v>0</v>
      </c>
      <c r="BP15" s="1274">
        <v>0</v>
      </c>
      <c r="BQ15" s="1274">
        <v>0</v>
      </c>
      <c r="BR15" s="1274">
        <v>0</v>
      </c>
      <c r="BS15" s="1274">
        <v>0</v>
      </c>
      <c r="BT15" s="1274">
        <v>0</v>
      </c>
      <c r="BU15" s="822"/>
      <c r="BV15" s="822"/>
      <c r="BW15" s="822"/>
      <c r="BX15" s="822"/>
      <c r="BY15" s="822"/>
      <c r="BZ15" s="822"/>
      <c r="CA15" s="822"/>
      <c r="CB15" s="822"/>
      <c r="CC15" s="822"/>
      <c r="CD15" s="822"/>
      <c r="CE15" s="822"/>
      <c r="CF15" s="822"/>
      <c r="CG15" s="822"/>
      <c r="CH15" s="822"/>
      <c r="CI15" s="822"/>
      <c r="CJ15" s="822"/>
      <c r="CK15" s="822"/>
      <c r="CL15" s="822"/>
      <c r="CM15" s="822"/>
      <c r="CN15" s="823"/>
    </row>
    <row r="16" spans="2:92" x14ac:dyDescent="0.3">
      <c r="B1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 s="1513" t="s">
        <v>1019</v>
      </c>
      <c r="D16" s="1514">
        <v>41.06</v>
      </c>
      <c r="E16" s="1266" t="s">
        <v>1014</v>
      </c>
      <c r="F16" s="1267" t="str">
        <f>VLOOKUP(TBL5_OptBen[[#This Row],[Option Type (defined list)]],'Option Typs_Grps'!B$2:C$47, 2, FALSE)</f>
        <v>Distribution Options</v>
      </c>
      <c r="G16" s="1268" t="s">
        <v>738</v>
      </c>
      <c r="H16" s="1269" t="s">
        <v>1088</v>
      </c>
      <c r="I16" s="1270" t="s">
        <v>68</v>
      </c>
      <c r="J16" s="1271" t="s">
        <v>111</v>
      </c>
      <c r="K16" s="1272">
        <v>2</v>
      </c>
      <c r="L16" s="1273">
        <v>0</v>
      </c>
      <c r="M16" s="1273">
        <v>0</v>
      </c>
      <c r="N16" s="1273">
        <v>0</v>
      </c>
      <c r="O16" s="1273">
        <v>0</v>
      </c>
      <c r="P16" s="1273">
        <v>0</v>
      </c>
      <c r="Q16" s="1273">
        <v>0</v>
      </c>
      <c r="R16" s="1274">
        <v>1.1000000000000001</v>
      </c>
      <c r="S16" s="1274">
        <v>1.1000000000000001</v>
      </c>
      <c r="T16" s="1274">
        <v>1.1000000000000001</v>
      </c>
      <c r="U16" s="1274">
        <v>1.1000000000000001</v>
      </c>
      <c r="V16" s="1274">
        <v>1.1000000000000001</v>
      </c>
      <c r="W16" s="1274">
        <v>1.1000000000000001</v>
      </c>
      <c r="X16" s="1274">
        <v>1.1000000000000001</v>
      </c>
      <c r="Y16" s="1274">
        <v>1.1000000000000001</v>
      </c>
      <c r="Z16" s="1274">
        <v>1.1000000000000001</v>
      </c>
      <c r="AA16" s="1274">
        <v>1.1000000000000001</v>
      </c>
      <c r="AB16" s="1274">
        <v>1.1000000000000001</v>
      </c>
      <c r="AC16" s="1274">
        <v>1.1000000000000001</v>
      </c>
      <c r="AD16" s="1274">
        <v>1.1000000000000001</v>
      </c>
      <c r="AE16" s="1274">
        <v>1.1000000000000001</v>
      </c>
      <c r="AF16" s="1274">
        <v>1.1000000000000001</v>
      </c>
      <c r="AG16" s="1274">
        <v>1.1000000000000001</v>
      </c>
      <c r="AH16" s="1274">
        <v>1.1000000000000001</v>
      </c>
      <c r="AI16" s="1274">
        <v>1.1000000000000001</v>
      </c>
      <c r="AJ16" s="1274">
        <v>1.1000000000000001</v>
      </c>
      <c r="AK16" s="1274">
        <v>1.1000000000000001</v>
      </c>
      <c r="AL16" s="1274">
        <v>1.1000000000000001</v>
      </c>
      <c r="AM16" s="1274">
        <v>1.1000000000000001</v>
      </c>
      <c r="AN16" s="1274">
        <v>1.1000000000000001</v>
      </c>
      <c r="AO16" s="1274">
        <v>1.1000000000000001</v>
      </c>
      <c r="AP16" s="1274">
        <v>1.1000000000000001</v>
      </c>
      <c r="AQ16" s="1274">
        <v>1.1000000000000001</v>
      </c>
      <c r="AR16" s="1274">
        <v>0</v>
      </c>
      <c r="AS16" s="1274">
        <v>0</v>
      </c>
      <c r="AT16" s="1274">
        <v>0</v>
      </c>
      <c r="AU16" s="1274">
        <v>0</v>
      </c>
      <c r="AV16" s="1274">
        <v>0</v>
      </c>
      <c r="AW16" s="1274">
        <v>0</v>
      </c>
      <c r="AX16" s="1274">
        <v>0</v>
      </c>
      <c r="AY16" s="1274">
        <v>0</v>
      </c>
      <c r="AZ16" s="1274">
        <v>0</v>
      </c>
      <c r="BA16" s="1274">
        <v>0</v>
      </c>
      <c r="BB16" s="1274">
        <v>0</v>
      </c>
      <c r="BC16" s="1274">
        <v>0</v>
      </c>
      <c r="BD16" s="1274">
        <v>0</v>
      </c>
      <c r="BE16" s="1274">
        <v>0</v>
      </c>
      <c r="BF16" s="1274">
        <v>0</v>
      </c>
      <c r="BG16" s="1274">
        <v>0</v>
      </c>
      <c r="BH16" s="1274">
        <v>0</v>
      </c>
      <c r="BI16" s="1274">
        <v>0</v>
      </c>
      <c r="BJ16" s="1274">
        <v>0</v>
      </c>
      <c r="BK16" s="1274">
        <v>0</v>
      </c>
      <c r="BL16" s="1274">
        <v>0</v>
      </c>
      <c r="BM16" s="1274">
        <v>0</v>
      </c>
      <c r="BN16" s="1274">
        <v>0</v>
      </c>
      <c r="BO16" s="1274">
        <v>0</v>
      </c>
      <c r="BP16" s="1274">
        <v>0</v>
      </c>
      <c r="BQ16" s="1274">
        <v>0</v>
      </c>
      <c r="BR16" s="1274">
        <v>0</v>
      </c>
      <c r="BS16" s="1274">
        <v>0</v>
      </c>
      <c r="BT16" s="1274">
        <v>0</v>
      </c>
      <c r="BU16" s="822"/>
      <c r="BV16" s="822"/>
      <c r="BW16" s="822"/>
      <c r="BX16" s="822"/>
      <c r="BY16" s="822"/>
      <c r="BZ16" s="822"/>
      <c r="CA16" s="822"/>
      <c r="CB16" s="822"/>
      <c r="CC16" s="822"/>
      <c r="CD16" s="822"/>
      <c r="CE16" s="822"/>
      <c r="CF16" s="822"/>
      <c r="CG16" s="822"/>
      <c r="CH16" s="822"/>
      <c r="CI16" s="822"/>
      <c r="CJ16" s="822"/>
      <c r="CK16" s="822"/>
      <c r="CL16" s="822"/>
      <c r="CM16" s="822"/>
      <c r="CN16" s="823"/>
    </row>
    <row r="17" spans="2:92" x14ac:dyDescent="0.3">
      <c r="B1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 s="1513" t="s">
        <v>1811</v>
      </c>
      <c r="D17" s="1514">
        <v>39.01</v>
      </c>
      <c r="E17" s="1266" t="s">
        <v>938</v>
      </c>
      <c r="F17" s="1267" t="str">
        <f>VLOOKUP(TBL5_OptBen[[#This Row],[Option Type (defined list)]],'Option Typs_Grps'!B$2:C$47, 2, FALSE)</f>
        <v>Distribution Options</v>
      </c>
      <c r="G17" s="1268" t="s">
        <v>738</v>
      </c>
      <c r="H17" s="1269" t="s">
        <v>1090</v>
      </c>
      <c r="I17" s="1270" t="s">
        <v>68</v>
      </c>
      <c r="J17" s="1271" t="s">
        <v>111</v>
      </c>
      <c r="K17" s="1272">
        <v>2</v>
      </c>
      <c r="L17" s="1273">
        <v>0</v>
      </c>
      <c r="M17" s="1273">
        <v>0</v>
      </c>
      <c r="N17" s="1273">
        <v>0</v>
      </c>
      <c r="O17" s="1273">
        <v>0</v>
      </c>
      <c r="P17" s="1273">
        <v>0</v>
      </c>
      <c r="Q17" s="1273">
        <v>0</v>
      </c>
      <c r="R17" s="1274">
        <v>0</v>
      </c>
      <c r="S17" s="1274">
        <v>0</v>
      </c>
      <c r="T17" s="1274">
        <v>0</v>
      </c>
      <c r="U17" s="1274">
        <v>0</v>
      </c>
      <c r="V17" s="1274">
        <v>0</v>
      </c>
      <c r="W17" s="1274">
        <v>0</v>
      </c>
      <c r="X17" s="1274">
        <v>0</v>
      </c>
      <c r="Y17" s="1274">
        <v>0</v>
      </c>
      <c r="Z17" s="1274">
        <v>0</v>
      </c>
      <c r="AA17" s="1274">
        <v>0</v>
      </c>
      <c r="AB17" s="1274">
        <v>0</v>
      </c>
      <c r="AC17" s="1274">
        <v>0</v>
      </c>
      <c r="AD17" s="1274">
        <v>0</v>
      </c>
      <c r="AE17" s="1274">
        <v>0</v>
      </c>
      <c r="AF17" s="1274">
        <v>0</v>
      </c>
      <c r="AG17" s="1274">
        <v>0</v>
      </c>
      <c r="AH17" s="1274">
        <v>0</v>
      </c>
      <c r="AI17" s="1274">
        <v>0</v>
      </c>
      <c r="AJ17" s="1274">
        <v>0</v>
      </c>
      <c r="AK17" s="1274">
        <v>0</v>
      </c>
      <c r="AL17" s="1274">
        <v>0</v>
      </c>
      <c r="AM17" s="1274">
        <v>0</v>
      </c>
      <c r="AN17" s="1274">
        <v>0</v>
      </c>
      <c r="AO17" s="1274">
        <v>0</v>
      </c>
      <c r="AP17" s="1274">
        <v>0</v>
      </c>
      <c r="AQ17" s="1274">
        <v>0</v>
      </c>
      <c r="AR17" s="1274">
        <v>0</v>
      </c>
      <c r="AS17" s="1274">
        <v>0</v>
      </c>
      <c r="AT17" s="1274">
        <v>0</v>
      </c>
      <c r="AU17" s="1274">
        <v>0</v>
      </c>
      <c r="AV17" s="1274">
        <v>0</v>
      </c>
      <c r="AW17" s="1274">
        <v>0</v>
      </c>
      <c r="AX17" s="1274">
        <v>0</v>
      </c>
      <c r="AY17" s="1274">
        <v>0</v>
      </c>
      <c r="AZ17" s="1274">
        <v>0</v>
      </c>
      <c r="BA17" s="1274">
        <v>0</v>
      </c>
      <c r="BB17" s="1274">
        <v>0</v>
      </c>
      <c r="BC17" s="1274">
        <v>0</v>
      </c>
      <c r="BD17" s="1274">
        <v>5</v>
      </c>
      <c r="BE17" s="1274">
        <v>5</v>
      </c>
      <c r="BF17" s="1274">
        <v>5</v>
      </c>
      <c r="BG17" s="1274">
        <v>5</v>
      </c>
      <c r="BH17" s="1274">
        <v>5</v>
      </c>
      <c r="BI17" s="1274">
        <v>5</v>
      </c>
      <c r="BJ17" s="1274">
        <v>5</v>
      </c>
      <c r="BK17" s="1274">
        <v>5</v>
      </c>
      <c r="BL17" s="1274">
        <v>5</v>
      </c>
      <c r="BM17" s="1274">
        <v>5</v>
      </c>
      <c r="BN17" s="1274">
        <v>5</v>
      </c>
      <c r="BO17" s="1274">
        <v>5</v>
      </c>
      <c r="BP17" s="1274">
        <v>5</v>
      </c>
      <c r="BQ17" s="1274">
        <v>5</v>
      </c>
      <c r="BR17" s="1274">
        <v>5</v>
      </c>
      <c r="BS17" s="1274">
        <v>5</v>
      </c>
      <c r="BT17" s="1274">
        <v>5</v>
      </c>
      <c r="BU17" s="822" t="s">
        <v>1080</v>
      </c>
      <c r="BV17" s="822" t="s">
        <v>1080</v>
      </c>
      <c r="BW17" s="822" t="s">
        <v>1080</v>
      </c>
      <c r="BX17" s="822" t="s">
        <v>1080</v>
      </c>
      <c r="BY17" s="822" t="s">
        <v>1080</v>
      </c>
      <c r="BZ17" s="822" t="s">
        <v>1080</v>
      </c>
      <c r="CA17" s="822" t="s">
        <v>1080</v>
      </c>
      <c r="CB17" s="822" t="s">
        <v>1080</v>
      </c>
      <c r="CC17" s="822" t="s">
        <v>1080</v>
      </c>
      <c r="CD17" s="822" t="s">
        <v>1080</v>
      </c>
      <c r="CE17" s="822" t="s">
        <v>1080</v>
      </c>
      <c r="CF17" s="822" t="s">
        <v>1080</v>
      </c>
      <c r="CG17" s="822" t="s">
        <v>1080</v>
      </c>
      <c r="CH17" s="822" t="s">
        <v>1080</v>
      </c>
      <c r="CI17" s="822" t="s">
        <v>1080</v>
      </c>
      <c r="CJ17" s="822" t="s">
        <v>1080</v>
      </c>
      <c r="CK17" s="822" t="s">
        <v>1080</v>
      </c>
      <c r="CL17" s="822" t="s">
        <v>1080</v>
      </c>
      <c r="CM17" s="822" t="s">
        <v>1080</v>
      </c>
      <c r="CN17" s="823"/>
    </row>
    <row r="18" spans="2:92" x14ac:dyDescent="0.3">
      <c r="B1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 s="1513" t="s">
        <v>1019</v>
      </c>
      <c r="D18" s="1514">
        <v>41.06</v>
      </c>
      <c r="E18" s="1266" t="s">
        <v>1014</v>
      </c>
      <c r="F18" s="1267" t="str">
        <f>VLOOKUP(TBL5_OptBen[[#This Row],[Option Type (defined list)]],'Option Typs_Grps'!B$2:C$47, 2, FALSE)</f>
        <v>Distribution Options</v>
      </c>
      <c r="G18" s="1268" t="s">
        <v>738</v>
      </c>
      <c r="H18" s="1269" t="s">
        <v>1094</v>
      </c>
      <c r="I18" s="1275" t="s">
        <v>68</v>
      </c>
      <c r="J18" s="1271" t="s">
        <v>111</v>
      </c>
      <c r="K18" s="1272">
        <v>2</v>
      </c>
      <c r="L18" s="1273">
        <v>0</v>
      </c>
      <c r="M18" s="1273">
        <v>0</v>
      </c>
      <c r="N18" s="1273">
        <v>0</v>
      </c>
      <c r="O18" s="1273">
        <v>0</v>
      </c>
      <c r="P18" s="1273">
        <v>0</v>
      </c>
      <c r="Q18" s="1273">
        <v>0</v>
      </c>
      <c r="R18" s="1274">
        <v>1.1000000000000001</v>
      </c>
      <c r="S18" s="1274">
        <v>1.1000000000000001</v>
      </c>
      <c r="T18" s="1274">
        <v>1.1000000000000001</v>
      </c>
      <c r="U18" s="1274">
        <v>1.1000000000000001</v>
      </c>
      <c r="V18" s="1274">
        <v>1.1000000000000001</v>
      </c>
      <c r="W18" s="1274">
        <v>1.1000000000000001</v>
      </c>
      <c r="X18" s="1274">
        <v>1.1000000000000001</v>
      </c>
      <c r="Y18" s="1274">
        <v>1.1000000000000001</v>
      </c>
      <c r="Z18" s="1274">
        <v>1.1000000000000001</v>
      </c>
      <c r="AA18" s="1274">
        <v>1.1000000000000001</v>
      </c>
      <c r="AB18" s="1274">
        <v>1.1000000000000001</v>
      </c>
      <c r="AC18" s="1274">
        <v>1.1000000000000001</v>
      </c>
      <c r="AD18" s="1274">
        <v>1.1000000000000001</v>
      </c>
      <c r="AE18" s="1274">
        <v>1.1000000000000001</v>
      </c>
      <c r="AF18" s="1274">
        <v>1.1000000000000001</v>
      </c>
      <c r="AG18" s="1274">
        <v>1.1000000000000001</v>
      </c>
      <c r="AH18" s="1274">
        <v>1.1000000000000001</v>
      </c>
      <c r="AI18" s="1274">
        <v>1.1000000000000001</v>
      </c>
      <c r="AJ18" s="1274">
        <v>1.1000000000000001</v>
      </c>
      <c r="AK18" s="1274">
        <v>1.1000000000000001</v>
      </c>
      <c r="AL18" s="1274">
        <v>1.1000000000000001</v>
      </c>
      <c r="AM18" s="1274">
        <v>1.1000000000000001</v>
      </c>
      <c r="AN18" s="1274">
        <v>1.1000000000000001</v>
      </c>
      <c r="AO18" s="1274">
        <v>1.1000000000000001</v>
      </c>
      <c r="AP18" s="1274">
        <v>1.1000000000000001</v>
      </c>
      <c r="AQ18" s="1274">
        <v>1.1000000000000001</v>
      </c>
      <c r="AR18" s="1274">
        <v>0</v>
      </c>
      <c r="AS18" s="1274">
        <v>0</v>
      </c>
      <c r="AT18" s="1274">
        <v>0</v>
      </c>
      <c r="AU18" s="1274">
        <v>0</v>
      </c>
      <c r="AV18" s="1274">
        <v>0</v>
      </c>
      <c r="AW18" s="1274">
        <v>0</v>
      </c>
      <c r="AX18" s="1274">
        <v>0</v>
      </c>
      <c r="AY18" s="1274">
        <v>0</v>
      </c>
      <c r="AZ18" s="1274">
        <v>0</v>
      </c>
      <c r="BA18" s="1274">
        <v>0</v>
      </c>
      <c r="BB18" s="1274">
        <v>0</v>
      </c>
      <c r="BC18" s="1274">
        <v>0</v>
      </c>
      <c r="BD18" s="1274">
        <v>0</v>
      </c>
      <c r="BE18" s="1274">
        <v>0</v>
      </c>
      <c r="BF18" s="1274">
        <v>0</v>
      </c>
      <c r="BG18" s="1274">
        <v>0</v>
      </c>
      <c r="BH18" s="1274">
        <v>0</v>
      </c>
      <c r="BI18" s="1274">
        <v>0</v>
      </c>
      <c r="BJ18" s="1274">
        <v>0</v>
      </c>
      <c r="BK18" s="1274">
        <v>0</v>
      </c>
      <c r="BL18" s="1274">
        <v>0</v>
      </c>
      <c r="BM18" s="1274">
        <v>0</v>
      </c>
      <c r="BN18" s="1274">
        <v>0</v>
      </c>
      <c r="BO18" s="1274">
        <v>0</v>
      </c>
      <c r="BP18" s="1274">
        <v>0</v>
      </c>
      <c r="BQ18" s="1274">
        <v>0</v>
      </c>
      <c r="BR18" s="1274">
        <v>0</v>
      </c>
      <c r="BS18" s="1274">
        <v>0</v>
      </c>
      <c r="BT18" s="1274">
        <v>0</v>
      </c>
      <c r="BU18" s="822"/>
      <c r="BV18" s="822"/>
      <c r="BW18" s="822"/>
      <c r="BX18" s="822"/>
      <c r="BY18" s="822"/>
      <c r="BZ18" s="822"/>
      <c r="CA18" s="822"/>
      <c r="CB18" s="822"/>
      <c r="CC18" s="822"/>
      <c r="CD18" s="822"/>
      <c r="CE18" s="822"/>
      <c r="CF18" s="822"/>
      <c r="CG18" s="822"/>
      <c r="CH18" s="822"/>
      <c r="CI18" s="822"/>
      <c r="CJ18" s="822"/>
      <c r="CK18" s="822"/>
      <c r="CL18" s="822"/>
      <c r="CM18" s="822"/>
      <c r="CN18" s="823"/>
    </row>
    <row r="19" spans="2:92" x14ac:dyDescent="0.3">
      <c r="B19"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 s="1513" t="s">
        <v>1812</v>
      </c>
      <c r="D19" s="1514">
        <v>39.020000000000003</v>
      </c>
      <c r="E19" s="1266" t="s">
        <v>938</v>
      </c>
      <c r="F19" s="1267" t="str">
        <f>VLOOKUP(TBL5_OptBen[[#This Row],[Option Type (defined list)]],'Option Typs_Grps'!B$2:C$47, 2, FALSE)</f>
        <v>Distribution Options</v>
      </c>
      <c r="G19" s="1268" t="s">
        <v>738</v>
      </c>
      <c r="H19" s="1269" t="s">
        <v>1090</v>
      </c>
      <c r="I19" s="1270" t="s">
        <v>68</v>
      </c>
      <c r="J19" s="1271" t="s">
        <v>111</v>
      </c>
      <c r="K19" s="1272">
        <v>2</v>
      </c>
      <c r="L19" s="1273">
        <v>0</v>
      </c>
      <c r="M19" s="1273">
        <v>0</v>
      </c>
      <c r="N19" s="1273">
        <v>0</v>
      </c>
      <c r="O19" s="1273">
        <v>0</v>
      </c>
      <c r="P19" s="1273">
        <v>0</v>
      </c>
      <c r="Q19" s="1273">
        <v>0</v>
      </c>
      <c r="R19" s="1274">
        <v>0</v>
      </c>
      <c r="S19" s="1274">
        <v>0</v>
      </c>
      <c r="T19" s="1274">
        <v>0</v>
      </c>
      <c r="U19" s="1274">
        <v>0</v>
      </c>
      <c r="V19" s="1274">
        <v>0</v>
      </c>
      <c r="W19" s="1274">
        <v>0</v>
      </c>
      <c r="X19" s="1274">
        <v>0</v>
      </c>
      <c r="Y19" s="1274">
        <v>0</v>
      </c>
      <c r="Z19" s="1274">
        <v>0</v>
      </c>
      <c r="AA19" s="1274">
        <v>0</v>
      </c>
      <c r="AB19" s="1274">
        <v>2.5</v>
      </c>
      <c r="AC19" s="1274">
        <v>2.5</v>
      </c>
      <c r="AD19" s="1274">
        <v>2.5</v>
      </c>
      <c r="AE19" s="1274">
        <v>2.5</v>
      </c>
      <c r="AF19" s="1274">
        <v>2.5</v>
      </c>
      <c r="AG19" s="1274">
        <v>2.5</v>
      </c>
      <c r="AH19" s="1274">
        <v>2.5</v>
      </c>
      <c r="AI19" s="1274">
        <v>2.5</v>
      </c>
      <c r="AJ19" s="1274">
        <v>2.5</v>
      </c>
      <c r="AK19" s="1274">
        <v>2.5</v>
      </c>
      <c r="AL19" s="1274">
        <v>2.5</v>
      </c>
      <c r="AM19" s="1274">
        <v>2.5</v>
      </c>
      <c r="AN19" s="1274">
        <v>2.5</v>
      </c>
      <c r="AO19" s="1274">
        <v>2.5</v>
      </c>
      <c r="AP19" s="1274">
        <v>2.5</v>
      </c>
      <c r="AQ19" s="1274">
        <v>2.5</v>
      </c>
      <c r="AR19" s="1274">
        <v>2.5</v>
      </c>
      <c r="AS19" s="1274">
        <v>2.5</v>
      </c>
      <c r="AT19" s="1274">
        <v>2.5</v>
      </c>
      <c r="AU19" s="1274">
        <v>2.5</v>
      </c>
      <c r="AV19" s="1274">
        <v>2.5</v>
      </c>
      <c r="AW19" s="1274">
        <v>2.5</v>
      </c>
      <c r="AX19" s="1274">
        <v>2.5</v>
      </c>
      <c r="AY19" s="1274">
        <v>2.5</v>
      </c>
      <c r="AZ19" s="1274">
        <v>2.5</v>
      </c>
      <c r="BA19" s="1274">
        <v>2.5</v>
      </c>
      <c r="BB19" s="1274">
        <v>2.5</v>
      </c>
      <c r="BC19" s="1274">
        <v>2.5</v>
      </c>
      <c r="BD19" s="1274">
        <v>2.5</v>
      </c>
      <c r="BE19" s="1274">
        <v>2.5</v>
      </c>
      <c r="BF19" s="1274">
        <v>2.5</v>
      </c>
      <c r="BG19" s="1274">
        <v>2.5</v>
      </c>
      <c r="BH19" s="1274">
        <v>2.5</v>
      </c>
      <c r="BI19" s="1274">
        <v>2.5</v>
      </c>
      <c r="BJ19" s="1274">
        <v>2.5</v>
      </c>
      <c r="BK19" s="1274">
        <v>2.5</v>
      </c>
      <c r="BL19" s="1274">
        <v>2.5</v>
      </c>
      <c r="BM19" s="1274">
        <v>2.5</v>
      </c>
      <c r="BN19" s="1274">
        <v>2.5</v>
      </c>
      <c r="BO19" s="1274">
        <v>2.5</v>
      </c>
      <c r="BP19" s="1274">
        <v>2.5</v>
      </c>
      <c r="BQ19" s="1274">
        <v>2.5</v>
      </c>
      <c r="BR19" s="1274">
        <v>2.5</v>
      </c>
      <c r="BS19" s="1274">
        <v>2.5</v>
      </c>
      <c r="BT19" s="1274">
        <v>2.5</v>
      </c>
      <c r="BU19" s="822" t="s">
        <v>1080</v>
      </c>
      <c r="BV19" s="822" t="s">
        <v>1080</v>
      </c>
      <c r="BW19" s="822" t="s">
        <v>1080</v>
      </c>
      <c r="BX19" s="822" t="s">
        <v>1080</v>
      </c>
      <c r="BY19" s="822" t="s">
        <v>1080</v>
      </c>
      <c r="BZ19" s="822" t="s">
        <v>1080</v>
      </c>
      <c r="CA19" s="822" t="s">
        <v>1080</v>
      </c>
      <c r="CB19" s="822" t="s">
        <v>1080</v>
      </c>
      <c r="CC19" s="822" t="s">
        <v>1080</v>
      </c>
      <c r="CD19" s="822" t="s">
        <v>1080</v>
      </c>
      <c r="CE19" s="822" t="s">
        <v>1080</v>
      </c>
      <c r="CF19" s="822" t="s">
        <v>1080</v>
      </c>
      <c r="CG19" s="822" t="s">
        <v>1080</v>
      </c>
      <c r="CH19" s="822" t="s">
        <v>1080</v>
      </c>
      <c r="CI19" s="822" t="s">
        <v>1080</v>
      </c>
      <c r="CJ19" s="822" t="s">
        <v>1080</v>
      </c>
      <c r="CK19" s="822" t="s">
        <v>1080</v>
      </c>
      <c r="CL19" s="822" t="s">
        <v>1080</v>
      </c>
      <c r="CM19" s="822" t="s">
        <v>1080</v>
      </c>
      <c r="CN19" s="823"/>
    </row>
    <row r="20" spans="2:92" x14ac:dyDescent="0.3">
      <c r="B20"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 s="1513" t="s">
        <v>1724</v>
      </c>
      <c r="D20" s="1514">
        <v>22.04</v>
      </c>
      <c r="E20" s="1266" t="s">
        <v>921</v>
      </c>
      <c r="F20" s="1267" t="str">
        <f>VLOOKUP(TBL5_OptBen[[#This Row],[Option Type (defined list)]],'Option Typs_Grps'!B$2:C$47, 2, FALSE)</f>
        <v>Distribution Options</v>
      </c>
      <c r="G20" s="1268" t="s">
        <v>738</v>
      </c>
      <c r="H20" s="1269" t="s">
        <v>1090</v>
      </c>
      <c r="I20" s="1270" t="s">
        <v>68</v>
      </c>
      <c r="J20" s="1271" t="s">
        <v>111</v>
      </c>
      <c r="K20" s="1272">
        <v>2</v>
      </c>
      <c r="L20" s="1273">
        <v>0</v>
      </c>
      <c r="M20" s="1273">
        <v>0</v>
      </c>
      <c r="N20" s="1273">
        <v>0</v>
      </c>
      <c r="O20" s="1273">
        <v>0</v>
      </c>
      <c r="P20" s="1273">
        <v>0</v>
      </c>
      <c r="Q20" s="1273">
        <v>0</v>
      </c>
      <c r="R20" s="1274">
        <v>0</v>
      </c>
      <c r="S20" s="1274">
        <v>0</v>
      </c>
      <c r="T20" s="1274">
        <v>0</v>
      </c>
      <c r="U20" s="1274">
        <v>0</v>
      </c>
      <c r="V20" s="1274">
        <v>0</v>
      </c>
      <c r="W20" s="1274">
        <v>0</v>
      </c>
      <c r="X20" s="1274">
        <v>0</v>
      </c>
      <c r="Y20" s="1274">
        <v>0</v>
      </c>
      <c r="Z20" s="1274">
        <v>0</v>
      </c>
      <c r="AA20" s="1274">
        <v>0</v>
      </c>
      <c r="AB20" s="1274">
        <v>0</v>
      </c>
      <c r="AC20" s="1274">
        <v>0</v>
      </c>
      <c r="AD20" s="1274">
        <v>0</v>
      </c>
      <c r="AE20" s="1274">
        <v>0</v>
      </c>
      <c r="AF20" s="1274">
        <v>0</v>
      </c>
      <c r="AG20" s="1274">
        <v>0</v>
      </c>
      <c r="AH20" s="1274">
        <v>0</v>
      </c>
      <c r="AI20" s="1274">
        <v>0</v>
      </c>
      <c r="AJ20" s="1274">
        <v>0</v>
      </c>
      <c r="AK20" s="1274">
        <v>0</v>
      </c>
      <c r="AL20" s="1274">
        <v>0</v>
      </c>
      <c r="AM20" s="1274">
        <v>0</v>
      </c>
      <c r="AN20" s="1274">
        <v>0</v>
      </c>
      <c r="AO20" s="1274">
        <v>0</v>
      </c>
      <c r="AP20" s="1274">
        <v>0</v>
      </c>
      <c r="AQ20" s="1274">
        <v>0</v>
      </c>
      <c r="AR20" s="1274">
        <v>0</v>
      </c>
      <c r="AS20" s="1274">
        <v>0</v>
      </c>
      <c r="AT20" s="1274">
        <v>0</v>
      </c>
      <c r="AU20" s="1274">
        <v>0</v>
      </c>
      <c r="AV20" s="1274">
        <v>0</v>
      </c>
      <c r="AW20" s="1274">
        <v>0</v>
      </c>
      <c r="AX20" s="1274">
        <v>0</v>
      </c>
      <c r="AY20" s="1274">
        <v>0</v>
      </c>
      <c r="AZ20" s="1274">
        <v>0</v>
      </c>
      <c r="BA20" s="1274">
        <v>0</v>
      </c>
      <c r="BB20" s="1274">
        <v>0</v>
      </c>
      <c r="BC20" s="1274">
        <v>0</v>
      </c>
      <c r="BD20" s="1274">
        <v>1.63</v>
      </c>
      <c r="BE20" s="1274">
        <v>1.63</v>
      </c>
      <c r="BF20" s="1274">
        <v>1.63</v>
      </c>
      <c r="BG20" s="1274">
        <v>1.63</v>
      </c>
      <c r="BH20" s="1274">
        <v>1.63</v>
      </c>
      <c r="BI20" s="1274">
        <v>1.63</v>
      </c>
      <c r="BJ20" s="1274">
        <v>1.63</v>
      </c>
      <c r="BK20" s="1274">
        <v>1.63</v>
      </c>
      <c r="BL20" s="1274">
        <v>1.63</v>
      </c>
      <c r="BM20" s="1274">
        <v>1.63</v>
      </c>
      <c r="BN20" s="1274">
        <v>1.63</v>
      </c>
      <c r="BO20" s="1274">
        <v>1.63</v>
      </c>
      <c r="BP20" s="1274">
        <v>1.63</v>
      </c>
      <c r="BQ20" s="1274">
        <v>1.63</v>
      </c>
      <c r="BR20" s="1274">
        <v>1.63</v>
      </c>
      <c r="BS20" s="1274">
        <v>1.63</v>
      </c>
      <c r="BT20" s="1274">
        <v>1.63</v>
      </c>
      <c r="BU20" s="822"/>
      <c r="BV20" s="822"/>
      <c r="BW20" s="822"/>
      <c r="BX20" s="822"/>
      <c r="BY20" s="822"/>
      <c r="BZ20" s="822"/>
      <c r="CA20" s="822"/>
      <c r="CB20" s="822"/>
      <c r="CC20" s="822"/>
      <c r="CD20" s="822"/>
      <c r="CE20" s="822"/>
      <c r="CF20" s="822"/>
      <c r="CG20" s="822"/>
      <c r="CH20" s="822"/>
      <c r="CI20" s="822"/>
      <c r="CJ20" s="822"/>
      <c r="CK20" s="822"/>
      <c r="CL20" s="822"/>
      <c r="CM20" s="822"/>
      <c r="CN20" s="823"/>
    </row>
    <row r="21" spans="2:92" x14ac:dyDescent="0.3">
      <c r="B21"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 s="1513" t="s">
        <v>1036</v>
      </c>
      <c r="D21" s="1514">
        <v>70.010000000000005</v>
      </c>
      <c r="E21" s="1266" t="s">
        <v>889</v>
      </c>
      <c r="F21" s="1267" t="str">
        <f>VLOOKUP(TBL5_OptBen[[#This Row],[Option Type (defined list)]],'Option Typs_Grps'!B$2:C$47, 2, FALSE)</f>
        <v>Distribution Options</v>
      </c>
      <c r="G21" s="1268" t="s">
        <v>738</v>
      </c>
      <c r="H21" s="1269" t="s">
        <v>1090</v>
      </c>
      <c r="I21" s="1270" t="s">
        <v>68</v>
      </c>
      <c r="J21" s="1271" t="s">
        <v>111</v>
      </c>
      <c r="K21" s="1272">
        <v>2</v>
      </c>
      <c r="L21" s="1273">
        <v>0</v>
      </c>
      <c r="M21" s="1273">
        <v>0</v>
      </c>
      <c r="N21" s="1273">
        <v>0</v>
      </c>
      <c r="O21" s="1273">
        <v>0</v>
      </c>
      <c r="P21" s="1273">
        <v>0</v>
      </c>
      <c r="Q21" s="1273">
        <v>0</v>
      </c>
      <c r="R21" s="1274">
        <v>0</v>
      </c>
      <c r="S21" s="1274">
        <v>0</v>
      </c>
      <c r="T21" s="1274">
        <v>0</v>
      </c>
      <c r="U21" s="1274">
        <v>0</v>
      </c>
      <c r="V21" s="1274">
        <v>0</v>
      </c>
      <c r="W21" s="1274">
        <v>0</v>
      </c>
      <c r="X21" s="1274">
        <v>0</v>
      </c>
      <c r="Y21" s="1274">
        <v>0</v>
      </c>
      <c r="Z21" s="1274">
        <v>7</v>
      </c>
      <c r="AA21" s="1274">
        <v>7</v>
      </c>
      <c r="AB21" s="1274">
        <v>7</v>
      </c>
      <c r="AC21" s="1274">
        <v>7</v>
      </c>
      <c r="AD21" s="1274">
        <v>7</v>
      </c>
      <c r="AE21" s="1274">
        <v>7</v>
      </c>
      <c r="AF21" s="1274">
        <v>7</v>
      </c>
      <c r="AG21" s="1274">
        <v>7</v>
      </c>
      <c r="AH21" s="1274">
        <v>7</v>
      </c>
      <c r="AI21" s="1274">
        <v>7</v>
      </c>
      <c r="AJ21" s="1274">
        <v>7</v>
      </c>
      <c r="AK21" s="1274">
        <v>7</v>
      </c>
      <c r="AL21" s="1274">
        <v>7</v>
      </c>
      <c r="AM21" s="1274">
        <v>7</v>
      </c>
      <c r="AN21" s="1274">
        <v>7</v>
      </c>
      <c r="AO21" s="1274">
        <v>7</v>
      </c>
      <c r="AP21" s="1274">
        <v>7</v>
      </c>
      <c r="AQ21" s="1274">
        <v>7</v>
      </c>
      <c r="AR21" s="1274">
        <v>7</v>
      </c>
      <c r="AS21" s="1274">
        <v>7</v>
      </c>
      <c r="AT21" s="1274">
        <v>7</v>
      </c>
      <c r="AU21" s="1274">
        <v>7</v>
      </c>
      <c r="AV21" s="1274">
        <v>7</v>
      </c>
      <c r="AW21" s="1274">
        <v>7</v>
      </c>
      <c r="AX21" s="1274">
        <v>7</v>
      </c>
      <c r="AY21" s="1274">
        <v>7</v>
      </c>
      <c r="AZ21" s="1274">
        <v>7</v>
      </c>
      <c r="BA21" s="1274">
        <v>7</v>
      </c>
      <c r="BB21" s="1274">
        <v>7</v>
      </c>
      <c r="BC21" s="1274">
        <v>7</v>
      </c>
      <c r="BD21" s="1274">
        <v>7</v>
      </c>
      <c r="BE21" s="1274">
        <v>7</v>
      </c>
      <c r="BF21" s="1274">
        <v>7</v>
      </c>
      <c r="BG21" s="1274">
        <v>7</v>
      </c>
      <c r="BH21" s="1274">
        <v>7</v>
      </c>
      <c r="BI21" s="1274">
        <v>7</v>
      </c>
      <c r="BJ21" s="1274">
        <v>7</v>
      </c>
      <c r="BK21" s="1274">
        <v>7</v>
      </c>
      <c r="BL21" s="1274">
        <v>7</v>
      </c>
      <c r="BM21" s="1274">
        <v>7</v>
      </c>
      <c r="BN21" s="1274">
        <v>7</v>
      </c>
      <c r="BO21" s="1274">
        <v>7</v>
      </c>
      <c r="BP21" s="1274">
        <v>7</v>
      </c>
      <c r="BQ21" s="1274">
        <v>7</v>
      </c>
      <c r="BR21" s="1274">
        <v>7</v>
      </c>
      <c r="BS21" s="1274">
        <v>7</v>
      </c>
      <c r="BT21" s="1274">
        <v>7</v>
      </c>
      <c r="BU21" s="822"/>
      <c r="BV21" s="822"/>
      <c r="BW21" s="822"/>
      <c r="BX21" s="822"/>
      <c r="BY21" s="822"/>
      <c r="BZ21" s="822"/>
      <c r="CA21" s="822"/>
      <c r="CB21" s="822"/>
      <c r="CC21" s="822"/>
      <c r="CD21" s="822"/>
      <c r="CE21" s="822"/>
      <c r="CF21" s="822"/>
      <c r="CG21" s="822"/>
      <c r="CH21" s="822"/>
      <c r="CI21" s="822"/>
      <c r="CJ21" s="822"/>
      <c r="CK21" s="822"/>
      <c r="CL21" s="822"/>
      <c r="CM21" s="822"/>
      <c r="CN21" s="823"/>
    </row>
    <row r="22" spans="2:92" x14ac:dyDescent="0.3">
      <c r="B2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 s="1513" t="s">
        <v>1041</v>
      </c>
      <c r="D22" s="1514">
        <v>70.06</v>
      </c>
      <c r="E22" s="1266" t="s">
        <v>921</v>
      </c>
      <c r="F22" s="1267" t="str">
        <f>VLOOKUP(TBL5_OptBen[[#This Row],[Option Type (defined list)]],'Option Typs_Grps'!B$2:C$47, 2, FALSE)</f>
        <v>Distribution Options</v>
      </c>
      <c r="G22" s="1268" t="s">
        <v>738</v>
      </c>
      <c r="H22" s="1269" t="s">
        <v>1090</v>
      </c>
      <c r="I22" s="1270" t="s">
        <v>68</v>
      </c>
      <c r="J22" s="1271" t="s">
        <v>111</v>
      </c>
      <c r="K22" s="1272">
        <v>2</v>
      </c>
      <c r="L22" s="1273">
        <v>0</v>
      </c>
      <c r="M22" s="1273">
        <v>0</v>
      </c>
      <c r="N22" s="1273">
        <v>0</v>
      </c>
      <c r="O22" s="1273">
        <v>0</v>
      </c>
      <c r="P22" s="1273">
        <v>0</v>
      </c>
      <c r="Q22" s="1273">
        <v>0</v>
      </c>
      <c r="R22" s="1274">
        <v>0</v>
      </c>
      <c r="S22" s="1274">
        <v>0</v>
      </c>
      <c r="T22" s="1274">
        <v>0</v>
      </c>
      <c r="U22" s="1274">
        <v>0</v>
      </c>
      <c r="V22" s="1274">
        <v>0</v>
      </c>
      <c r="W22" s="1274">
        <v>0</v>
      </c>
      <c r="X22" s="1274">
        <v>0</v>
      </c>
      <c r="Y22" s="1274">
        <v>0</v>
      </c>
      <c r="Z22" s="1274">
        <v>0</v>
      </c>
      <c r="AA22" s="1274">
        <v>0</v>
      </c>
      <c r="AB22" s="1274">
        <v>4</v>
      </c>
      <c r="AC22" s="1274">
        <v>4</v>
      </c>
      <c r="AD22" s="1274">
        <v>4</v>
      </c>
      <c r="AE22" s="1274">
        <v>4</v>
      </c>
      <c r="AF22" s="1274">
        <v>4</v>
      </c>
      <c r="AG22" s="1274">
        <v>4</v>
      </c>
      <c r="AH22" s="1274">
        <v>4</v>
      </c>
      <c r="AI22" s="1274">
        <v>4</v>
      </c>
      <c r="AJ22" s="1274">
        <v>4</v>
      </c>
      <c r="AK22" s="1274">
        <v>4</v>
      </c>
      <c r="AL22" s="1274">
        <v>4</v>
      </c>
      <c r="AM22" s="1274">
        <v>4</v>
      </c>
      <c r="AN22" s="1274">
        <v>4</v>
      </c>
      <c r="AO22" s="1274">
        <v>4</v>
      </c>
      <c r="AP22" s="1274">
        <v>4</v>
      </c>
      <c r="AQ22" s="1274">
        <v>4</v>
      </c>
      <c r="AR22" s="1274">
        <v>4</v>
      </c>
      <c r="AS22" s="1274">
        <v>4</v>
      </c>
      <c r="AT22" s="1274">
        <v>4</v>
      </c>
      <c r="AU22" s="1274">
        <v>4</v>
      </c>
      <c r="AV22" s="1274">
        <v>4</v>
      </c>
      <c r="AW22" s="1274">
        <v>4</v>
      </c>
      <c r="AX22" s="1274">
        <v>4</v>
      </c>
      <c r="AY22" s="1274">
        <v>4</v>
      </c>
      <c r="AZ22" s="1274">
        <v>4</v>
      </c>
      <c r="BA22" s="1274">
        <v>4</v>
      </c>
      <c r="BB22" s="1274">
        <v>4</v>
      </c>
      <c r="BC22" s="1274">
        <v>4</v>
      </c>
      <c r="BD22" s="1274">
        <v>4</v>
      </c>
      <c r="BE22" s="1274">
        <v>4</v>
      </c>
      <c r="BF22" s="1274">
        <v>4</v>
      </c>
      <c r="BG22" s="1274">
        <v>4</v>
      </c>
      <c r="BH22" s="1274">
        <v>4</v>
      </c>
      <c r="BI22" s="1274">
        <v>4</v>
      </c>
      <c r="BJ22" s="1274">
        <v>4</v>
      </c>
      <c r="BK22" s="1274">
        <v>4</v>
      </c>
      <c r="BL22" s="1274">
        <v>4</v>
      </c>
      <c r="BM22" s="1274">
        <v>4</v>
      </c>
      <c r="BN22" s="1274">
        <v>4</v>
      </c>
      <c r="BO22" s="1274">
        <v>4</v>
      </c>
      <c r="BP22" s="1274">
        <v>4</v>
      </c>
      <c r="BQ22" s="1274">
        <v>4</v>
      </c>
      <c r="BR22" s="1274">
        <v>4</v>
      </c>
      <c r="BS22" s="1274">
        <v>4</v>
      </c>
      <c r="BT22" s="1274">
        <v>4</v>
      </c>
      <c r="BU22" s="822"/>
      <c r="BV22" s="822"/>
      <c r="BW22" s="822"/>
      <c r="BX22" s="822"/>
      <c r="BY22" s="822"/>
      <c r="BZ22" s="822"/>
      <c r="CA22" s="822"/>
      <c r="CB22" s="822"/>
      <c r="CC22" s="822"/>
      <c r="CD22" s="822"/>
      <c r="CE22" s="822"/>
      <c r="CF22" s="822"/>
      <c r="CG22" s="822"/>
      <c r="CH22" s="822"/>
      <c r="CI22" s="822"/>
      <c r="CJ22" s="822"/>
      <c r="CK22" s="822"/>
      <c r="CL22" s="822"/>
      <c r="CM22" s="822"/>
      <c r="CN22" s="823"/>
    </row>
    <row r="23" spans="2:92" x14ac:dyDescent="0.3">
      <c r="B23"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 s="1513" t="s">
        <v>1019</v>
      </c>
      <c r="D23" s="1514">
        <v>41.06</v>
      </c>
      <c r="E23" s="1266" t="s">
        <v>1014</v>
      </c>
      <c r="F23" s="1267" t="str">
        <f>VLOOKUP(TBL5_OptBen[[#This Row],[Option Type (defined list)]],'Option Typs_Grps'!B$2:C$47, 2, FALSE)</f>
        <v>Distribution Options</v>
      </c>
      <c r="G23" s="1268" t="s">
        <v>738</v>
      </c>
      <c r="H23" s="1269" t="s">
        <v>1091</v>
      </c>
      <c r="I23" s="1275" t="s">
        <v>68</v>
      </c>
      <c r="J23" s="1271" t="s">
        <v>111</v>
      </c>
      <c r="K23" s="1272">
        <v>2</v>
      </c>
      <c r="L23" s="1273">
        <v>0</v>
      </c>
      <c r="M23" s="1273">
        <v>0</v>
      </c>
      <c r="N23" s="1273">
        <v>0</v>
      </c>
      <c r="O23" s="1273">
        <v>0</v>
      </c>
      <c r="P23" s="1273">
        <v>0</v>
      </c>
      <c r="Q23" s="1273">
        <v>0</v>
      </c>
      <c r="R23" s="1274">
        <v>1.1000000000000001</v>
      </c>
      <c r="S23" s="1274">
        <v>1.1000000000000001</v>
      </c>
      <c r="T23" s="1274">
        <v>1.1000000000000001</v>
      </c>
      <c r="U23" s="1274">
        <v>1.1000000000000001</v>
      </c>
      <c r="V23" s="1274">
        <v>1.1000000000000001</v>
      </c>
      <c r="W23" s="1274">
        <v>1.1000000000000001</v>
      </c>
      <c r="X23" s="1274">
        <v>1.1000000000000001</v>
      </c>
      <c r="Y23" s="1274">
        <v>1.1000000000000001</v>
      </c>
      <c r="Z23" s="1274">
        <v>1.1000000000000001</v>
      </c>
      <c r="AA23" s="1274">
        <v>1.1000000000000001</v>
      </c>
      <c r="AB23" s="1274">
        <v>1.1000000000000001</v>
      </c>
      <c r="AC23" s="1274">
        <v>1.1000000000000001</v>
      </c>
      <c r="AD23" s="1274">
        <v>1.1000000000000001</v>
      </c>
      <c r="AE23" s="1274">
        <v>1.1000000000000001</v>
      </c>
      <c r="AF23" s="1274">
        <v>1.1000000000000001</v>
      </c>
      <c r="AG23" s="1274">
        <v>1.1000000000000001</v>
      </c>
      <c r="AH23" s="1274">
        <v>1.1000000000000001</v>
      </c>
      <c r="AI23" s="1274">
        <v>1.1000000000000001</v>
      </c>
      <c r="AJ23" s="1274">
        <v>1.1000000000000001</v>
      </c>
      <c r="AK23" s="1274">
        <v>1.1000000000000001</v>
      </c>
      <c r="AL23" s="1274">
        <v>1.1000000000000001</v>
      </c>
      <c r="AM23" s="1274">
        <v>1.1000000000000001</v>
      </c>
      <c r="AN23" s="1274">
        <v>1.1000000000000001</v>
      </c>
      <c r="AO23" s="1274">
        <v>1.1000000000000001</v>
      </c>
      <c r="AP23" s="1274">
        <v>1.1000000000000001</v>
      </c>
      <c r="AQ23" s="1274">
        <v>1.1000000000000001</v>
      </c>
      <c r="AR23" s="1274">
        <v>0</v>
      </c>
      <c r="AS23" s="1274">
        <v>0</v>
      </c>
      <c r="AT23" s="1274">
        <v>0</v>
      </c>
      <c r="AU23" s="1274">
        <v>0</v>
      </c>
      <c r="AV23" s="1274">
        <v>0</v>
      </c>
      <c r="AW23" s="1274">
        <v>0</v>
      </c>
      <c r="AX23" s="1274">
        <v>0</v>
      </c>
      <c r="AY23" s="1274">
        <v>0</v>
      </c>
      <c r="AZ23" s="1274">
        <v>0</v>
      </c>
      <c r="BA23" s="1274">
        <v>0</v>
      </c>
      <c r="BB23" s="1274">
        <v>0</v>
      </c>
      <c r="BC23" s="1274">
        <v>0</v>
      </c>
      <c r="BD23" s="1274">
        <v>0</v>
      </c>
      <c r="BE23" s="1274">
        <v>0</v>
      </c>
      <c r="BF23" s="1274">
        <v>0</v>
      </c>
      <c r="BG23" s="1274">
        <v>0</v>
      </c>
      <c r="BH23" s="1274">
        <v>0</v>
      </c>
      <c r="BI23" s="1274">
        <v>0</v>
      </c>
      <c r="BJ23" s="1274">
        <v>0</v>
      </c>
      <c r="BK23" s="1274">
        <v>0</v>
      </c>
      <c r="BL23" s="1274">
        <v>0</v>
      </c>
      <c r="BM23" s="1274">
        <v>0</v>
      </c>
      <c r="BN23" s="1274">
        <v>0</v>
      </c>
      <c r="BO23" s="1274">
        <v>0</v>
      </c>
      <c r="BP23" s="1274">
        <v>0</v>
      </c>
      <c r="BQ23" s="1274">
        <v>0</v>
      </c>
      <c r="BR23" s="1274">
        <v>0</v>
      </c>
      <c r="BS23" s="1274">
        <v>0</v>
      </c>
      <c r="BT23" s="1274">
        <v>0</v>
      </c>
      <c r="BU23" s="822"/>
      <c r="BV23" s="822"/>
      <c r="BW23" s="822"/>
      <c r="BX23" s="822"/>
      <c r="BY23" s="822"/>
      <c r="BZ23" s="822"/>
      <c r="CA23" s="822"/>
      <c r="CB23" s="822"/>
      <c r="CC23" s="822"/>
      <c r="CD23" s="822"/>
      <c r="CE23" s="822"/>
      <c r="CF23" s="822"/>
      <c r="CG23" s="822"/>
      <c r="CH23" s="822"/>
      <c r="CI23" s="822"/>
      <c r="CJ23" s="822"/>
      <c r="CK23" s="822"/>
      <c r="CL23" s="822"/>
      <c r="CM23" s="822"/>
      <c r="CN23" s="823"/>
    </row>
    <row r="24" spans="2:92" x14ac:dyDescent="0.3">
      <c r="B2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 s="1513" t="s">
        <v>1019</v>
      </c>
      <c r="D24" s="1514">
        <v>41.06</v>
      </c>
      <c r="E24" s="1266" t="s">
        <v>1014</v>
      </c>
      <c r="F24" s="1267" t="str">
        <f>VLOOKUP(TBL5_OptBen[[#This Row],[Option Type (defined list)]],'Option Typs_Grps'!B$2:C$47, 2, FALSE)</f>
        <v>Distribution Options</v>
      </c>
      <c r="G24" s="1268" t="s">
        <v>738</v>
      </c>
      <c r="H24" s="1269" t="s">
        <v>1092</v>
      </c>
      <c r="I24" s="1275" t="s">
        <v>68</v>
      </c>
      <c r="J24" s="1271" t="s">
        <v>111</v>
      </c>
      <c r="K24" s="1272">
        <v>2</v>
      </c>
      <c r="L24" s="1273">
        <v>0</v>
      </c>
      <c r="M24" s="1273">
        <v>0</v>
      </c>
      <c r="N24" s="1273">
        <v>0</v>
      </c>
      <c r="O24" s="1273">
        <v>0</v>
      </c>
      <c r="P24" s="1273">
        <v>0</v>
      </c>
      <c r="Q24" s="1273">
        <v>0</v>
      </c>
      <c r="R24" s="1274">
        <v>1.1000000000000001</v>
      </c>
      <c r="S24" s="1274">
        <v>1.1000000000000001</v>
      </c>
      <c r="T24" s="1274">
        <v>1.1000000000000001</v>
      </c>
      <c r="U24" s="1274">
        <v>1.1000000000000001</v>
      </c>
      <c r="V24" s="1274">
        <v>1.1000000000000001</v>
      </c>
      <c r="W24" s="1274">
        <v>1.1000000000000001</v>
      </c>
      <c r="X24" s="1274">
        <v>1.1000000000000001</v>
      </c>
      <c r="Y24" s="1274">
        <v>1.1000000000000001</v>
      </c>
      <c r="Z24" s="1274">
        <v>1.1000000000000001</v>
      </c>
      <c r="AA24" s="1274">
        <v>1.1000000000000001</v>
      </c>
      <c r="AB24" s="1274">
        <v>1.1000000000000001</v>
      </c>
      <c r="AC24" s="1274">
        <v>1.1000000000000001</v>
      </c>
      <c r="AD24" s="1274">
        <v>1.1000000000000001</v>
      </c>
      <c r="AE24" s="1274">
        <v>1.1000000000000001</v>
      </c>
      <c r="AF24" s="1274">
        <v>1.1000000000000001</v>
      </c>
      <c r="AG24" s="1274">
        <v>1.1000000000000001</v>
      </c>
      <c r="AH24" s="1274">
        <v>1.1000000000000001</v>
      </c>
      <c r="AI24" s="1274">
        <v>1.1000000000000001</v>
      </c>
      <c r="AJ24" s="1274">
        <v>1.1000000000000001</v>
      </c>
      <c r="AK24" s="1274">
        <v>1.1000000000000001</v>
      </c>
      <c r="AL24" s="1274">
        <v>1.1000000000000001</v>
      </c>
      <c r="AM24" s="1274">
        <v>1.1000000000000001</v>
      </c>
      <c r="AN24" s="1274">
        <v>1.1000000000000001</v>
      </c>
      <c r="AO24" s="1274">
        <v>1.1000000000000001</v>
      </c>
      <c r="AP24" s="1274">
        <v>1.1000000000000001</v>
      </c>
      <c r="AQ24" s="1274">
        <v>1.1000000000000001</v>
      </c>
      <c r="AR24" s="1274">
        <v>0</v>
      </c>
      <c r="AS24" s="1274">
        <v>0</v>
      </c>
      <c r="AT24" s="1274">
        <v>0</v>
      </c>
      <c r="AU24" s="1274">
        <v>0</v>
      </c>
      <c r="AV24" s="1274">
        <v>0</v>
      </c>
      <c r="AW24" s="1274">
        <v>0</v>
      </c>
      <c r="AX24" s="1274">
        <v>0</v>
      </c>
      <c r="AY24" s="1274">
        <v>0</v>
      </c>
      <c r="AZ24" s="1274">
        <v>0</v>
      </c>
      <c r="BA24" s="1274">
        <v>0</v>
      </c>
      <c r="BB24" s="1274">
        <v>0</v>
      </c>
      <c r="BC24" s="1274">
        <v>0</v>
      </c>
      <c r="BD24" s="1274">
        <v>0</v>
      </c>
      <c r="BE24" s="1274">
        <v>0</v>
      </c>
      <c r="BF24" s="1274">
        <v>0</v>
      </c>
      <c r="BG24" s="1274">
        <v>0</v>
      </c>
      <c r="BH24" s="1274">
        <v>0</v>
      </c>
      <c r="BI24" s="1274">
        <v>0</v>
      </c>
      <c r="BJ24" s="1274">
        <v>0</v>
      </c>
      <c r="BK24" s="1274">
        <v>0</v>
      </c>
      <c r="BL24" s="1274">
        <v>0</v>
      </c>
      <c r="BM24" s="1274">
        <v>0</v>
      </c>
      <c r="BN24" s="1274">
        <v>0</v>
      </c>
      <c r="BO24" s="1274">
        <v>0</v>
      </c>
      <c r="BP24" s="1274">
        <v>0</v>
      </c>
      <c r="BQ24" s="1274">
        <v>0</v>
      </c>
      <c r="BR24" s="1274">
        <v>0</v>
      </c>
      <c r="BS24" s="1274">
        <v>0</v>
      </c>
      <c r="BT24" s="1274">
        <v>0</v>
      </c>
      <c r="BU24" s="822"/>
      <c r="BV24" s="822"/>
      <c r="BW24" s="822"/>
      <c r="BX24" s="822"/>
      <c r="BY24" s="822"/>
      <c r="BZ24" s="822"/>
      <c r="CA24" s="822"/>
      <c r="CB24" s="822"/>
      <c r="CC24" s="822"/>
      <c r="CD24" s="822"/>
      <c r="CE24" s="822"/>
      <c r="CF24" s="822"/>
      <c r="CG24" s="822"/>
      <c r="CH24" s="822"/>
      <c r="CI24" s="822"/>
      <c r="CJ24" s="822"/>
      <c r="CK24" s="822"/>
      <c r="CL24" s="822"/>
      <c r="CM24" s="822"/>
      <c r="CN24" s="823"/>
    </row>
    <row r="25" spans="2:92" x14ac:dyDescent="0.3">
      <c r="B2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513" t="s">
        <v>1019</v>
      </c>
      <c r="D25" s="1514">
        <v>41.06</v>
      </c>
      <c r="E25" s="1266" t="s">
        <v>1014</v>
      </c>
      <c r="F25" s="1267" t="str">
        <f>VLOOKUP(TBL5_OptBen[[#This Row],[Option Type (defined list)]],'Option Typs_Grps'!B$2:C$47, 2, FALSE)</f>
        <v>Customer Options</v>
      </c>
      <c r="G25" s="1268" t="s">
        <v>738</v>
      </c>
      <c r="H25" s="1269" t="s">
        <v>1089</v>
      </c>
      <c r="I25" s="1275" t="s">
        <v>68</v>
      </c>
      <c r="J25" s="1271" t="s">
        <v>111</v>
      </c>
      <c r="K25" s="1272">
        <v>2</v>
      </c>
      <c r="L25" s="1273">
        <v>0</v>
      </c>
      <c r="M25" s="1273">
        <v>0</v>
      </c>
      <c r="N25" s="1273">
        <v>0</v>
      </c>
      <c r="O25" s="1273">
        <v>0</v>
      </c>
      <c r="P25" s="1273">
        <v>0</v>
      </c>
      <c r="Q25" s="1273">
        <v>0</v>
      </c>
      <c r="R25" s="1274">
        <v>1.1000000000000001</v>
      </c>
      <c r="S25" s="1274">
        <v>1.1000000000000001</v>
      </c>
      <c r="T25" s="1274">
        <v>1.1000000000000001</v>
      </c>
      <c r="U25" s="1274">
        <v>1.1000000000000001</v>
      </c>
      <c r="V25" s="1274">
        <v>1.1000000000000001</v>
      </c>
      <c r="W25" s="1274">
        <v>1.1000000000000001</v>
      </c>
      <c r="X25" s="1274">
        <v>1.1000000000000001</v>
      </c>
      <c r="Y25" s="1274">
        <v>1.1000000000000001</v>
      </c>
      <c r="Z25" s="1274">
        <v>1.1000000000000001</v>
      </c>
      <c r="AA25" s="1274">
        <v>1.1000000000000001</v>
      </c>
      <c r="AB25" s="1274">
        <v>1.1000000000000001</v>
      </c>
      <c r="AC25" s="1274">
        <v>1.1000000000000001</v>
      </c>
      <c r="AD25" s="1274">
        <v>1.1000000000000001</v>
      </c>
      <c r="AE25" s="1274">
        <v>1.1000000000000001</v>
      </c>
      <c r="AF25" s="1274">
        <v>1.1000000000000001</v>
      </c>
      <c r="AG25" s="1274">
        <v>1.1000000000000001</v>
      </c>
      <c r="AH25" s="1274">
        <v>1.1000000000000001</v>
      </c>
      <c r="AI25" s="1274">
        <v>1.1000000000000001</v>
      </c>
      <c r="AJ25" s="1274">
        <v>1.1000000000000001</v>
      </c>
      <c r="AK25" s="1274">
        <v>1.1000000000000001</v>
      </c>
      <c r="AL25" s="1274">
        <v>1.1000000000000001</v>
      </c>
      <c r="AM25" s="1274">
        <v>1.1000000000000001</v>
      </c>
      <c r="AN25" s="1274">
        <v>1.1000000000000001</v>
      </c>
      <c r="AO25" s="1274">
        <v>1.1000000000000001</v>
      </c>
      <c r="AP25" s="1274">
        <v>1.1000000000000001</v>
      </c>
      <c r="AQ25" s="1274">
        <v>1.1000000000000001</v>
      </c>
      <c r="AR25" s="1274">
        <v>0</v>
      </c>
      <c r="AS25" s="1274">
        <v>0</v>
      </c>
      <c r="AT25" s="1274">
        <v>0</v>
      </c>
      <c r="AU25" s="1274">
        <v>0</v>
      </c>
      <c r="AV25" s="1274">
        <v>0</v>
      </c>
      <c r="AW25" s="1274">
        <v>0</v>
      </c>
      <c r="AX25" s="1274">
        <v>0</v>
      </c>
      <c r="AY25" s="1274">
        <v>0</v>
      </c>
      <c r="AZ25" s="1274">
        <v>0</v>
      </c>
      <c r="BA25" s="1274">
        <v>0</v>
      </c>
      <c r="BB25" s="1274">
        <v>0</v>
      </c>
      <c r="BC25" s="1274">
        <v>0</v>
      </c>
      <c r="BD25" s="1274">
        <v>0</v>
      </c>
      <c r="BE25" s="1274">
        <v>0</v>
      </c>
      <c r="BF25" s="1274">
        <v>0</v>
      </c>
      <c r="BG25" s="1274">
        <v>0</v>
      </c>
      <c r="BH25" s="1274">
        <v>0</v>
      </c>
      <c r="BI25" s="1274">
        <v>0</v>
      </c>
      <c r="BJ25" s="1274">
        <v>0</v>
      </c>
      <c r="BK25" s="1274">
        <v>0</v>
      </c>
      <c r="BL25" s="1274">
        <v>0</v>
      </c>
      <c r="BM25" s="1274">
        <v>0</v>
      </c>
      <c r="BN25" s="1274">
        <v>0</v>
      </c>
      <c r="BO25" s="1274">
        <v>0</v>
      </c>
      <c r="BP25" s="1274">
        <v>0</v>
      </c>
      <c r="BQ25" s="1274">
        <v>0</v>
      </c>
      <c r="BR25" s="1274">
        <v>0</v>
      </c>
      <c r="BS25" s="1274">
        <v>0</v>
      </c>
      <c r="BT25" s="1274">
        <v>0</v>
      </c>
      <c r="BU25" s="822"/>
      <c r="BV25" s="822"/>
      <c r="BW25" s="822"/>
      <c r="BX25" s="822"/>
      <c r="BY25" s="822"/>
      <c r="BZ25" s="822"/>
      <c r="CA25" s="822"/>
      <c r="CB25" s="822"/>
      <c r="CC25" s="822"/>
      <c r="CD25" s="822"/>
      <c r="CE25" s="822"/>
      <c r="CF25" s="822"/>
      <c r="CG25" s="822"/>
      <c r="CH25" s="822"/>
      <c r="CI25" s="822"/>
      <c r="CJ25" s="822"/>
      <c r="CK25" s="822"/>
      <c r="CL25" s="822"/>
      <c r="CM25" s="822"/>
      <c r="CN25" s="823"/>
    </row>
    <row r="26" spans="2:92" x14ac:dyDescent="0.3">
      <c r="B26"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6" s="1513" t="s">
        <v>1013</v>
      </c>
      <c r="D26" s="1514">
        <v>41.01</v>
      </c>
      <c r="E26" s="1266" t="s">
        <v>1014</v>
      </c>
      <c r="F26" s="1267" t="str">
        <f>VLOOKUP(TBL5_OptBen[[#This Row],[Option Type (defined list)]],'Option Typs_Grps'!B$2:C$47, 2, FALSE)</f>
        <v>Production Options</v>
      </c>
      <c r="G26" s="1268" t="s">
        <v>738</v>
      </c>
      <c r="H26" s="1269" t="s">
        <v>1095</v>
      </c>
      <c r="I26" s="1270" t="s">
        <v>68</v>
      </c>
      <c r="J26" s="1271" t="s">
        <v>111</v>
      </c>
      <c r="K26" s="1272">
        <v>2</v>
      </c>
      <c r="L26" s="1273">
        <v>0</v>
      </c>
      <c r="M26" s="1273">
        <v>0</v>
      </c>
      <c r="N26" s="1273">
        <v>0</v>
      </c>
      <c r="O26" s="1273">
        <v>0</v>
      </c>
      <c r="P26" s="1273">
        <v>0</v>
      </c>
      <c r="Q26" s="1273">
        <v>0</v>
      </c>
      <c r="R26" s="1274">
        <v>0</v>
      </c>
      <c r="S26" s="1274">
        <v>0</v>
      </c>
      <c r="T26" s="1274">
        <v>0</v>
      </c>
      <c r="U26" s="1274">
        <v>0</v>
      </c>
      <c r="V26" s="1274">
        <v>0</v>
      </c>
      <c r="W26" s="1274">
        <v>0</v>
      </c>
      <c r="X26" s="1274">
        <v>0</v>
      </c>
      <c r="Y26" s="1274">
        <v>0</v>
      </c>
      <c r="Z26" s="1274">
        <v>0</v>
      </c>
      <c r="AA26" s="1274">
        <v>0</v>
      </c>
      <c r="AB26" s="1274">
        <v>0</v>
      </c>
      <c r="AC26" s="1274">
        <v>0</v>
      </c>
      <c r="AD26" s="1274">
        <v>0</v>
      </c>
      <c r="AE26" s="1274">
        <v>0</v>
      </c>
      <c r="AF26" s="1274">
        <v>0</v>
      </c>
      <c r="AG26" s="1274">
        <v>0</v>
      </c>
      <c r="AH26" s="1274">
        <v>0</v>
      </c>
      <c r="AI26" s="1274">
        <v>0</v>
      </c>
      <c r="AJ26" s="1274">
        <v>0</v>
      </c>
      <c r="AK26" s="1274">
        <v>0</v>
      </c>
      <c r="AL26" s="1274">
        <v>0</v>
      </c>
      <c r="AM26" s="1274">
        <v>0</v>
      </c>
      <c r="AN26" s="1274">
        <v>0</v>
      </c>
      <c r="AO26" s="1274">
        <v>0</v>
      </c>
      <c r="AP26" s="1274">
        <v>0</v>
      </c>
      <c r="AQ26" s="1274">
        <v>0</v>
      </c>
      <c r="AR26" s="1274">
        <v>0</v>
      </c>
      <c r="AS26" s="1274">
        <v>0</v>
      </c>
      <c r="AT26" s="1274">
        <v>0</v>
      </c>
      <c r="AU26" s="1274">
        <v>0</v>
      </c>
      <c r="AV26" s="1274">
        <v>0</v>
      </c>
      <c r="AW26" s="1274">
        <v>0</v>
      </c>
      <c r="AX26" s="1274">
        <v>0</v>
      </c>
      <c r="AY26" s="1274">
        <v>0</v>
      </c>
      <c r="AZ26" s="1274">
        <v>0</v>
      </c>
      <c r="BA26" s="1274">
        <v>0</v>
      </c>
      <c r="BB26" s="1274">
        <v>0</v>
      </c>
      <c r="BC26" s="1274">
        <v>0</v>
      </c>
      <c r="BD26" s="1274">
        <v>0</v>
      </c>
      <c r="BE26" s="1274">
        <v>0</v>
      </c>
      <c r="BF26" s="1274">
        <v>0</v>
      </c>
      <c r="BG26" s="1274">
        <v>0</v>
      </c>
      <c r="BH26" s="1274">
        <v>0</v>
      </c>
      <c r="BI26" s="1274">
        <v>0</v>
      </c>
      <c r="BJ26" s="1274">
        <v>0</v>
      </c>
      <c r="BK26" s="1274">
        <v>0</v>
      </c>
      <c r="BL26" s="1274">
        <v>0</v>
      </c>
      <c r="BM26" s="1274">
        <v>0</v>
      </c>
      <c r="BN26" s="1274">
        <v>0</v>
      </c>
      <c r="BO26" s="1274">
        <v>0</v>
      </c>
      <c r="BP26" s="1274">
        <v>0</v>
      </c>
      <c r="BQ26" s="1274">
        <v>0</v>
      </c>
      <c r="BR26" s="1274">
        <v>0</v>
      </c>
      <c r="BS26" s="1274">
        <v>0</v>
      </c>
      <c r="BT26" s="1274">
        <v>0</v>
      </c>
      <c r="BU26" s="822"/>
      <c r="BV26" s="822"/>
      <c r="BW26" s="822"/>
      <c r="BX26" s="822"/>
      <c r="BY26" s="822"/>
      <c r="BZ26" s="822"/>
      <c r="CA26" s="822"/>
      <c r="CB26" s="822"/>
      <c r="CC26" s="822"/>
      <c r="CD26" s="822"/>
      <c r="CE26" s="822"/>
      <c r="CF26" s="822"/>
      <c r="CG26" s="822"/>
      <c r="CH26" s="822"/>
      <c r="CI26" s="822"/>
      <c r="CJ26" s="822"/>
      <c r="CK26" s="822"/>
      <c r="CL26" s="822"/>
      <c r="CM26" s="822"/>
      <c r="CN26" s="823"/>
    </row>
    <row r="27" spans="2:92" x14ac:dyDescent="0.3">
      <c r="B27"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7" s="1513" t="s">
        <v>1013</v>
      </c>
      <c r="D27" s="1514">
        <v>41.01</v>
      </c>
      <c r="E27" s="1266" t="s">
        <v>1014</v>
      </c>
      <c r="F27" s="1267" t="str">
        <f>VLOOKUP(TBL5_OptBen[[#This Row],[Option Type (defined list)]],'Option Typs_Grps'!B$2:C$47, 2, FALSE)</f>
        <v>Production Options</v>
      </c>
      <c r="G27" s="1268" t="s">
        <v>738</v>
      </c>
      <c r="H27" s="1269" t="s">
        <v>1090</v>
      </c>
      <c r="I27" s="1270" t="s">
        <v>68</v>
      </c>
      <c r="J27" s="1271" t="s">
        <v>111</v>
      </c>
      <c r="K27" s="1272">
        <v>2</v>
      </c>
      <c r="L27" s="1273">
        <v>0</v>
      </c>
      <c r="M27" s="1273">
        <v>0</v>
      </c>
      <c r="N27" s="1273">
        <v>0</v>
      </c>
      <c r="O27" s="1273">
        <v>0</v>
      </c>
      <c r="P27" s="1273">
        <v>0</v>
      </c>
      <c r="Q27" s="1273">
        <v>0</v>
      </c>
      <c r="R27" s="1274">
        <v>0</v>
      </c>
      <c r="S27" s="1274">
        <v>0</v>
      </c>
      <c r="T27" s="1274">
        <v>0</v>
      </c>
      <c r="U27" s="1274">
        <v>0</v>
      </c>
      <c r="V27" s="1274">
        <v>0</v>
      </c>
      <c r="W27" s="1274">
        <v>0</v>
      </c>
      <c r="X27" s="1274">
        <v>0</v>
      </c>
      <c r="Y27" s="1274">
        <v>0</v>
      </c>
      <c r="Z27" s="1274">
        <v>0</v>
      </c>
      <c r="AA27" s="1274">
        <v>0</v>
      </c>
      <c r="AB27" s="1274">
        <v>0</v>
      </c>
      <c r="AC27" s="1274">
        <v>0</v>
      </c>
      <c r="AD27" s="1274">
        <v>0</v>
      </c>
      <c r="AE27" s="1274">
        <v>0</v>
      </c>
      <c r="AF27" s="1274">
        <v>0</v>
      </c>
      <c r="AG27" s="1274">
        <v>0</v>
      </c>
      <c r="AH27" s="1274">
        <v>0</v>
      </c>
      <c r="AI27" s="1274">
        <v>0</v>
      </c>
      <c r="AJ27" s="1274">
        <v>0</v>
      </c>
      <c r="AK27" s="1274">
        <v>0</v>
      </c>
      <c r="AL27" s="1274">
        <v>0</v>
      </c>
      <c r="AM27" s="1274">
        <v>0</v>
      </c>
      <c r="AN27" s="1274">
        <v>0</v>
      </c>
      <c r="AO27" s="1274">
        <v>0</v>
      </c>
      <c r="AP27" s="1274">
        <v>0</v>
      </c>
      <c r="AQ27" s="1274">
        <v>0</v>
      </c>
      <c r="AR27" s="1274">
        <v>0</v>
      </c>
      <c r="AS27" s="1274">
        <v>0</v>
      </c>
      <c r="AT27" s="1274">
        <v>0</v>
      </c>
      <c r="AU27" s="1274">
        <v>0</v>
      </c>
      <c r="AV27" s="1274">
        <v>0</v>
      </c>
      <c r="AW27" s="1274">
        <v>0</v>
      </c>
      <c r="AX27" s="1274">
        <v>0</v>
      </c>
      <c r="AY27" s="1274">
        <v>0</v>
      </c>
      <c r="AZ27" s="1274">
        <v>0</v>
      </c>
      <c r="BA27" s="1274">
        <v>0</v>
      </c>
      <c r="BB27" s="1274">
        <v>0</v>
      </c>
      <c r="BC27" s="1274">
        <v>0</v>
      </c>
      <c r="BD27" s="1274">
        <v>0</v>
      </c>
      <c r="BE27" s="1274">
        <v>0</v>
      </c>
      <c r="BF27" s="1274">
        <v>0</v>
      </c>
      <c r="BG27" s="1274">
        <v>0</v>
      </c>
      <c r="BH27" s="1274">
        <v>0</v>
      </c>
      <c r="BI27" s="1274">
        <v>0</v>
      </c>
      <c r="BJ27" s="1274">
        <v>0</v>
      </c>
      <c r="BK27" s="1274">
        <v>0</v>
      </c>
      <c r="BL27" s="1274">
        <v>0</v>
      </c>
      <c r="BM27" s="1274">
        <v>0</v>
      </c>
      <c r="BN27" s="1274">
        <v>0</v>
      </c>
      <c r="BO27" s="1274">
        <v>0</v>
      </c>
      <c r="BP27" s="1274">
        <v>0</v>
      </c>
      <c r="BQ27" s="1274">
        <v>0</v>
      </c>
      <c r="BR27" s="1274">
        <v>0</v>
      </c>
      <c r="BS27" s="1274">
        <v>0</v>
      </c>
      <c r="BT27" s="1274">
        <v>0</v>
      </c>
      <c r="BU27" s="822"/>
      <c r="BV27" s="822"/>
      <c r="BW27" s="822"/>
      <c r="BX27" s="822"/>
      <c r="BY27" s="822"/>
      <c r="BZ27" s="822"/>
      <c r="CA27" s="822"/>
      <c r="CB27" s="822"/>
      <c r="CC27" s="822"/>
      <c r="CD27" s="822"/>
      <c r="CE27" s="822"/>
      <c r="CF27" s="822"/>
      <c r="CG27" s="822"/>
      <c r="CH27" s="822"/>
      <c r="CI27" s="822"/>
      <c r="CJ27" s="822"/>
      <c r="CK27" s="822"/>
      <c r="CL27" s="822"/>
      <c r="CM27" s="822"/>
      <c r="CN27" s="823"/>
    </row>
    <row r="28" spans="2:92" x14ac:dyDescent="0.3">
      <c r="B28"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513" t="s">
        <v>1038</v>
      </c>
      <c r="D28" s="1514">
        <v>70.03</v>
      </c>
      <c r="E28" s="1266" t="s">
        <v>889</v>
      </c>
      <c r="F28" s="1267" t="str">
        <f>VLOOKUP(TBL5_OptBen[[#This Row],[Option Type (defined list)]],'Option Typs_Grps'!B$2:C$47, 2, FALSE)</f>
        <v>Distribution Options</v>
      </c>
      <c r="G28" s="1268" t="s">
        <v>738</v>
      </c>
      <c r="H28" s="1269" t="s">
        <v>1087</v>
      </c>
      <c r="I28" s="1270" t="s">
        <v>68</v>
      </c>
      <c r="J28" s="1271" t="s">
        <v>111</v>
      </c>
      <c r="K28" s="1272">
        <v>2</v>
      </c>
      <c r="L28" s="1273">
        <v>0</v>
      </c>
      <c r="M28" s="1273">
        <v>0</v>
      </c>
      <c r="N28" s="1273">
        <v>0</v>
      </c>
      <c r="O28" s="1273">
        <v>0</v>
      </c>
      <c r="P28" s="1273">
        <v>0</v>
      </c>
      <c r="Q28" s="1273">
        <v>0</v>
      </c>
      <c r="R28" s="1274">
        <v>0</v>
      </c>
      <c r="S28" s="1274">
        <v>0</v>
      </c>
      <c r="T28" s="1274">
        <v>0</v>
      </c>
      <c r="U28" s="1274">
        <v>0</v>
      </c>
      <c r="V28" s="1274">
        <v>0</v>
      </c>
      <c r="W28" s="1274">
        <v>0</v>
      </c>
      <c r="X28" s="1274">
        <v>0</v>
      </c>
      <c r="Y28" s="1274">
        <v>0</v>
      </c>
      <c r="Z28" s="1274">
        <v>0</v>
      </c>
      <c r="AA28" s="1274">
        <v>0</v>
      </c>
      <c r="AB28" s="1274">
        <v>15</v>
      </c>
      <c r="AC28" s="1274">
        <v>15</v>
      </c>
      <c r="AD28" s="1274">
        <v>15</v>
      </c>
      <c r="AE28" s="1274">
        <v>15</v>
      </c>
      <c r="AF28" s="1274">
        <v>15</v>
      </c>
      <c r="AG28" s="1274">
        <v>15</v>
      </c>
      <c r="AH28" s="1274">
        <v>15</v>
      </c>
      <c r="AI28" s="1274">
        <v>15</v>
      </c>
      <c r="AJ28" s="1274">
        <v>15</v>
      </c>
      <c r="AK28" s="1274">
        <v>15</v>
      </c>
      <c r="AL28" s="1274">
        <v>15</v>
      </c>
      <c r="AM28" s="1274">
        <v>15</v>
      </c>
      <c r="AN28" s="1274">
        <v>15</v>
      </c>
      <c r="AO28" s="1274">
        <v>15</v>
      </c>
      <c r="AP28" s="1274">
        <v>15</v>
      </c>
      <c r="AQ28" s="1274">
        <v>15</v>
      </c>
      <c r="AR28" s="1274">
        <v>15</v>
      </c>
      <c r="AS28" s="1274">
        <v>15</v>
      </c>
      <c r="AT28" s="1274">
        <v>15</v>
      </c>
      <c r="AU28" s="1274">
        <v>15</v>
      </c>
      <c r="AV28" s="1274">
        <v>15</v>
      </c>
      <c r="AW28" s="1274">
        <v>15</v>
      </c>
      <c r="AX28" s="1274">
        <v>15</v>
      </c>
      <c r="AY28" s="1274">
        <v>15</v>
      </c>
      <c r="AZ28" s="1274">
        <v>15</v>
      </c>
      <c r="BA28" s="1274">
        <v>15</v>
      </c>
      <c r="BB28" s="1274">
        <v>15</v>
      </c>
      <c r="BC28" s="1274">
        <v>15</v>
      </c>
      <c r="BD28" s="1274">
        <v>15</v>
      </c>
      <c r="BE28" s="1274">
        <v>15</v>
      </c>
      <c r="BF28" s="1274">
        <v>15</v>
      </c>
      <c r="BG28" s="1274">
        <v>15</v>
      </c>
      <c r="BH28" s="1274">
        <v>15</v>
      </c>
      <c r="BI28" s="1274">
        <v>15</v>
      </c>
      <c r="BJ28" s="1274">
        <v>15</v>
      </c>
      <c r="BK28" s="1274">
        <v>15</v>
      </c>
      <c r="BL28" s="1274">
        <v>15</v>
      </c>
      <c r="BM28" s="1274">
        <v>15</v>
      </c>
      <c r="BN28" s="1274">
        <v>15</v>
      </c>
      <c r="BO28" s="1274">
        <v>15</v>
      </c>
      <c r="BP28" s="1274">
        <v>15</v>
      </c>
      <c r="BQ28" s="1274">
        <v>15</v>
      </c>
      <c r="BR28" s="1274">
        <v>15</v>
      </c>
      <c r="BS28" s="1274">
        <v>15</v>
      </c>
      <c r="BT28" s="1274">
        <v>15</v>
      </c>
      <c r="BU28" s="822"/>
      <c r="BV28" s="822"/>
      <c r="BW28" s="822"/>
      <c r="BX28" s="822"/>
      <c r="BY28" s="822"/>
      <c r="BZ28" s="822"/>
      <c r="CA28" s="822"/>
      <c r="CB28" s="822"/>
      <c r="CC28" s="822"/>
      <c r="CD28" s="822"/>
      <c r="CE28" s="822"/>
      <c r="CF28" s="822"/>
      <c r="CG28" s="822"/>
      <c r="CH28" s="822"/>
      <c r="CI28" s="822"/>
      <c r="CJ28" s="822"/>
      <c r="CK28" s="822"/>
      <c r="CL28" s="822"/>
      <c r="CM28" s="822"/>
      <c r="CN28" s="823"/>
    </row>
    <row r="29" spans="2:92" x14ac:dyDescent="0.3">
      <c r="B29"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513" t="s">
        <v>1720</v>
      </c>
      <c r="D29" s="1514">
        <v>21.13</v>
      </c>
      <c r="E29" s="1266" t="s">
        <v>881</v>
      </c>
      <c r="F29" s="1267" t="str">
        <f>VLOOKUP(TBL5_OptBen[[#This Row],[Option Type (defined list)]],'Option Typs_Grps'!B$2:C$47, 2, FALSE)</f>
        <v>Distribution Options</v>
      </c>
      <c r="G29" s="1268" t="s">
        <v>738</v>
      </c>
      <c r="H29" s="1269" t="s">
        <v>1087</v>
      </c>
      <c r="I29" s="1270" t="s">
        <v>68</v>
      </c>
      <c r="J29" s="1271" t="s">
        <v>111</v>
      </c>
      <c r="K29" s="1272">
        <v>2</v>
      </c>
      <c r="L29" s="1273">
        <v>0</v>
      </c>
      <c r="M29" s="1273">
        <v>0</v>
      </c>
      <c r="N29" s="1273">
        <v>0</v>
      </c>
      <c r="O29" s="1273">
        <v>0</v>
      </c>
      <c r="P29" s="1273">
        <v>0</v>
      </c>
      <c r="Q29" s="1273">
        <v>0</v>
      </c>
      <c r="R29" s="1274">
        <v>0</v>
      </c>
      <c r="S29" s="1274">
        <v>0</v>
      </c>
      <c r="T29" s="1274">
        <v>0</v>
      </c>
      <c r="U29" s="1274">
        <v>0</v>
      </c>
      <c r="V29" s="1274">
        <v>0</v>
      </c>
      <c r="W29" s="1274">
        <v>0</v>
      </c>
      <c r="X29" s="1274">
        <v>0</v>
      </c>
      <c r="Y29" s="1274">
        <v>0</v>
      </c>
      <c r="Z29" s="1274">
        <v>0</v>
      </c>
      <c r="AA29" s="1274">
        <v>0</v>
      </c>
      <c r="AB29" s="1274">
        <v>0</v>
      </c>
      <c r="AC29" s="1274">
        <v>0</v>
      </c>
      <c r="AD29" s="1274">
        <v>0</v>
      </c>
      <c r="AE29" s="1274">
        <v>0</v>
      </c>
      <c r="AF29" s="1274">
        <v>0</v>
      </c>
      <c r="AG29" s="1274">
        <v>0</v>
      </c>
      <c r="AH29" s="1274">
        <v>0</v>
      </c>
      <c r="AI29" s="1274">
        <v>0</v>
      </c>
      <c r="AJ29" s="1274">
        <v>0</v>
      </c>
      <c r="AK29" s="1274">
        <v>0</v>
      </c>
      <c r="AL29" s="1274">
        <v>0</v>
      </c>
      <c r="AM29" s="1274">
        <v>0</v>
      </c>
      <c r="AN29" s="1274">
        <v>0</v>
      </c>
      <c r="AO29" s="1274">
        <v>0</v>
      </c>
      <c r="AP29" s="1274">
        <v>0</v>
      </c>
      <c r="AQ29" s="1274">
        <v>0</v>
      </c>
      <c r="AR29" s="1274">
        <v>0</v>
      </c>
      <c r="AS29" s="1274">
        <v>0</v>
      </c>
      <c r="AT29" s="1274">
        <v>0</v>
      </c>
      <c r="AU29" s="1274">
        <v>0</v>
      </c>
      <c r="AV29" s="1274">
        <v>0</v>
      </c>
      <c r="AW29" s="1274">
        <v>0</v>
      </c>
      <c r="AX29" s="1274">
        <v>0</v>
      </c>
      <c r="AY29" s="1274">
        <v>0</v>
      </c>
      <c r="AZ29" s="1274">
        <v>0</v>
      </c>
      <c r="BA29" s="1274">
        <v>0</v>
      </c>
      <c r="BB29" s="1274">
        <v>0</v>
      </c>
      <c r="BC29" s="1274">
        <v>0</v>
      </c>
      <c r="BD29" s="1274">
        <v>0</v>
      </c>
      <c r="BE29" s="1274">
        <v>0</v>
      </c>
      <c r="BF29" s="1274">
        <v>0</v>
      </c>
      <c r="BG29" s="1274">
        <v>0</v>
      </c>
      <c r="BH29" s="1274">
        <v>0</v>
      </c>
      <c r="BI29" s="1274">
        <v>0</v>
      </c>
      <c r="BJ29" s="1274">
        <v>0</v>
      </c>
      <c r="BK29" s="1274">
        <v>0</v>
      </c>
      <c r="BL29" s="1274">
        <v>0</v>
      </c>
      <c r="BM29" s="1274">
        <v>0</v>
      </c>
      <c r="BN29" s="1274">
        <v>0</v>
      </c>
      <c r="BO29" s="1274">
        <v>0</v>
      </c>
      <c r="BP29" s="1274">
        <v>0</v>
      </c>
      <c r="BQ29" s="1274">
        <v>0</v>
      </c>
      <c r="BR29" s="1274">
        <v>0</v>
      </c>
      <c r="BS29" s="1274">
        <v>0</v>
      </c>
      <c r="BT29" s="1274">
        <v>15</v>
      </c>
      <c r="BU29" s="822"/>
      <c r="BV29" s="822"/>
      <c r="BW29" s="822"/>
      <c r="BX29" s="822"/>
      <c r="BY29" s="822"/>
      <c r="BZ29" s="822"/>
      <c r="CA29" s="822"/>
      <c r="CB29" s="822"/>
      <c r="CC29" s="822"/>
      <c r="CD29" s="822"/>
      <c r="CE29" s="822"/>
      <c r="CF29" s="822"/>
      <c r="CG29" s="822"/>
      <c r="CH29" s="822"/>
      <c r="CI29" s="822"/>
      <c r="CJ29" s="822"/>
      <c r="CK29" s="822"/>
      <c r="CL29" s="822"/>
      <c r="CM29" s="822"/>
      <c r="CN29" s="823"/>
    </row>
    <row r="30" spans="2:92" x14ac:dyDescent="0.3">
      <c r="B30"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 s="1513" t="s">
        <v>1751</v>
      </c>
      <c r="D30" s="1514">
        <v>30.02</v>
      </c>
      <c r="E30" s="1266" t="s">
        <v>943</v>
      </c>
      <c r="F30" s="1267" t="str">
        <f>VLOOKUP(TBL5_OptBen[[#This Row],[Option Type (defined list)]],'Option Typs_Grps'!B$2:C$47, 2, FALSE)</f>
        <v>Distribution Options</v>
      </c>
      <c r="G30" s="1268" t="s">
        <v>738</v>
      </c>
      <c r="H30" s="1269" t="s">
        <v>1087</v>
      </c>
      <c r="I30" s="1270" t="s">
        <v>68</v>
      </c>
      <c r="J30" s="1271" t="s">
        <v>111</v>
      </c>
      <c r="K30" s="1272">
        <v>2</v>
      </c>
      <c r="L30" s="1273">
        <v>0</v>
      </c>
      <c r="M30" s="1273">
        <v>0</v>
      </c>
      <c r="N30" s="1273">
        <v>0</v>
      </c>
      <c r="O30" s="1273">
        <v>0</v>
      </c>
      <c r="P30" s="1273">
        <v>0</v>
      </c>
      <c r="Q30" s="1273">
        <v>0</v>
      </c>
      <c r="R30" s="1274">
        <v>0</v>
      </c>
      <c r="S30" s="1274">
        <v>0</v>
      </c>
      <c r="T30" s="1274">
        <v>0</v>
      </c>
      <c r="U30" s="1274">
        <v>0</v>
      </c>
      <c r="V30" s="1274">
        <v>0</v>
      </c>
      <c r="W30" s="1274">
        <v>0</v>
      </c>
      <c r="X30" s="1274">
        <v>0</v>
      </c>
      <c r="Y30" s="1274">
        <v>0</v>
      </c>
      <c r="Z30" s="1274">
        <v>0</v>
      </c>
      <c r="AA30" s="1274">
        <v>0</v>
      </c>
      <c r="AB30" s="1274">
        <v>0</v>
      </c>
      <c r="AC30" s="1274">
        <v>0</v>
      </c>
      <c r="AD30" s="1274">
        <v>0</v>
      </c>
      <c r="AE30" s="1274">
        <v>0</v>
      </c>
      <c r="AF30" s="1274">
        <v>0</v>
      </c>
      <c r="AG30" s="1274">
        <v>0</v>
      </c>
      <c r="AH30" s="1274">
        <v>0</v>
      </c>
      <c r="AI30" s="1274">
        <v>0</v>
      </c>
      <c r="AJ30" s="1274">
        <v>0</v>
      </c>
      <c r="AK30" s="1274">
        <v>0</v>
      </c>
      <c r="AL30" s="1274">
        <v>0</v>
      </c>
      <c r="AM30" s="1274">
        <v>0</v>
      </c>
      <c r="AN30" s="1274">
        <v>0</v>
      </c>
      <c r="AO30" s="1274">
        <v>0</v>
      </c>
      <c r="AP30" s="1274">
        <v>0</v>
      </c>
      <c r="AQ30" s="1274">
        <v>0</v>
      </c>
      <c r="AR30" s="1274">
        <v>0</v>
      </c>
      <c r="AS30" s="1274">
        <v>0</v>
      </c>
      <c r="AT30" s="1274">
        <v>0</v>
      </c>
      <c r="AU30" s="1274">
        <v>0</v>
      </c>
      <c r="AV30" s="1274">
        <v>0</v>
      </c>
      <c r="AW30" s="1274">
        <v>0</v>
      </c>
      <c r="AX30" s="1274">
        <v>0</v>
      </c>
      <c r="AY30" s="1274">
        <v>0</v>
      </c>
      <c r="AZ30" s="1274">
        <v>0</v>
      </c>
      <c r="BA30" s="1274">
        <v>0</v>
      </c>
      <c r="BB30" s="1274">
        <v>0</v>
      </c>
      <c r="BC30" s="1274">
        <v>0</v>
      </c>
      <c r="BD30" s="1274">
        <v>0</v>
      </c>
      <c r="BE30" s="1274">
        <v>0</v>
      </c>
      <c r="BF30" s="1274">
        <v>0</v>
      </c>
      <c r="BG30" s="1274">
        <v>0</v>
      </c>
      <c r="BH30" s="1274">
        <v>0</v>
      </c>
      <c r="BI30" s="1274">
        <v>0</v>
      </c>
      <c r="BJ30" s="1274">
        <v>0</v>
      </c>
      <c r="BK30" s="1274">
        <v>0</v>
      </c>
      <c r="BL30" s="1274">
        <v>0</v>
      </c>
      <c r="BM30" s="1274">
        <v>0</v>
      </c>
      <c r="BN30" s="1274">
        <v>0</v>
      </c>
      <c r="BO30" s="1274">
        <v>0</v>
      </c>
      <c r="BP30" s="1274">
        <v>0</v>
      </c>
      <c r="BQ30" s="1274">
        <v>0</v>
      </c>
      <c r="BR30" s="1274">
        <v>0</v>
      </c>
      <c r="BS30" s="1274">
        <v>0</v>
      </c>
      <c r="BT30" s="1274">
        <v>0</v>
      </c>
      <c r="BU30" s="822"/>
      <c r="BV30" s="822"/>
      <c r="BW30" s="822"/>
      <c r="BX30" s="822"/>
      <c r="BY30" s="822"/>
      <c r="BZ30" s="822"/>
      <c r="CA30" s="822"/>
      <c r="CB30" s="822"/>
      <c r="CC30" s="822"/>
      <c r="CD30" s="822"/>
      <c r="CE30" s="822"/>
      <c r="CF30" s="822"/>
      <c r="CG30" s="822"/>
      <c r="CH30" s="822"/>
      <c r="CI30" s="822"/>
      <c r="CJ30" s="822"/>
      <c r="CK30" s="822"/>
      <c r="CL30" s="822"/>
      <c r="CM30" s="822"/>
      <c r="CN30" s="823"/>
    </row>
    <row r="31" spans="2:92" x14ac:dyDescent="0.3">
      <c r="B31"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 s="1513" t="s">
        <v>1692</v>
      </c>
      <c r="D31" s="1514">
        <v>18.100000000000001</v>
      </c>
      <c r="E31" s="1266" t="s">
        <v>881</v>
      </c>
      <c r="F31" s="1267" t="str">
        <f>VLOOKUP(TBL5_OptBen[[#This Row],[Option Type (defined list)]],'Option Typs_Grps'!B$2:C$47, 2, FALSE)</f>
        <v>Distribution Options</v>
      </c>
      <c r="G31" s="1268" t="s">
        <v>738</v>
      </c>
      <c r="H31" s="1269" t="s">
        <v>1087</v>
      </c>
      <c r="I31" s="1270" t="s">
        <v>68</v>
      </c>
      <c r="J31" s="1271" t="s">
        <v>111</v>
      </c>
      <c r="K31" s="1272">
        <v>2</v>
      </c>
      <c r="L31" s="1273">
        <v>0</v>
      </c>
      <c r="M31" s="1273">
        <v>0</v>
      </c>
      <c r="N31" s="1273">
        <v>0</v>
      </c>
      <c r="O31" s="1273">
        <v>0</v>
      </c>
      <c r="P31" s="1273">
        <v>0</v>
      </c>
      <c r="Q31" s="1273">
        <v>0</v>
      </c>
      <c r="R31" s="1274">
        <v>0</v>
      </c>
      <c r="S31" s="1274">
        <v>0</v>
      </c>
      <c r="T31" s="1274">
        <v>0</v>
      </c>
      <c r="U31" s="1274">
        <v>0</v>
      </c>
      <c r="V31" s="1274">
        <v>0</v>
      </c>
      <c r="W31" s="1274">
        <v>0</v>
      </c>
      <c r="X31" s="1274">
        <v>0</v>
      </c>
      <c r="Y31" s="1274">
        <v>0</v>
      </c>
      <c r="Z31" s="1274">
        <v>0</v>
      </c>
      <c r="AA31" s="1274">
        <v>0</v>
      </c>
      <c r="AB31" s="1274">
        <v>0</v>
      </c>
      <c r="AC31" s="1274">
        <v>0</v>
      </c>
      <c r="AD31" s="1274">
        <v>0</v>
      </c>
      <c r="AE31" s="1274">
        <v>0</v>
      </c>
      <c r="AF31" s="1274">
        <v>0</v>
      </c>
      <c r="AG31" s="1274">
        <v>0</v>
      </c>
      <c r="AH31" s="1274">
        <v>0</v>
      </c>
      <c r="AI31" s="1274">
        <v>0</v>
      </c>
      <c r="AJ31" s="1274">
        <v>0</v>
      </c>
      <c r="AK31" s="1274">
        <v>0</v>
      </c>
      <c r="AL31" s="1274">
        <v>0</v>
      </c>
      <c r="AM31" s="1274">
        <v>0</v>
      </c>
      <c r="AN31" s="1274">
        <v>0</v>
      </c>
      <c r="AO31" s="1274">
        <v>0</v>
      </c>
      <c r="AP31" s="1274">
        <v>0</v>
      </c>
      <c r="AQ31" s="1274">
        <v>0</v>
      </c>
      <c r="AR31" s="1274">
        <v>0</v>
      </c>
      <c r="AS31" s="1274">
        <v>0</v>
      </c>
      <c r="AT31" s="1274">
        <v>0</v>
      </c>
      <c r="AU31" s="1274">
        <v>0</v>
      </c>
      <c r="AV31" s="1274">
        <v>0</v>
      </c>
      <c r="AW31" s="1274">
        <v>0</v>
      </c>
      <c r="AX31" s="1274">
        <v>0</v>
      </c>
      <c r="AY31" s="1274">
        <v>0</v>
      </c>
      <c r="AZ31" s="1274">
        <v>0</v>
      </c>
      <c r="BA31" s="1274">
        <v>0</v>
      </c>
      <c r="BB31" s="1274">
        <v>0</v>
      </c>
      <c r="BC31" s="1274">
        <v>6</v>
      </c>
      <c r="BD31" s="1274">
        <v>6</v>
      </c>
      <c r="BE31" s="1274">
        <v>6</v>
      </c>
      <c r="BF31" s="1274">
        <v>6</v>
      </c>
      <c r="BG31" s="1274">
        <v>6</v>
      </c>
      <c r="BH31" s="1274">
        <v>6</v>
      </c>
      <c r="BI31" s="1274">
        <v>6</v>
      </c>
      <c r="BJ31" s="1274">
        <v>6</v>
      </c>
      <c r="BK31" s="1274">
        <v>6</v>
      </c>
      <c r="BL31" s="1274">
        <v>6</v>
      </c>
      <c r="BM31" s="1274">
        <v>6</v>
      </c>
      <c r="BN31" s="1274">
        <v>6</v>
      </c>
      <c r="BO31" s="1274">
        <v>6</v>
      </c>
      <c r="BP31" s="1274">
        <v>6</v>
      </c>
      <c r="BQ31" s="1274">
        <v>6</v>
      </c>
      <c r="BR31" s="1274">
        <v>6</v>
      </c>
      <c r="BS31" s="1274">
        <v>6</v>
      </c>
      <c r="BT31" s="1274">
        <v>6</v>
      </c>
      <c r="BU31" s="822"/>
      <c r="BV31" s="822"/>
      <c r="BW31" s="822"/>
      <c r="BX31" s="822"/>
      <c r="BY31" s="822"/>
      <c r="BZ31" s="822"/>
      <c r="CA31" s="822"/>
      <c r="CB31" s="822"/>
      <c r="CC31" s="822"/>
      <c r="CD31" s="822"/>
      <c r="CE31" s="822"/>
      <c r="CF31" s="822"/>
      <c r="CG31" s="822"/>
      <c r="CH31" s="822"/>
      <c r="CI31" s="822"/>
      <c r="CJ31" s="822"/>
      <c r="CK31" s="822"/>
      <c r="CL31" s="822"/>
      <c r="CM31" s="822"/>
      <c r="CN31" s="823"/>
    </row>
    <row r="32" spans="2:92" x14ac:dyDescent="0.3">
      <c r="B32" s="81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 s="1513" t="s">
        <v>1035</v>
      </c>
      <c r="D32" s="1514">
        <v>57.07</v>
      </c>
      <c r="E32" s="1266" t="s">
        <v>842</v>
      </c>
      <c r="F32" s="1267" t="str">
        <f>VLOOKUP(TBL5_OptBen[[#This Row],[Option Type (defined list)]],'Option Typs_Grps'!B$2:C$47, 2, FALSE)</f>
        <v>Distribution Options</v>
      </c>
      <c r="G32" s="1268" t="s">
        <v>738</v>
      </c>
      <c r="H32" s="1269" t="s">
        <v>1087</v>
      </c>
      <c r="I32" s="1270" t="s">
        <v>68</v>
      </c>
      <c r="J32" s="1271" t="s">
        <v>111</v>
      </c>
      <c r="K32" s="1272">
        <v>2</v>
      </c>
      <c r="L32" s="1273">
        <v>0</v>
      </c>
      <c r="M32" s="1273">
        <v>0</v>
      </c>
      <c r="N32" s="1273">
        <v>0</v>
      </c>
      <c r="O32" s="1273">
        <v>0</v>
      </c>
      <c r="P32" s="1273">
        <v>0</v>
      </c>
      <c r="Q32" s="1273">
        <v>0</v>
      </c>
      <c r="R32" s="1274">
        <v>3.05</v>
      </c>
      <c r="S32" s="1274">
        <v>8.74</v>
      </c>
      <c r="T32" s="1274">
        <v>15.12</v>
      </c>
      <c r="U32" s="1274">
        <v>21.7</v>
      </c>
      <c r="V32" s="1274">
        <v>28.47</v>
      </c>
      <c r="W32" s="1274">
        <v>33.54</v>
      </c>
      <c r="X32" s="1274">
        <v>37.979999999999997</v>
      </c>
      <c r="Y32" s="1274">
        <v>42.16</v>
      </c>
      <c r="Z32" s="1274">
        <v>46.11</v>
      </c>
      <c r="AA32" s="1274">
        <v>49.84</v>
      </c>
      <c r="AB32" s="1274">
        <v>53.63</v>
      </c>
      <c r="AC32" s="1274">
        <v>57.51</v>
      </c>
      <c r="AD32" s="1274">
        <v>61.28</v>
      </c>
      <c r="AE32" s="1274">
        <v>64.31</v>
      </c>
      <c r="AF32" s="1274">
        <v>66.599999999999994</v>
      </c>
      <c r="AG32" s="1274">
        <v>68.81</v>
      </c>
      <c r="AH32" s="1274">
        <v>70.98</v>
      </c>
      <c r="AI32" s="1274">
        <v>73.14</v>
      </c>
      <c r="AJ32" s="1274">
        <v>75.3</v>
      </c>
      <c r="AK32" s="1274">
        <v>77.47</v>
      </c>
      <c r="AL32" s="1274">
        <v>79.64</v>
      </c>
      <c r="AM32" s="1274">
        <v>81.819999999999993</v>
      </c>
      <c r="AN32" s="1274">
        <v>84.01</v>
      </c>
      <c r="AO32" s="1274">
        <v>86.2</v>
      </c>
      <c r="AP32" s="1274">
        <v>88.39</v>
      </c>
      <c r="AQ32" s="1274">
        <v>88.72</v>
      </c>
      <c r="AR32" s="1274">
        <v>88.13</v>
      </c>
      <c r="AS32" s="1274">
        <v>87.69</v>
      </c>
      <c r="AT32" s="1274">
        <v>87.39</v>
      </c>
      <c r="AU32" s="1274">
        <v>87.23</v>
      </c>
      <c r="AV32" s="1274">
        <v>87.19</v>
      </c>
      <c r="AW32" s="1274">
        <v>87.26</v>
      </c>
      <c r="AX32" s="1274">
        <v>87.44</v>
      </c>
      <c r="AY32" s="1274">
        <v>87.71</v>
      </c>
      <c r="AZ32" s="1274">
        <v>88.07</v>
      </c>
      <c r="BA32" s="1274">
        <v>88.52</v>
      </c>
      <c r="BB32" s="1274">
        <v>89.05</v>
      </c>
      <c r="BC32" s="1274">
        <v>89.64</v>
      </c>
      <c r="BD32" s="1274">
        <v>90.31</v>
      </c>
      <c r="BE32" s="1274">
        <v>91.03</v>
      </c>
      <c r="BF32" s="1274">
        <v>91.82</v>
      </c>
      <c r="BG32" s="1274">
        <v>92.66</v>
      </c>
      <c r="BH32" s="1274">
        <v>93.55</v>
      </c>
      <c r="BI32" s="1274">
        <v>94.49</v>
      </c>
      <c r="BJ32" s="1274">
        <v>95.47</v>
      </c>
      <c r="BK32" s="1274">
        <v>96.5</v>
      </c>
      <c r="BL32" s="1274">
        <v>97.56</v>
      </c>
      <c r="BM32" s="1274">
        <v>98.67</v>
      </c>
      <c r="BN32" s="1274">
        <v>99.8</v>
      </c>
      <c r="BO32" s="1274">
        <v>100.97</v>
      </c>
      <c r="BP32" s="1274">
        <v>102.18</v>
      </c>
      <c r="BQ32" s="1274">
        <v>103.41</v>
      </c>
      <c r="BR32" s="1274">
        <v>104.66</v>
      </c>
      <c r="BS32" s="1274">
        <v>105.95</v>
      </c>
      <c r="BT32" s="1274">
        <v>104.7</v>
      </c>
      <c r="BU32" s="822"/>
      <c r="BV32" s="822"/>
      <c r="BW32" s="822"/>
      <c r="BX32" s="822"/>
      <c r="BY32" s="822"/>
      <c r="BZ32" s="822"/>
      <c r="CA32" s="822"/>
      <c r="CB32" s="822"/>
      <c r="CC32" s="822"/>
      <c r="CD32" s="822"/>
      <c r="CE32" s="822"/>
      <c r="CF32" s="822"/>
      <c r="CG32" s="822"/>
      <c r="CH32" s="822"/>
      <c r="CI32" s="822"/>
      <c r="CJ32" s="822"/>
      <c r="CK32" s="822"/>
      <c r="CL32" s="822"/>
      <c r="CM32" s="822"/>
      <c r="CN32" s="823"/>
    </row>
    <row r="33" spans="2:92" x14ac:dyDescent="0.3">
      <c r="B33"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 s="1513" t="s">
        <v>1019</v>
      </c>
      <c r="D33" s="1514">
        <v>41.06</v>
      </c>
      <c r="E33" s="1266" t="s">
        <v>1014</v>
      </c>
      <c r="F33" s="1267" t="str">
        <f>VLOOKUP(TBL5_OptBen[[#This Row],[Option Type (defined list)]],'Option Typs_Grps'!B$2:C$47, 2, FALSE)</f>
        <v>Distribution Options</v>
      </c>
      <c r="G33" s="1268" t="s">
        <v>738</v>
      </c>
      <c r="H33" s="1269" t="s">
        <v>1087</v>
      </c>
      <c r="I33" s="1270" t="s">
        <v>68</v>
      </c>
      <c r="J33" s="1271" t="s">
        <v>111</v>
      </c>
      <c r="K33" s="1272">
        <v>2</v>
      </c>
      <c r="L33" s="1273">
        <v>0</v>
      </c>
      <c r="M33" s="1273">
        <v>0</v>
      </c>
      <c r="N33" s="1273">
        <v>0</v>
      </c>
      <c r="O33" s="1273">
        <v>0</v>
      </c>
      <c r="P33" s="1273">
        <v>0</v>
      </c>
      <c r="Q33" s="1273">
        <v>0</v>
      </c>
      <c r="R33" s="1274">
        <v>1.1000000000000001</v>
      </c>
      <c r="S33" s="1274">
        <v>1.1000000000000001</v>
      </c>
      <c r="T33" s="1274">
        <v>1.1000000000000001</v>
      </c>
      <c r="U33" s="1274">
        <v>1.1000000000000001</v>
      </c>
      <c r="V33" s="1274">
        <v>1.1000000000000001</v>
      </c>
      <c r="W33" s="1274">
        <v>1.1000000000000001</v>
      </c>
      <c r="X33" s="1274">
        <v>1.1000000000000001</v>
      </c>
      <c r="Y33" s="1274">
        <v>1.1000000000000001</v>
      </c>
      <c r="Z33" s="1274">
        <v>1.1000000000000001</v>
      </c>
      <c r="AA33" s="1274">
        <v>1.1000000000000001</v>
      </c>
      <c r="AB33" s="1274">
        <v>1.1000000000000001</v>
      </c>
      <c r="AC33" s="1274">
        <v>1.1000000000000001</v>
      </c>
      <c r="AD33" s="1274">
        <v>1.1000000000000001</v>
      </c>
      <c r="AE33" s="1274">
        <v>1.1000000000000001</v>
      </c>
      <c r="AF33" s="1274">
        <v>1.1000000000000001</v>
      </c>
      <c r="AG33" s="1274">
        <v>1.1000000000000001</v>
      </c>
      <c r="AH33" s="1274">
        <v>1.1000000000000001</v>
      </c>
      <c r="AI33" s="1274">
        <v>1.1000000000000001</v>
      </c>
      <c r="AJ33" s="1274">
        <v>1.1000000000000001</v>
      </c>
      <c r="AK33" s="1274">
        <v>1.1000000000000001</v>
      </c>
      <c r="AL33" s="1274">
        <v>1.1000000000000001</v>
      </c>
      <c r="AM33" s="1274">
        <v>1.1000000000000001</v>
      </c>
      <c r="AN33" s="1274">
        <v>1.1000000000000001</v>
      </c>
      <c r="AO33" s="1274">
        <v>1.1000000000000001</v>
      </c>
      <c r="AP33" s="1274">
        <v>1.1000000000000001</v>
      </c>
      <c r="AQ33" s="1274">
        <v>1.1000000000000001</v>
      </c>
      <c r="AR33" s="1274">
        <v>0</v>
      </c>
      <c r="AS33" s="1274">
        <v>0</v>
      </c>
      <c r="AT33" s="1274">
        <v>0</v>
      </c>
      <c r="AU33" s="1274">
        <v>0</v>
      </c>
      <c r="AV33" s="1274">
        <v>0</v>
      </c>
      <c r="AW33" s="1274">
        <v>0</v>
      </c>
      <c r="AX33" s="1274">
        <v>0</v>
      </c>
      <c r="AY33" s="1274">
        <v>0</v>
      </c>
      <c r="AZ33" s="1274">
        <v>0</v>
      </c>
      <c r="BA33" s="1274">
        <v>0</v>
      </c>
      <c r="BB33" s="1274">
        <v>0</v>
      </c>
      <c r="BC33" s="1274">
        <v>0</v>
      </c>
      <c r="BD33" s="1274">
        <v>0</v>
      </c>
      <c r="BE33" s="1274">
        <v>0</v>
      </c>
      <c r="BF33" s="1274">
        <v>0</v>
      </c>
      <c r="BG33" s="1274">
        <v>0</v>
      </c>
      <c r="BH33" s="1274">
        <v>0</v>
      </c>
      <c r="BI33" s="1274">
        <v>0</v>
      </c>
      <c r="BJ33" s="1274">
        <v>0</v>
      </c>
      <c r="BK33" s="1274">
        <v>0</v>
      </c>
      <c r="BL33" s="1274">
        <v>0</v>
      </c>
      <c r="BM33" s="1274">
        <v>0</v>
      </c>
      <c r="BN33" s="1274">
        <v>0</v>
      </c>
      <c r="BO33" s="1274">
        <v>0</v>
      </c>
      <c r="BP33" s="1274">
        <v>0</v>
      </c>
      <c r="BQ33" s="1274">
        <v>0</v>
      </c>
      <c r="BR33" s="1274">
        <v>0</v>
      </c>
      <c r="BS33" s="1274">
        <v>0</v>
      </c>
      <c r="BT33" s="1274">
        <v>0</v>
      </c>
      <c r="BU33" s="822"/>
      <c r="BV33" s="822"/>
      <c r="BW33" s="822"/>
      <c r="BX33" s="822"/>
      <c r="BY33" s="822"/>
      <c r="BZ33" s="822"/>
      <c r="CA33" s="822"/>
      <c r="CB33" s="822"/>
      <c r="CC33" s="822"/>
      <c r="CD33" s="822"/>
      <c r="CE33" s="822"/>
      <c r="CF33" s="822"/>
      <c r="CG33" s="822"/>
      <c r="CH33" s="822"/>
      <c r="CI33" s="822"/>
      <c r="CJ33" s="822"/>
      <c r="CK33" s="822"/>
      <c r="CL33" s="822"/>
      <c r="CM33" s="822"/>
      <c r="CN33" s="823"/>
    </row>
    <row r="34" spans="2:92" x14ac:dyDescent="0.3">
      <c r="B34"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513" t="s">
        <v>1013</v>
      </c>
      <c r="D34" s="1514">
        <v>41.01</v>
      </c>
      <c r="E34" s="1266" t="s">
        <v>1014</v>
      </c>
      <c r="F34" s="1267" t="str">
        <f>VLOOKUP(TBL5_OptBen[[#This Row],[Option Type (defined list)]],'Option Typs_Grps'!B$2:C$47, 2, FALSE)</f>
        <v>Distribution Options</v>
      </c>
      <c r="G34" s="1268" t="s">
        <v>738</v>
      </c>
      <c r="H34" s="1269" t="s">
        <v>1087</v>
      </c>
      <c r="I34" s="1270" t="s">
        <v>68</v>
      </c>
      <c r="J34" s="1271" t="s">
        <v>111</v>
      </c>
      <c r="K34" s="1272">
        <v>2</v>
      </c>
      <c r="L34" s="1273">
        <v>0</v>
      </c>
      <c r="M34" s="1273">
        <v>0</v>
      </c>
      <c r="N34" s="1273">
        <v>0</v>
      </c>
      <c r="O34" s="1273">
        <v>0</v>
      </c>
      <c r="P34" s="1273">
        <v>0</v>
      </c>
      <c r="Q34" s="1273">
        <v>0</v>
      </c>
      <c r="R34" s="1274">
        <v>0</v>
      </c>
      <c r="S34" s="1274">
        <v>0</v>
      </c>
      <c r="T34" s="1274">
        <v>0</v>
      </c>
      <c r="U34" s="1274">
        <v>0</v>
      </c>
      <c r="V34" s="1274">
        <v>0</v>
      </c>
      <c r="W34" s="1274">
        <v>0</v>
      </c>
      <c r="X34" s="1274">
        <v>0</v>
      </c>
      <c r="Y34" s="1274">
        <v>0</v>
      </c>
      <c r="Z34" s="1274">
        <v>0</v>
      </c>
      <c r="AA34" s="1274">
        <v>0</v>
      </c>
      <c r="AB34" s="1274">
        <v>0</v>
      </c>
      <c r="AC34" s="1274">
        <v>0</v>
      </c>
      <c r="AD34" s="1274">
        <v>0</v>
      </c>
      <c r="AE34" s="1274">
        <v>0</v>
      </c>
      <c r="AF34" s="1274">
        <v>0</v>
      </c>
      <c r="AG34" s="1274">
        <v>0</v>
      </c>
      <c r="AH34" s="1274">
        <v>0</v>
      </c>
      <c r="AI34" s="1274">
        <v>0</v>
      </c>
      <c r="AJ34" s="1274">
        <v>0</v>
      </c>
      <c r="AK34" s="1274">
        <v>0</v>
      </c>
      <c r="AL34" s="1274">
        <v>0</v>
      </c>
      <c r="AM34" s="1274">
        <v>0</v>
      </c>
      <c r="AN34" s="1274">
        <v>0</v>
      </c>
      <c r="AO34" s="1274">
        <v>0</v>
      </c>
      <c r="AP34" s="1274">
        <v>0</v>
      </c>
      <c r="AQ34" s="1274">
        <v>0</v>
      </c>
      <c r="AR34" s="1274">
        <v>0</v>
      </c>
      <c r="AS34" s="1274">
        <v>0</v>
      </c>
      <c r="AT34" s="1274">
        <v>0</v>
      </c>
      <c r="AU34" s="1274">
        <v>0</v>
      </c>
      <c r="AV34" s="1274">
        <v>0</v>
      </c>
      <c r="AW34" s="1274">
        <v>0</v>
      </c>
      <c r="AX34" s="1274">
        <v>0</v>
      </c>
      <c r="AY34" s="1274">
        <v>0</v>
      </c>
      <c r="AZ34" s="1274">
        <v>0</v>
      </c>
      <c r="BA34" s="1274">
        <v>0</v>
      </c>
      <c r="BB34" s="1274">
        <v>0</v>
      </c>
      <c r="BC34" s="1274">
        <v>0</v>
      </c>
      <c r="BD34" s="1274">
        <v>0</v>
      </c>
      <c r="BE34" s="1274">
        <v>0</v>
      </c>
      <c r="BF34" s="1274">
        <v>0</v>
      </c>
      <c r="BG34" s="1274">
        <v>0</v>
      </c>
      <c r="BH34" s="1274">
        <v>0</v>
      </c>
      <c r="BI34" s="1274">
        <v>0</v>
      </c>
      <c r="BJ34" s="1274">
        <v>0</v>
      </c>
      <c r="BK34" s="1274">
        <v>0</v>
      </c>
      <c r="BL34" s="1274">
        <v>0</v>
      </c>
      <c r="BM34" s="1274">
        <v>0</v>
      </c>
      <c r="BN34" s="1274">
        <v>0</v>
      </c>
      <c r="BO34" s="1274">
        <v>0</v>
      </c>
      <c r="BP34" s="1274">
        <v>0</v>
      </c>
      <c r="BQ34" s="1274">
        <v>0</v>
      </c>
      <c r="BR34" s="1274">
        <v>0</v>
      </c>
      <c r="BS34" s="1274">
        <v>0</v>
      </c>
      <c r="BT34" s="1274">
        <v>0</v>
      </c>
      <c r="BU34" s="822"/>
      <c r="BV34" s="822"/>
      <c r="BW34" s="822"/>
      <c r="BX34" s="822"/>
      <c r="BY34" s="822"/>
      <c r="BZ34" s="822"/>
      <c r="CA34" s="822"/>
      <c r="CB34" s="822"/>
      <c r="CC34" s="822"/>
      <c r="CD34" s="822"/>
      <c r="CE34" s="822"/>
      <c r="CF34" s="822"/>
      <c r="CG34" s="822"/>
      <c r="CH34" s="822"/>
      <c r="CI34" s="822"/>
      <c r="CJ34" s="822"/>
      <c r="CK34" s="822"/>
      <c r="CL34" s="822"/>
      <c r="CM34" s="822"/>
      <c r="CN34" s="823"/>
    </row>
    <row r="35" spans="2:92" x14ac:dyDescent="0.3">
      <c r="B35"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 s="1513" t="s">
        <v>993</v>
      </c>
      <c r="D35" s="1514">
        <v>33.01</v>
      </c>
      <c r="E35" s="1266" t="s">
        <v>994</v>
      </c>
      <c r="F35" s="1267" t="str">
        <f>VLOOKUP(TBL5_OptBen[[#This Row],[Option Type (defined list)]],'Option Typs_Grps'!B$2:C$47, 2, FALSE)</f>
        <v>Distribution Options</v>
      </c>
      <c r="G35" s="1268" t="s">
        <v>738</v>
      </c>
      <c r="H35" s="1269" t="s">
        <v>1087</v>
      </c>
      <c r="I35" s="1270" t="s">
        <v>68</v>
      </c>
      <c r="J35" s="1271" t="s">
        <v>111</v>
      </c>
      <c r="K35" s="1272">
        <v>2</v>
      </c>
      <c r="L35" s="1273">
        <v>0</v>
      </c>
      <c r="M35" s="1273">
        <v>0</v>
      </c>
      <c r="N35" s="1273">
        <v>0</v>
      </c>
      <c r="O35" s="1273">
        <v>0</v>
      </c>
      <c r="P35" s="1273">
        <v>0</v>
      </c>
      <c r="Q35" s="1273">
        <v>0</v>
      </c>
      <c r="R35" s="1274">
        <v>0</v>
      </c>
      <c r="S35" s="1274">
        <v>0</v>
      </c>
      <c r="T35" s="1274">
        <v>0</v>
      </c>
      <c r="U35" s="1274">
        <v>0</v>
      </c>
      <c r="V35" s="1274">
        <v>0</v>
      </c>
      <c r="W35" s="1274">
        <v>0</v>
      </c>
      <c r="X35" s="1274">
        <v>0</v>
      </c>
      <c r="Y35" s="1274">
        <v>0</v>
      </c>
      <c r="Z35" s="1274">
        <v>0</v>
      </c>
      <c r="AA35" s="1274">
        <v>0</v>
      </c>
      <c r="AB35" s="1274">
        <v>0</v>
      </c>
      <c r="AC35" s="1274">
        <v>0</v>
      </c>
      <c r="AD35" s="1274">
        <v>0</v>
      </c>
      <c r="AE35" s="1274">
        <v>0</v>
      </c>
      <c r="AF35" s="1274">
        <v>0</v>
      </c>
      <c r="AG35" s="1274">
        <v>0</v>
      </c>
      <c r="AH35" s="1274">
        <v>0</v>
      </c>
      <c r="AI35" s="1274">
        <v>0</v>
      </c>
      <c r="AJ35" s="1274">
        <v>0</v>
      </c>
      <c r="AK35" s="1274">
        <v>0</v>
      </c>
      <c r="AL35" s="1274">
        <v>0</v>
      </c>
      <c r="AM35" s="1274">
        <v>0</v>
      </c>
      <c r="AN35" s="1274">
        <v>0</v>
      </c>
      <c r="AO35" s="1274">
        <v>0</v>
      </c>
      <c r="AP35" s="1274">
        <v>0</v>
      </c>
      <c r="AQ35" s="1274">
        <v>0</v>
      </c>
      <c r="AR35" s="1274">
        <v>0</v>
      </c>
      <c r="AS35" s="1274">
        <v>0</v>
      </c>
      <c r="AT35" s="1274">
        <v>0</v>
      </c>
      <c r="AU35" s="1274">
        <v>0</v>
      </c>
      <c r="AV35" s="1274">
        <v>18</v>
      </c>
      <c r="AW35" s="1274">
        <v>18</v>
      </c>
      <c r="AX35" s="1274">
        <v>18</v>
      </c>
      <c r="AY35" s="1274">
        <v>18</v>
      </c>
      <c r="AZ35" s="1274">
        <v>18</v>
      </c>
      <c r="BA35" s="1274">
        <v>18</v>
      </c>
      <c r="BB35" s="1274">
        <v>18</v>
      </c>
      <c r="BC35" s="1274">
        <v>18</v>
      </c>
      <c r="BD35" s="1274">
        <v>18</v>
      </c>
      <c r="BE35" s="1274">
        <v>18</v>
      </c>
      <c r="BF35" s="1274">
        <v>18</v>
      </c>
      <c r="BG35" s="1274">
        <v>18</v>
      </c>
      <c r="BH35" s="1274">
        <v>18</v>
      </c>
      <c r="BI35" s="1274">
        <v>18</v>
      </c>
      <c r="BJ35" s="1274">
        <v>18</v>
      </c>
      <c r="BK35" s="1274">
        <v>18</v>
      </c>
      <c r="BL35" s="1274">
        <v>18</v>
      </c>
      <c r="BM35" s="1274">
        <v>18</v>
      </c>
      <c r="BN35" s="1274">
        <v>18</v>
      </c>
      <c r="BO35" s="1274">
        <v>18</v>
      </c>
      <c r="BP35" s="1274">
        <v>18</v>
      </c>
      <c r="BQ35" s="1274">
        <v>18</v>
      </c>
      <c r="BR35" s="1274">
        <v>18</v>
      </c>
      <c r="BS35" s="1274">
        <v>18</v>
      </c>
      <c r="BT35" s="1274">
        <v>18</v>
      </c>
      <c r="BU35" s="822"/>
      <c r="BV35" s="822"/>
      <c r="BW35" s="822"/>
      <c r="BX35" s="822"/>
      <c r="BY35" s="822"/>
      <c r="BZ35" s="822"/>
      <c r="CA35" s="822"/>
      <c r="CB35" s="822"/>
      <c r="CC35" s="822"/>
      <c r="CD35" s="822"/>
      <c r="CE35" s="822"/>
      <c r="CF35" s="822"/>
      <c r="CG35" s="822"/>
      <c r="CH35" s="822"/>
      <c r="CI35" s="822"/>
      <c r="CJ35" s="822"/>
      <c r="CK35" s="822"/>
      <c r="CL35" s="822"/>
      <c r="CM35" s="822"/>
      <c r="CN35" s="823"/>
    </row>
    <row r="36" spans="2:92" x14ac:dyDescent="0.3">
      <c r="B36"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513" t="s">
        <v>1041</v>
      </c>
      <c r="D36" s="1514">
        <v>70.06</v>
      </c>
      <c r="E36" s="1266" t="s">
        <v>921</v>
      </c>
      <c r="F36" s="1267" t="str">
        <f>VLOOKUP(TBL5_OptBen[[#This Row],[Option Type (defined list)]],'Option Typs_Grps'!B$2:C$47, 2, FALSE)</f>
        <v>Distribution Options</v>
      </c>
      <c r="G36" s="1268" t="s">
        <v>738</v>
      </c>
      <c r="H36" s="1269" t="s">
        <v>1087</v>
      </c>
      <c r="I36" s="1270" t="s">
        <v>68</v>
      </c>
      <c r="J36" s="1271" t="s">
        <v>111</v>
      </c>
      <c r="K36" s="1272">
        <v>2</v>
      </c>
      <c r="L36" s="1273">
        <v>0</v>
      </c>
      <c r="M36" s="1273">
        <v>0</v>
      </c>
      <c r="N36" s="1273">
        <v>0</v>
      </c>
      <c r="O36" s="1273">
        <v>0</v>
      </c>
      <c r="P36" s="1273">
        <v>0</v>
      </c>
      <c r="Q36" s="1273">
        <v>0</v>
      </c>
      <c r="R36" s="1274">
        <v>0</v>
      </c>
      <c r="S36" s="1274">
        <v>0</v>
      </c>
      <c r="T36" s="1274">
        <v>0</v>
      </c>
      <c r="U36" s="1274">
        <v>0</v>
      </c>
      <c r="V36" s="1274">
        <v>0</v>
      </c>
      <c r="W36" s="1274">
        <v>0</v>
      </c>
      <c r="X36" s="1274">
        <v>0</v>
      </c>
      <c r="Y36" s="1274">
        <v>0</v>
      </c>
      <c r="Z36" s="1274">
        <v>0</v>
      </c>
      <c r="AA36" s="1274">
        <v>0</v>
      </c>
      <c r="AB36" s="1274">
        <v>4</v>
      </c>
      <c r="AC36" s="1274">
        <v>4</v>
      </c>
      <c r="AD36" s="1274">
        <v>4</v>
      </c>
      <c r="AE36" s="1274">
        <v>4</v>
      </c>
      <c r="AF36" s="1274">
        <v>4</v>
      </c>
      <c r="AG36" s="1274">
        <v>4</v>
      </c>
      <c r="AH36" s="1274">
        <v>4</v>
      </c>
      <c r="AI36" s="1274">
        <v>4</v>
      </c>
      <c r="AJ36" s="1274">
        <v>4</v>
      </c>
      <c r="AK36" s="1274">
        <v>4</v>
      </c>
      <c r="AL36" s="1274">
        <v>4</v>
      </c>
      <c r="AM36" s="1274">
        <v>4</v>
      </c>
      <c r="AN36" s="1274">
        <v>4</v>
      </c>
      <c r="AO36" s="1274">
        <v>4</v>
      </c>
      <c r="AP36" s="1274">
        <v>4</v>
      </c>
      <c r="AQ36" s="1274">
        <v>4</v>
      </c>
      <c r="AR36" s="1274">
        <v>4</v>
      </c>
      <c r="AS36" s="1274">
        <v>4</v>
      </c>
      <c r="AT36" s="1274">
        <v>4</v>
      </c>
      <c r="AU36" s="1274">
        <v>4</v>
      </c>
      <c r="AV36" s="1274">
        <v>4</v>
      </c>
      <c r="AW36" s="1274">
        <v>4</v>
      </c>
      <c r="AX36" s="1274">
        <v>4</v>
      </c>
      <c r="AY36" s="1274">
        <v>4</v>
      </c>
      <c r="AZ36" s="1274">
        <v>4</v>
      </c>
      <c r="BA36" s="1274">
        <v>4</v>
      </c>
      <c r="BB36" s="1274">
        <v>4</v>
      </c>
      <c r="BC36" s="1274">
        <v>4</v>
      </c>
      <c r="BD36" s="1274">
        <v>4</v>
      </c>
      <c r="BE36" s="1274">
        <v>4</v>
      </c>
      <c r="BF36" s="1274">
        <v>4</v>
      </c>
      <c r="BG36" s="1274">
        <v>4</v>
      </c>
      <c r="BH36" s="1274">
        <v>4</v>
      </c>
      <c r="BI36" s="1274">
        <v>4</v>
      </c>
      <c r="BJ36" s="1274">
        <v>4</v>
      </c>
      <c r="BK36" s="1274">
        <v>4</v>
      </c>
      <c r="BL36" s="1274">
        <v>4</v>
      </c>
      <c r="BM36" s="1274">
        <v>4</v>
      </c>
      <c r="BN36" s="1274">
        <v>4</v>
      </c>
      <c r="BO36" s="1274">
        <v>4</v>
      </c>
      <c r="BP36" s="1274">
        <v>4</v>
      </c>
      <c r="BQ36" s="1274">
        <v>4</v>
      </c>
      <c r="BR36" s="1274">
        <v>4</v>
      </c>
      <c r="BS36" s="1274">
        <v>4</v>
      </c>
      <c r="BT36" s="1274">
        <v>4</v>
      </c>
      <c r="BU36" s="822"/>
      <c r="BV36" s="822"/>
      <c r="BW36" s="822"/>
      <c r="BX36" s="822"/>
      <c r="BY36" s="822"/>
      <c r="BZ36" s="822"/>
      <c r="CA36" s="822"/>
      <c r="CB36" s="822"/>
      <c r="CC36" s="822"/>
      <c r="CD36" s="822"/>
      <c r="CE36" s="822"/>
      <c r="CF36" s="822"/>
      <c r="CG36" s="822"/>
      <c r="CH36" s="822"/>
      <c r="CI36" s="822"/>
      <c r="CJ36" s="822"/>
      <c r="CK36" s="822"/>
      <c r="CL36" s="822"/>
      <c r="CM36" s="822"/>
      <c r="CN36" s="823"/>
    </row>
    <row r="37" spans="2:92" x14ac:dyDescent="0.3">
      <c r="B37" s="82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513" t="s">
        <v>1829</v>
      </c>
      <c r="D37" s="1514">
        <v>59.01</v>
      </c>
      <c r="E37" s="1266" t="s">
        <v>938</v>
      </c>
      <c r="F37" s="1267" t="str">
        <f>VLOOKUP(TBL5_OptBen[[#This Row],[Option Type (defined list)]],'Option Typs_Grps'!B$2:C$47, 2, FALSE)</f>
        <v>Distribution Options</v>
      </c>
      <c r="G37" s="1268" t="s">
        <v>738</v>
      </c>
      <c r="H37" s="1269" t="s">
        <v>1087</v>
      </c>
      <c r="I37" s="1270" t="s">
        <v>68</v>
      </c>
      <c r="J37" s="1271" t="s">
        <v>111</v>
      </c>
      <c r="K37" s="1272">
        <v>2</v>
      </c>
      <c r="L37" s="1273">
        <v>0</v>
      </c>
      <c r="M37" s="1273">
        <v>0</v>
      </c>
      <c r="N37" s="1273">
        <v>0</v>
      </c>
      <c r="O37" s="1273">
        <v>0</v>
      </c>
      <c r="P37" s="1273">
        <v>0</v>
      </c>
      <c r="Q37" s="1273">
        <v>0</v>
      </c>
      <c r="R37" s="1274">
        <v>0</v>
      </c>
      <c r="S37" s="1274">
        <v>0</v>
      </c>
      <c r="T37" s="1274">
        <v>0</v>
      </c>
      <c r="U37" s="1274">
        <v>0</v>
      </c>
      <c r="V37" s="1274">
        <v>0</v>
      </c>
      <c r="W37" s="1274">
        <v>5</v>
      </c>
      <c r="X37" s="1274">
        <v>5</v>
      </c>
      <c r="Y37" s="1274">
        <v>5</v>
      </c>
      <c r="Z37" s="1274">
        <v>5</v>
      </c>
      <c r="AA37" s="1274">
        <v>5</v>
      </c>
      <c r="AB37" s="1274">
        <v>5</v>
      </c>
      <c r="AC37" s="1274">
        <v>5</v>
      </c>
      <c r="AD37" s="1274">
        <v>5</v>
      </c>
      <c r="AE37" s="1274">
        <v>5</v>
      </c>
      <c r="AF37" s="1274">
        <v>5</v>
      </c>
      <c r="AG37" s="1274">
        <v>5</v>
      </c>
      <c r="AH37" s="1274">
        <v>5</v>
      </c>
      <c r="AI37" s="1274">
        <v>5</v>
      </c>
      <c r="AJ37" s="1274">
        <v>5</v>
      </c>
      <c r="AK37" s="1274">
        <v>5</v>
      </c>
      <c r="AL37" s="1274">
        <v>5</v>
      </c>
      <c r="AM37" s="1274">
        <v>5</v>
      </c>
      <c r="AN37" s="1274">
        <v>5</v>
      </c>
      <c r="AO37" s="1274">
        <v>5</v>
      </c>
      <c r="AP37" s="1274">
        <v>5</v>
      </c>
      <c r="AQ37" s="1274">
        <v>5</v>
      </c>
      <c r="AR37" s="1274">
        <v>5</v>
      </c>
      <c r="AS37" s="1274">
        <v>5</v>
      </c>
      <c r="AT37" s="1274">
        <v>5</v>
      </c>
      <c r="AU37" s="1274">
        <v>5</v>
      </c>
      <c r="AV37" s="1274">
        <v>5</v>
      </c>
      <c r="AW37" s="1274">
        <v>5</v>
      </c>
      <c r="AX37" s="1274">
        <v>5</v>
      </c>
      <c r="AY37" s="1274">
        <v>5</v>
      </c>
      <c r="AZ37" s="1274">
        <v>5</v>
      </c>
      <c r="BA37" s="1274">
        <v>5</v>
      </c>
      <c r="BB37" s="1274">
        <v>5</v>
      </c>
      <c r="BC37" s="1274">
        <v>5</v>
      </c>
      <c r="BD37" s="1274">
        <v>5</v>
      </c>
      <c r="BE37" s="1274">
        <v>5</v>
      </c>
      <c r="BF37" s="1274">
        <v>5</v>
      </c>
      <c r="BG37" s="1274">
        <v>5</v>
      </c>
      <c r="BH37" s="1274">
        <v>5</v>
      </c>
      <c r="BI37" s="1274">
        <v>5</v>
      </c>
      <c r="BJ37" s="1274">
        <v>5</v>
      </c>
      <c r="BK37" s="1274">
        <v>5</v>
      </c>
      <c r="BL37" s="1274">
        <v>5</v>
      </c>
      <c r="BM37" s="1274">
        <v>5</v>
      </c>
      <c r="BN37" s="1274">
        <v>5</v>
      </c>
      <c r="BO37" s="1274">
        <v>5</v>
      </c>
      <c r="BP37" s="1274">
        <v>5</v>
      </c>
      <c r="BQ37" s="1274">
        <v>5</v>
      </c>
      <c r="BR37" s="1274">
        <v>5</v>
      </c>
      <c r="BS37" s="1274">
        <v>5</v>
      </c>
      <c r="BT37" s="1274">
        <v>5</v>
      </c>
      <c r="BU37" s="822"/>
      <c r="BV37" s="822"/>
      <c r="BW37" s="822"/>
      <c r="BX37" s="822"/>
      <c r="BY37" s="822"/>
      <c r="BZ37" s="822"/>
      <c r="CA37" s="822"/>
      <c r="CB37" s="822"/>
      <c r="CC37" s="822"/>
      <c r="CD37" s="822"/>
      <c r="CE37" s="822"/>
      <c r="CF37" s="822"/>
      <c r="CG37" s="822"/>
      <c r="CH37" s="822"/>
      <c r="CI37" s="822"/>
      <c r="CJ37" s="822"/>
      <c r="CK37" s="822"/>
      <c r="CL37" s="822"/>
      <c r="CM37" s="822"/>
      <c r="CN37" s="823"/>
    </row>
    <row r="38" spans="2:92" x14ac:dyDescent="0.3">
      <c r="B3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513" t="s">
        <v>1768</v>
      </c>
      <c r="D38" s="1514">
        <v>32.36</v>
      </c>
      <c r="E38" s="1266" t="s">
        <v>928</v>
      </c>
      <c r="F38" s="1267" t="str">
        <f>VLOOKUP(TBL5_OptBen[[#This Row],[Option Type (defined list)]],'Option Typs_Grps'!B$2:C$47, 2, FALSE)</f>
        <v>Distribution Options</v>
      </c>
      <c r="G38" s="1268" t="s">
        <v>738</v>
      </c>
      <c r="H38" s="1269" t="s">
        <v>1087</v>
      </c>
      <c r="I38" s="1270" t="s">
        <v>68</v>
      </c>
      <c r="J38" s="1271" t="s">
        <v>111</v>
      </c>
      <c r="K38" s="1272">
        <v>2</v>
      </c>
      <c r="L38" s="1273">
        <v>0</v>
      </c>
      <c r="M38" s="1273">
        <v>0</v>
      </c>
      <c r="N38" s="1273">
        <v>0</v>
      </c>
      <c r="O38" s="1273">
        <v>0</v>
      </c>
      <c r="P38" s="1273">
        <v>0</v>
      </c>
      <c r="Q38" s="1273">
        <v>0</v>
      </c>
      <c r="R38" s="1274">
        <v>0</v>
      </c>
      <c r="S38" s="1274">
        <v>0</v>
      </c>
      <c r="T38" s="1274">
        <v>0</v>
      </c>
      <c r="U38" s="1274">
        <v>0</v>
      </c>
      <c r="V38" s="1274">
        <v>0</v>
      </c>
      <c r="W38" s="1274">
        <v>0</v>
      </c>
      <c r="X38" s="1274">
        <v>0</v>
      </c>
      <c r="Y38" s="1274">
        <v>0</v>
      </c>
      <c r="Z38" s="1274">
        <v>0</v>
      </c>
      <c r="AA38" s="1274">
        <v>0</v>
      </c>
      <c r="AB38" s="1274">
        <v>0</v>
      </c>
      <c r="AC38" s="1274">
        <v>0</v>
      </c>
      <c r="AD38" s="1274">
        <v>0</v>
      </c>
      <c r="AE38" s="1274">
        <v>0</v>
      </c>
      <c r="AF38" s="1274">
        <v>0</v>
      </c>
      <c r="AG38" s="1274">
        <v>0</v>
      </c>
      <c r="AH38" s="1274">
        <v>0</v>
      </c>
      <c r="AI38" s="1274">
        <v>0</v>
      </c>
      <c r="AJ38" s="1274">
        <v>0</v>
      </c>
      <c r="AK38" s="1274">
        <v>0</v>
      </c>
      <c r="AL38" s="1274">
        <v>0</v>
      </c>
      <c r="AM38" s="1274">
        <v>0</v>
      </c>
      <c r="AN38" s="1274">
        <v>0</v>
      </c>
      <c r="AO38" s="1274">
        <v>0</v>
      </c>
      <c r="AP38" s="1274">
        <v>0</v>
      </c>
      <c r="AQ38" s="1274">
        <v>0</v>
      </c>
      <c r="AR38" s="1274">
        <v>0</v>
      </c>
      <c r="AS38" s="1274">
        <v>0</v>
      </c>
      <c r="AT38" s="1274">
        <v>0</v>
      </c>
      <c r="AU38" s="1274">
        <v>0</v>
      </c>
      <c r="AV38" s="1274">
        <v>0</v>
      </c>
      <c r="AW38" s="1274">
        <v>0</v>
      </c>
      <c r="AX38" s="1274">
        <v>0</v>
      </c>
      <c r="AY38" s="1274">
        <v>17.600000000000001</v>
      </c>
      <c r="AZ38" s="1274">
        <v>17.600000000000001</v>
      </c>
      <c r="BA38" s="1274">
        <v>17.600000000000001</v>
      </c>
      <c r="BB38" s="1274">
        <v>17.600000000000001</v>
      </c>
      <c r="BC38" s="1274">
        <v>17.600000000000001</v>
      </c>
      <c r="BD38" s="1274">
        <v>17.600000000000001</v>
      </c>
      <c r="BE38" s="1274">
        <v>17.600000000000001</v>
      </c>
      <c r="BF38" s="1274">
        <v>17.600000000000001</v>
      </c>
      <c r="BG38" s="1274">
        <v>17.600000000000001</v>
      </c>
      <c r="BH38" s="1274">
        <v>17.600000000000001</v>
      </c>
      <c r="BI38" s="1274">
        <v>17.600000000000001</v>
      </c>
      <c r="BJ38" s="1274">
        <v>17.600000000000001</v>
      </c>
      <c r="BK38" s="1274">
        <v>17.600000000000001</v>
      </c>
      <c r="BL38" s="1274">
        <v>17.600000000000001</v>
      </c>
      <c r="BM38" s="1274">
        <v>17.600000000000001</v>
      </c>
      <c r="BN38" s="1274">
        <v>17.600000000000001</v>
      </c>
      <c r="BO38" s="1274">
        <v>17.600000000000001</v>
      </c>
      <c r="BP38" s="1274">
        <v>17.600000000000001</v>
      </c>
      <c r="BQ38" s="1274">
        <v>17.600000000000001</v>
      </c>
      <c r="BR38" s="1274">
        <v>17.600000000000001</v>
      </c>
      <c r="BS38" s="1274">
        <v>17.600000000000001</v>
      </c>
      <c r="BT38" s="1274">
        <v>17.600000000000001</v>
      </c>
      <c r="BU38" s="822"/>
      <c r="BV38" s="822"/>
      <c r="BW38" s="822"/>
      <c r="BX38" s="822"/>
      <c r="BY38" s="822"/>
      <c r="BZ38" s="822"/>
      <c r="CA38" s="822"/>
      <c r="CB38" s="822"/>
      <c r="CC38" s="822"/>
      <c r="CD38" s="822"/>
      <c r="CE38" s="822"/>
      <c r="CF38" s="822"/>
      <c r="CG38" s="822"/>
      <c r="CH38" s="822"/>
      <c r="CI38" s="822"/>
      <c r="CJ38" s="822"/>
      <c r="CK38" s="822"/>
      <c r="CL38" s="822"/>
      <c r="CM38" s="822"/>
      <c r="CN38" s="823"/>
    </row>
    <row r="39" spans="2:92" x14ac:dyDescent="0.3">
      <c r="B3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513" t="s">
        <v>1719</v>
      </c>
      <c r="D39" s="1514">
        <v>21.12</v>
      </c>
      <c r="E39" s="1266" t="s">
        <v>881</v>
      </c>
      <c r="F39" s="1267" t="str">
        <f>VLOOKUP(TBL5_OptBen[[#This Row],[Option Type (defined list)]],'Option Typs_Grps'!B$2:C$47, 2, FALSE)</f>
        <v>Resource Options</v>
      </c>
      <c r="G39" s="1268" t="s">
        <v>738</v>
      </c>
      <c r="H39" s="1269" t="s">
        <v>1087</v>
      </c>
      <c r="I39" s="1270" t="s">
        <v>68</v>
      </c>
      <c r="J39" s="1271" t="s">
        <v>111</v>
      </c>
      <c r="K39" s="1272">
        <v>2</v>
      </c>
      <c r="L39" s="1273">
        <v>0</v>
      </c>
      <c r="M39" s="1273">
        <v>0</v>
      </c>
      <c r="N39" s="1273">
        <v>0</v>
      </c>
      <c r="O39" s="1273">
        <v>0</v>
      </c>
      <c r="P39" s="1273">
        <v>0</v>
      </c>
      <c r="Q39" s="1273">
        <v>0</v>
      </c>
      <c r="R39" s="1274">
        <v>0</v>
      </c>
      <c r="S39" s="1274">
        <v>0</v>
      </c>
      <c r="T39" s="1274">
        <v>0</v>
      </c>
      <c r="U39" s="1274">
        <v>0</v>
      </c>
      <c r="V39" s="1274">
        <v>0</v>
      </c>
      <c r="W39" s="1274">
        <v>0</v>
      </c>
      <c r="X39" s="1274">
        <v>0</v>
      </c>
      <c r="Y39" s="1274">
        <v>0</v>
      </c>
      <c r="Z39" s="1274">
        <v>0</v>
      </c>
      <c r="AA39" s="1274">
        <v>0</v>
      </c>
      <c r="AB39" s="1274">
        <v>0</v>
      </c>
      <c r="AC39" s="1274">
        <v>0</v>
      </c>
      <c r="AD39" s="1274">
        <v>0</v>
      </c>
      <c r="AE39" s="1274">
        <v>0</v>
      </c>
      <c r="AF39" s="1274">
        <v>0</v>
      </c>
      <c r="AG39" s="1274">
        <v>0</v>
      </c>
      <c r="AH39" s="1274">
        <v>0</v>
      </c>
      <c r="AI39" s="1274">
        <v>0</v>
      </c>
      <c r="AJ39" s="1274">
        <v>0</v>
      </c>
      <c r="AK39" s="1274">
        <v>0</v>
      </c>
      <c r="AL39" s="1274">
        <v>0</v>
      </c>
      <c r="AM39" s="1274">
        <v>0</v>
      </c>
      <c r="AN39" s="1274">
        <v>0</v>
      </c>
      <c r="AO39" s="1274">
        <v>0</v>
      </c>
      <c r="AP39" s="1274">
        <v>0</v>
      </c>
      <c r="AQ39" s="1274">
        <v>0</v>
      </c>
      <c r="AR39" s="1274">
        <v>0</v>
      </c>
      <c r="AS39" s="1274">
        <v>0</v>
      </c>
      <c r="AT39" s="1274">
        <v>0</v>
      </c>
      <c r="AU39" s="1274">
        <v>0</v>
      </c>
      <c r="AV39" s="1274">
        <v>0</v>
      </c>
      <c r="AW39" s="1274">
        <v>0</v>
      </c>
      <c r="AX39" s="1274">
        <v>0</v>
      </c>
      <c r="AY39" s="1274">
        <v>3</v>
      </c>
      <c r="AZ39" s="1274">
        <v>3</v>
      </c>
      <c r="BA39" s="1274">
        <v>3</v>
      </c>
      <c r="BB39" s="1274">
        <v>3</v>
      </c>
      <c r="BC39" s="1274">
        <v>3</v>
      </c>
      <c r="BD39" s="1274">
        <v>3</v>
      </c>
      <c r="BE39" s="1274">
        <v>3</v>
      </c>
      <c r="BF39" s="1274">
        <v>3</v>
      </c>
      <c r="BG39" s="1274">
        <v>3</v>
      </c>
      <c r="BH39" s="1274">
        <v>3</v>
      </c>
      <c r="BI39" s="1274">
        <v>3</v>
      </c>
      <c r="BJ39" s="1274">
        <v>3</v>
      </c>
      <c r="BK39" s="1274">
        <v>3</v>
      </c>
      <c r="BL39" s="1274">
        <v>3</v>
      </c>
      <c r="BM39" s="1274">
        <v>3</v>
      </c>
      <c r="BN39" s="1274">
        <v>3</v>
      </c>
      <c r="BO39" s="1274">
        <v>3</v>
      </c>
      <c r="BP39" s="1274">
        <v>3</v>
      </c>
      <c r="BQ39" s="1274">
        <v>3</v>
      </c>
      <c r="BR39" s="1274">
        <v>3</v>
      </c>
      <c r="BS39" s="1274">
        <v>3</v>
      </c>
      <c r="BT39" s="1274">
        <v>3</v>
      </c>
      <c r="BU39" s="822"/>
      <c r="BV39" s="822"/>
      <c r="BW39" s="822"/>
      <c r="BX39" s="822"/>
      <c r="BY39" s="822"/>
      <c r="BZ39" s="822"/>
      <c r="CA39" s="822"/>
      <c r="CB39" s="822"/>
      <c r="CC39" s="822"/>
      <c r="CD39" s="822"/>
      <c r="CE39" s="822"/>
      <c r="CF39" s="822"/>
      <c r="CG39" s="822"/>
      <c r="CH39" s="822"/>
      <c r="CI39" s="822"/>
      <c r="CJ39" s="822"/>
      <c r="CK39" s="822"/>
      <c r="CL39" s="822"/>
      <c r="CM39" s="822"/>
      <c r="CN39" s="823"/>
    </row>
    <row r="40" spans="2:92" x14ac:dyDescent="0.3">
      <c r="B4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513" t="s">
        <v>1813</v>
      </c>
      <c r="D40" s="1514">
        <v>52.02</v>
      </c>
      <c r="E40" s="1266" t="s">
        <v>1010</v>
      </c>
      <c r="F40" s="1267" t="str">
        <f>VLOOKUP(TBL5_OptBen[[#This Row],[Option Type (defined list)]],'Option Typs_Grps'!B$2:C$47, 2, FALSE)</f>
        <v>Resource Options</v>
      </c>
      <c r="G40" s="1268" t="s">
        <v>738</v>
      </c>
      <c r="H40" s="1269" t="s">
        <v>1087</v>
      </c>
      <c r="I40" s="1270" t="s">
        <v>68</v>
      </c>
      <c r="J40" s="1271" t="s">
        <v>111</v>
      </c>
      <c r="K40" s="1272">
        <v>2</v>
      </c>
      <c r="L40" s="1273">
        <v>0</v>
      </c>
      <c r="M40" s="1273">
        <v>0</v>
      </c>
      <c r="N40" s="1273">
        <v>0</v>
      </c>
      <c r="O40" s="1273">
        <v>0</v>
      </c>
      <c r="P40" s="1273">
        <v>0</v>
      </c>
      <c r="Q40" s="1273">
        <v>0</v>
      </c>
      <c r="R40" s="1274">
        <v>0</v>
      </c>
      <c r="S40" s="1274">
        <v>0</v>
      </c>
      <c r="T40" s="1274">
        <v>0</v>
      </c>
      <c r="U40" s="1274">
        <v>0</v>
      </c>
      <c r="V40" s="1274">
        <v>0</v>
      </c>
      <c r="W40" s="1274">
        <v>0</v>
      </c>
      <c r="X40" s="1274">
        <v>0</v>
      </c>
      <c r="Y40" s="1274">
        <v>0</v>
      </c>
      <c r="Z40" s="1274">
        <v>0</v>
      </c>
      <c r="AA40" s="1274">
        <v>0</v>
      </c>
      <c r="AB40" s="1274">
        <v>12.5</v>
      </c>
      <c r="AC40" s="1274">
        <v>12.5</v>
      </c>
      <c r="AD40" s="1274">
        <v>12.5</v>
      </c>
      <c r="AE40" s="1274">
        <v>12.5</v>
      </c>
      <c r="AF40" s="1274">
        <v>12.5</v>
      </c>
      <c r="AG40" s="1274">
        <v>12.5</v>
      </c>
      <c r="AH40" s="1274">
        <v>12.5</v>
      </c>
      <c r="AI40" s="1274">
        <v>12.5</v>
      </c>
      <c r="AJ40" s="1274">
        <v>12.5</v>
      </c>
      <c r="AK40" s="1274">
        <v>12.5</v>
      </c>
      <c r="AL40" s="1274">
        <v>12.5</v>
      </c>
      <c r="AM40" s="1274">
        <v>12.5</v>
      </c>
      <c r="AN40" s="1274">
        <v>12.5</v>
      </c>
      <c r="AO40" s="1274">
        <v>12.5</v>
      </c>
      <c r="AP40" s="1274">
        <v>12.5</v>
      </c>
      <c r="AQ40" s="1274">
        <v>12.5</v>
      </c>
      <c r="AR40" s="1274">
        <v>12.5</v>
      </c>
      <c r="AS40" s="1274">
        <v>12.5</v>
      </c>
      <c r="AT40" s="1274">
        <v>12.5</v>
      </c>
      <c r="AU40" s="1274">
        <v>12.5</v>
      </c>
      <c r="AV40" s="1274">
        <v>12.5</v>
      </c>
      <c r="AW40" s="1274">
        <v>12.5</v>
      </c>
      <c r="AX40" s="1274">
        <v>12.5</v>
      </c>
      <c r="AY40" s="1274">
        <v>12.5</v>
      </c>
      <c r="AZ40" s="1274">
        <v>12.5</v>
      </c>
      <c r="BA40" s="1274">
        <v>12.5</v>
      </c>
      <c r="BB40" s="1274">
        <v>12.5</v>
      </c>
      <c r="BC40" s="1274">
        <v>12.5</v>
      </c>
      <c r="BD40" s="1274">
        <v>12.5</v>
      </c>
      <c r="BE40" s="1274">
        <v>12.5</v>
      </c>
      <c r="BF40" s="1274">
        <v>12.5</v>
      </c>
      <c r="BG40" s="1274">
        <v>12.5</v>
      </c>
      <c r="BH40" s="1274">
        <v>12.5</v>
      </c>
      <c r="BI40" s="1274">
        <v>12.5</v>
      </c>
      <c r="BJ40" s="1274">
        <v>12.5</v>
      </c>
      <c r="BK40" s="1274">
        <v>12.5</v>
      </c>
      <c r="BL40" s="1274">
        <v>12.5</v>
      </c>
      <c r="BM40" s="1274">
        <v>12.5</v>
      </c>
      <c r="BN40" s="1274">
        <v>12.5</v>
      </c>
      <c r="BO40" s="1274">
        <v>12.5</v>
      </c>
      <c r="BP40" s="1274">
        <v>12.5</v>
      </c>
      <c r="BQ40" s="1274">
        <v>12.5</v>
      </c>
      <c r="BR40" s="1274">
        <v>12.5</v>
      </c>
      <c r="BS40" s="1274">
        <v>12.5</v>
      </c>
      <c r="BT40" s="1274">
        <v>12.5</v>
      </c>
      <c r="BU40" s="822"/>
      <c r="BV40" s="822"/>
      <c r="BW40" s="822"/>
      <c r="BX40" s="822"/>
      <c r="BY40" s="822"/>
      <c r="BZ40" s="822"/>
      <c r="CA40" s="822"/>
      <c r="CB40" s="822"/>
      <c r="CC40" s="822"/>
      <c r="CD40" s="822"/>
      <c r="CE40" s="822"/>
      <c r="CF40" s="822"/>
      <c r="CG40" s="822"/>
      <c r="CH40" s="822"/>
      <c r="CI40" s="822"/>
      <c r="CJ40" s="822"/>
      <c r="CK40" s="822"/>
      <c r="CL40" s="822"/>
      <c r="CM40" s="822"/>
      <c r="CN40" s="823"/>
    </row>
    <row r="41" spans="2:92" x14ac:dyDescent="0.3">
      <c r="B41"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513" t="s">
        <v>824</v>
      </c>
      <c r="D41" s="1514">
        <v>9.19</v>
      </c>
      <c r="E41" s="1266" t="s">
        <v>805</v>
      </c>
      <c r="F41" s="1267" t="str">
        <f>VLOOKUP(TBL5_OptBen[[#This Row],[Option Type (defined list)]],'Option Typs_Grps'!B$2:C$47, 2, FALSE)</f>
        <v>Resource Options</v>
      </c>
      <c r="G41" s="1268" t="s">
        <v>738</v>
      </c>
      <c r="H41" s="1269" t="s">
        <v>1087</v>
      </c>
      <c r="I41" s="1270" t="s">
        <v>68</v>
      </c>
      <c r="J41" s="1271" t="s">
        <v>111</v>
      </c>
      <c r="K41" s="1272">
        <v>2</v>
      </c>
      <c r="L41" s="1273">
        <v>0</v>
      </c>
      <c r="M41" s="1273">
        <v>0</v>
      </c>
      <c r="N41" s="1273">
        <v>0</v>
      </c>
      <c r="O41" s="1273">
        <v>0</v>
      </c>
      <c r="P41" s="1273">
        <v>0</v>
      </c>
      <c r="Q41" s="1273">
        <v>0</v>
      </c>
      <c r="R41" s="1274">
        <v>6.51</v>
      </c>
      <c r="S41" s="1274">
        <v>6.51</v>
      </c>
      <c r="T41" s="1274">
        <v>6.51</v>
      </c>
      <c r="U41" s="1274">
        <v>6.51</v>
      </c>
      <c r="V41" s="1274">
        <v>6.51</v>
      </c>
      <c r="W41" s="1274">
        <v>6.51</v>
      </c>
      <c r="X41" s="1274">
        <v>6.51</v>
      </c>
      <c r="Y41" s="1274">
        <v>6.51</v>
      </c>
      <c r="Z41" s="1274">
        <v>6.51</v>
      </c>
      <c r="AA41" s="1274">
        <v>6.51</v>
      </c>
      <c r="AB41" s="1274">
        <v>6.51</v>
      </c>
      <c r="AC41" s="1274">
        <v>6.51</v>
      </c>
      <c r="AD41" s="1274">
        <v>6.51</v>
      </c>
      <c r="AE41" s="1274">
        <v>6.51</v>
      </c>
      <c r="AF41" s="1274">
        <v>6.51</v>
      </c>
      <c r="AG41" s="1274">
        <v>0</v>
      </c>
      <c r="AH41" s="1274">
        <v>0</v>
      </c>
      <c r="AI41" s="1274">
        <v>0</v>
      </c>
      <c r="AJ41" s="1274">
        <v>0</v>
      </c>
      <c r="AK41" s="1274">
        <v>0</v>
      </c>
      <c r="AL41" s="1274">
        <v>0</v>
      </c>
      <c r="AM41" s="1274">
        <v>0</v>
      </c>
      <c r="AN41" s="1274">
        <v>0</v>
      </c>
      <c r="AO41" s="1274">
        <v>0</v>
      </c>
      <c r="AP41" s="1274">
        <v>0</v>
      </c>
      <c r="AQ41" s="1274">
        <v>0</v>
      </c>
      <c r="AR41" s="1274">
        <v>0</v>
      </c>
      <c r="AS41" s="1274">
        <v>0</v>
      </c>
      <c r="AT41" s="1274">
        <v>0</v>
      </c>
      <c r="AU41" s="1274">
        <v>0</v>
      </c>
      <c r="AV41" s="1274">
        <v>0</v>
      </c>
      <c r="AW41" s="1274">
        <v>0</v>
      </c>
      <c r="AX41" s="1274">
        <v>0</v>
      </c>
      <c r="AY41" s="1274">
        <v>0</v>
      </c>
      <c r="AZ41" s="1274">
        <v>0</v>
      </c>
      <c r="BA41" s="1274">
        <v>0</v>
      </c>
      <c r="BB41" s="1274">
        <v>0</v>
      </c>
      <c r="BC41" s="1274">
        <v>0</v>
      </c>
      <c r="BD41" s="1274">
        <v>0</v>
      </c>
      <c r="BE41" s="1274">
        <v>0</v>
      </c>
      <c r="BF41" s="1274">
        <v>0</v>
      </c>
      <c r="BG41" s="1274">
        <v>0</v>
      </c>
      <c r="BH41" s="1274">
        <v>0</v>
      </c>
      <c r="BI41" s="1274">
        <v>0</v>
      </c>
      <c r="BJ41" s="1274">
        <v>0</v>
      </c>
      <c r="BK41" s="1274">
        <v>0</v>
      </c>
      <c r="BL41" s="1274">
        <v>0</v>
      </c>
      <c r="BM41" s="1274">
        <v>0</v>
      </c>
      <c r="BN41" s="1274">
        <v>0</v>
      </c>
      <c r="BO41" s="1274">
        <v>0</v>
      </c>
      <c r="BP41" s="1274">
        <v>0</v>
      </c>
      <c r="BQ41" s="1274">
        <v>0</v>
      </c>
      <c r="BR41" s="1274">
        <v>0</v>
      </c>
      <c r="BS41" s="1274">
        <v>0</v>
      </c>
      <c r="BT41" s="1274">
        <v>0</v>
      </c>
      <c r="BU41" s="822"/>
      <c r="BV41" s="822"/>
      <c r="BW41" s="822"/>
      <c r="BX41" s="822"/>
      <c r="BY41" s="822"/>
      <c r="BZ41" s="822"/>
      <c r="CA41" s="822"/>
      <c r="CB41" s="822"/>
      <c r="CC41" s="822"/>
      <c r="CD41" s="822"/>
      <c r="CE41" s="822"/>
      <c r="CF41" s="822"/>
      <c r="CG41" s="822"/>
      <c r="CH41" s="822"/>
      <c r="CI41" s="822"/>
      <c r="CJ41" s="822"/>
      <c r="CK41" s="822"/>
      <c r="CL41" s="822"/>
      <c r="CM41" s="822"/>
      <c r="CN41" s="823"/>
    </row>
    <row r="42" spans="2:92" x14ac:dyDescent="0.3">
      <c r="B4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 s="1513" t="s">
        <v>1810</v>
      </c>
      <c r="D42" s="1514">
        <v>38.119999999999997</v>
      </c>
      <c r="E42" s="1266" t="s">
        <v>938</v>
      </c>
      <c r="F42" s="1267" t="str">
        <f>VLOOKUP(TBL5_OptBen[[#This Row],[Option Type (defined list)]],'Option Typs_Grps'!B$2:C$47, 2, FALSE)</f>
        <v>Resource Options</v>
      </c>
      <c r="G42" s="1268" t="s">
        <v>738</v>
      </c>
      <c r="H42" s="1269" t="s">
        <v>1087</v>
      </c>
      <c r="I42" s="1270" t="s">
        <v>68</v>
      </c>
      <c r="J42" s="1271" t="s">
        <v>111</v>
      </c>
      <c r="K42" s="1272">
        <v>2</v>
      </c>
      <c r="L42" s="1273">
        <v>0</v>
      </c>
      <c r="M42" s="1273">
        <v>0</v>
      </c>
      <c r="N42" s="1273">
        <v>0</v>
      </c>
      <c r="O42" s="1273">
        <v>0</v>
      </c>
      <c r="P42" s="1273">
        <v>0</v>
      </c>
      <c r="Q42" s="1273">
        <v>0</v>
      </c>
      <c r="R42" s="1274">
        <v>0</v>
      </c>
      <c r="S42" s="1274">
        <v>0</v>
      </c>
      <c r="T42" s="1274">
        <v>0</v>
      </c>
      <c r="U42" s="1274">
        <v>0</v>
      </c>
      <c r="V42" s="1274">
        <v>0</v>
      </c>
      <c r="W42" s="1274">
        <v>0</v>
      </c>
      <c r="X42" s="1274">
        <v>0</v>
      </c>
      <c r="Y42" s="1274">
        <v>0</v>
      </c>
      <c r="Z42" s="1274">
        <v>0</v>
      </c>
      <c r="AA42" s="1274">
        <v>0</v>
      </c>
      <c r="AB42" s="1274">
        <v>0</v>
      </c>
      <c r="AC42" s="1274">
        <v>0</v>
      </c>
      <c r="AD42" s="1274">
        <v>0</v>
      </c>
      <c r="AE42" s="1274">
        <v>0</v>
      </c>
      <c r="AF42" s="1274">
        <v>0</v>
      </c>
      <c r="AG42" s="1274">
        <v>0</v>
      </c>
      <c r="AH42" s="1274">
        <v>0</v>
      </c>
      <c r="AI42" s="1274">
        <v>0</v>
      </c>
      <c r="AJ42" s="1274">
        <v>0</v>
      </c>
      <c r="AK42" s="1274">
        <v>0</v>
      </c>
      <c r="AL42" s="1274">
        <v>0</v>
      </c>
      <c r="AM42" s="1274">
        <v>0</v>
      </c>
      <c r="AN42" s="1274">
        <v>0</v>
      </c>
      <c r="AO42" s="1274">
        <v>0</v>
      </c>
      <c r="AP42" s="1274">
        <v>0</v>
      </c>
      <c r="AQ42" s="1274">
        <v>0</v>
      </c>
      <c r="AR42" s="1274">
        <v>0</v>
      </c>
      <c r="AS42" s="1274">
        <v>0</v>
      </c>
      <c r="AT42" s="1274">
        <v>0</v>
      </c>
      <c r="AU42" s="1274">
        <v>0</v>
      </c>
      <c r="AV42" s="1274">
        <v>6</v>
      </c>
      <c r="AW42" s="1274">
        <v>6</v>
      </c>
      <c r="AX42" s="1274">
        <v>6</v>
      </c>
      <c r="AY42" s="1274">
        <v>6</v>
      </c>
      <c r="AZ42" s="1274">
        <v>6</v>
      </c>
      <c r="BA42" s="1274">
        <v>6</v>
      </c>
      <c r="BB42" s="1274">
        <v>6</v>
      </c>
      <c r="BC42" s="1274">
        <v>6</v>
      </c>
      <c r="BD42" s="1274">
        <v>6</v>
      </c>
      <c r="BE42" s="1274">
        <v>6</v>
      </c>
      <c r="BF42" s="1274">
        <v>6</v>
      </c>
      <c r="BG42" s="1274">
        <v>6</v>
      </c>
      <c r="BH42" s="1274">
        <v>6</v>
      </c>
      <c r="BI42" s="1274">
        <v>6</v>
      </c>
      <c r="BJ42" s="1274">
        <v>6</v>
      </c>
      <c r="BK42" s="1274">
        <v>6</v>
      </c>
      <c r="BL42" s="1274">
        <v>6</v>
      </c>
      <c r="BM42" s="1274">
        <v>6</v>
      </c>
      <c r="BN42" s="1274">
        <v>6</v>
      </c>
      <c r="BO42" s="1274">
        <v>6</v>
      </c>
      <c r="BP42" s="1274">
        <v>6</v>
      </c>
      <c r="BQ42" s="1274">
        <v>6</v>
      </c>
      <c r="BR42" s="1274">
        <v>6</v>
      </c>
      <c r="BS42" s="1274">
        <v>6</v>
      </c>
      <c r="BT42" s="1274">
        <v>6</v>
      </c>
      <c r="BU42" s="822"/>
      <c r="BV42" s="822"/>
      <c r="BW42" s="822"/>
      <c r="BX42" s="822"/>
      <c r="BY42" s="822"/>
      <c r="BZ42" s="822"/>
      <c r="CA42" s="822"/>
      <c r="CB42" s="822"/>
      <c r="CC42" s="822"/>
      <c r="CD42" s="822"/>
      <c r="CE42" s="822"/>
      <c r="CF42" s="822"/>
      <c r="CG42" s="822"/>
      <c r="CH42" s="822"/>
      <c r="CI42" s="822"/>
      <c r="CJ42" s="822"/>
      <c r="CK42" s="822"/>
      <c r="CL42" s="822"/>
      <c r="CM42" s="822"/>
      <c r="CN42" s="823"/>
    </row>
    <row r="43" spans="2:92" x14ac:dyDescent="0.3">
      <c r="B43"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 s="1513" t="s">
        <v>820</v>
      </c>
      <c r="D43" s="1514">
        <v>9.16</v>
      </c>
      <c r="E43" s="1266" t="s">
        <v>805</v>
      </c>
      <c r="F43" s="1267" t="str">
        <f>VLOOKUP(TBL5_OptBen[[#This Row],[Option Type (defined list)]],'Option Typs_Grps'!B$2:C$47, 2, FALSE)</f>
        <v>Resource Options</v>
      </c>
      <c r="G43" s="1268" t="s">
        <v>738</v>
      </c>
      <c r="H43" s="1269" t="s">
        <v>1087</v>
      </c>
      <c r="I43" s="1270" t="s">
        <v>68</v>
      </c>
      <c r="J43" s="1271" t="s">
        <v>111</v>
      </c>
      <c r="K43" s="1272">
        <v>2</v>
      </c>
      <c r="L43" s="1273">
        <v>0</v>
      </c>
      <c r="M43" s="1273">
        <v>0</v>
      </c>
      <c r="N43" s="1273">
        <v>0</v>
      </c>
      <c r="O43" s="1273">
        <v>0</v>
      </c>
      <c r="P43" s="1273">
        <v>0</v>
      </c>
      <c r="Q43" s="1273">
        <v>0</v>
      </c>
      <c r="R43" s="1274">
        <v>19.95</v>
      </c>
      <c r="S43" s="1274">
        <v>19.95</v>
      </c>
      <c r="T43" s="1274">
        <v>19.95</v>
      </c>
      <c r="U43" s="1274">
        <v>19.95</v>
      </c>
      <c r="V43" s="1274">
        <v>19.95</v>
      </c>
      <c r="W43" s="1274">
        <v>19.95</v>
      </c>
      <c r="X43" s="1274">
        <v>19.95</v>
      </c>
      <c r="Y43" s="1274">
        <v>19.95</v>
      </c>
      <c r="Z43" s="1274">
        <v>19.95</v>
      </c>
      <c r="AA43" s="1274">
        <v>19.95</v>
      </c>
      <c r="AB43" s="1274">
        <v>19.95</v>
      </c>
      <c r="AC43" s="1274">
        <v>19.95</v>
      </c>
      <c r="AD43" s="1274">
        <v>19.95</v>
      </c>
      <c r="AE43" s="1274">
        <v>19.95</v>
      </c>
      <c r="AF43" s="1274">
        <v>19.95</v>
      </c>
      <c r="AG43" s="1274">
        <v>19.95</v>
      </c>
      <c r="AH43" s="1274">
        <v>19.95</v>
      </c>
      <c r="AI43" s="1274">
        <v>19.95</v>
      </c>
      <c r="AJ43" s="1274">
        <v>19.95</v>
      </c>
      <c r="AK43" s="1274">
        <v>19.95</v>
      </c>
      <c r="AL43" s="1274">
        <v>19.95</v>
      </c>
      <c r="AM43" s="1274">
        <v>19.95</v>
      </c>
      <c r="AN43" s="1274">
        <v>19.95</v>
      </c>
      <c r="AO43" s="1274">
        <v>19.95</v>
      </c>
      <c r="AP43" s="1274">
        <v>19.95</v>
      </c>
      <c r="AQ43" s="1274">
        <v>19.95</v>
      </c>
      <c r="AR43" s="1274">
        <v>19.95</v>
      </c>
      <c r="AS43" s="1274">
        <v>19.95</v>
      </c>
      <c r="AT43" s="1274">
        <v>19.95</v>
      </c>
      <c r="AU43" s="1274">
        <v>19.95</v>
      </c>
      <c r="AV43" s="1274">
        <v>19.95</v>
      </c>
      <c r="AW43" s="1274">
        <v>19.95</v>
      </c>
      <c r="AX43" s="1274">
        <v>19.95</v>
      </c>
      <c r="AY43" s="1274">
        <v>19.95</v>
      </c>
      <c r="AZ43" s="1274">
        <v>19.95</v>
      </c>
      <c r="BA43" s="1274">
        <v>19.95</v>
      </c>
      <c r="BB43" s="1274">
        <v>19.95</v>
      </c>
      <c r="BC43" s="1274">
        <v>19.95</v>
      </c>
      <c r="BD43" s="1274">
        <v>19.95</v>
      </c>
      <c r="BE43" s="1274">
        <v>19.95</v>
      </c>
      <c r="BF43" s="1274">
        <v>19.95</v>
      </c>
      <c r="BG43" s="1274">
        <v>19.95</v>
      </c>
      <c r="BH43" s="1274">
        <v>19.95</v>
      </c>
      <c r="BI43" s="1274">
        <v>19.95</v>
      </c>
      <c r="BJ43" s="1274">
        <v>19.95</v>
      </c>
      <c r="BK43" s="1274">
        <v>19.95</v>
      </c>
      <c r="BL43" s="1274">
        <v>19.95</v>
      </c>
      <c r="BM43" s="1274">
        <v>19.95</v>
      </c>
      <c r="BN43" s="1274">
        <v>19.95</v>
      </c>
      <c r="BO43" s="1274">
        <v>19.95</v>
      </c>
      <c r="BP43" s="1274">
        <v>19.95</v>
      </c>
      <c r="BQ43" s="1274">
        <v>19.95</v>
      </c>
      <c r="BR43" s="1274">
        <v>19.95</v>
      </c>
      <c r="BS43" s="1274">
        <v>19.95</v>
      </c>
      <c r="BT43" s="1274">
        <v>19.95</v>
      </c>
      <c r="BU43" s="822"/>
      <c r="BV43" s="822"/>
      <c r="BW43" s="822"/>
      <c r="BX43" s="822"/>
      <c r="BY43" s="822"/>
      <c r="BZ43" s="822"/>
      <c r="CA43" s="822"/>
      <c r="CB43" s="822"/>
      <c r="CC43" s="822"/>
      <c r="CD43" s="822"/>
      <c r="CE43" s="822"/>
      <c r="CF43" s="822"/>
      <c r="CG43" s="822"/>
      <c r="CH43" s="822"/>
      <c r="CI43" s="822"/>
      <c r="CJ43" s="822"/>
      <c r="CK43" s="822"/>
      <c r="CL43" s="822"/>
      <c r="CM43" s="822"/>
      <c r="CN43" s="823"/>
    </row>
    <row r="44" spans="2:92" x14ac:dyDescent="0.3">
      <c r="B4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4" s="1513" t="s">
        <v>1811</v>
      </c>
      <c r="D44" s="1514">
        <v>39.01</v>
      </c>
      <c r="E44" s="1266" t="s">
        <v>938</v>
      </c>
      <c r="F44" s="1267" t="str">
        <f>VLOOKUP(TBL5_OptBen[[#This Row],[Option Type (defined list)]],'Option Typs_Grps'!B$2:C$47, 2, FALSE)</f>
        <v>Resource Options</v>
      </c>
      <c r="G44" s="1268" t="s">
        <v>738</v>
      </c>
      <c r="H44" s="1269" t="s">
        <v>1087</v>
      </c>
      <c r="I44" s="1270" t="s">
        <v>68</v>
      </c>
      <c r="J44" s="1271" t="s">
        <v>111</v>
      </c>
      <c r="K44" s="1272">
        <v>2</v>
      </c>
      <c r="L44" s="1273">
        <v>0</v>
      </c>
      <c r="M44" s="1273">
        <v>0</v>
      </c>
      <c r="N44" s="1273">
        <v>0</v>
      </c>
      <c r="O44" s="1273">
        <v>0</v>
      </c>
      <c r="P44" s="1273">
        <v>0</v>
      </c>
      <c r="Q44" s="1273">
        <v>0</v>
      </c>
      <c r="R44" s="1274">
        <v>0</v>
      </c>
      <c r="S44" s="1274">
        <v>0</v>
      </c>
      <c r="T44" s="1274">
        <v>0</v>
      </c>
      <c r="U44" s="1274">
        <v>0</v>
      </c>
      <c r="V44" s="1274">
        <v>0</v>
      </c>
      <c r="W44" s="1274">
        <v>0</v>
      </c>
      <c r="X44" s="1274">
        <v>0</v>
      </c>
      <c r="Y44" s="1274">
        <v>0</v>
      </c>
      <c r="Z44" s="1274">
        <v>0</v>
      </c>
      <c r="AA44" s="1274">
        <v>0</v>
      </c>
      <c r="AB44" s="1274">
        <v>0</v>
      </c>
      <c r="AC44" s="1274">
        <v>0</v>
      </c>
      <c r="AD44" s="1274">
        <v>0</v>
      </c>
      <c r="AE44" s="1274">
        <v>0</v>
      </c>
      <c r="AF44" s="1274">
        <v>0</v>
      </c>
      <c r="AG44" s="1274">
        <v>0</v>
      </c>
      <c r="AH44" s="1274">
        <v>0</v>
      </c>
      <c r="AI44" s="1274">
        <v>0</v>
      </c>
      <c r="AJ44" s="1274">
        <v>0</v>
      </c>
      <c r="AK44" s="1274">
        <v>0</v>
      </c>
      <c r="AL44" s="1274">
        <v>0</v>
      </c>
      <c r="AM44" s="1274">
        <v>0</v>
      </c>
      <c r="AN44" s="1274">
        <v>0</v>
      </c>
      <c r="AO44" s="1274">
        <v>0</v>
      </c>
      <c r="AP44" s="1274">
        <v>0</v>
      </c>
      <c r="AQ44" s="1274">
        <v>0</v>
      </c>
      <c r="AR44" s="1274">
        <v>0</v>
      </c>
      <c r="AS44" s="1274">
        <v>0</v>
      </c>
      <c r="AT44" s="1274">
        <v>0</v>
      </c>
      <c r="AU44" s="1274">
        <v>0</v>
      </c>
      <c r="AV44" s="1274">
        <v>5</v>
      </c>
      <c r="AW44" s="1274">
        <v>5</v>
      </c>
      <c r="AX44" s="1274">
        <v>5</v>
      </c>
      <c r="AY44" s="1274">
        <v>5</v>
      </c>
      <c r="AZ44" s="1274">
        <v>5</v>
      </c>
      <c r="BA44" s="1274">
        <v>5</v>
      </c>
      <c r="BB44" s="1274">
        <v>5</v>
      </c>
      <c r="BC44" s="1274">
        <v>5</v>
      </c>
      <c r="BD44" s="1274">
        <v>5</v>
      </c>
      <c r="BE44" s="1274">
        <v>5</v>
      </c>
      <c r="BF44" s="1274">
        <v>5</v>
      </c>
      <c r="BG44" s="1274">
        <v>5</v>
      </c>
      <c r="BH44" s="1274">
        <v>5</v>
      </c>
      <c r="BI44" s="1274">
        <v>5</v>
      </c>
      <c r="BJ44" s="1274">
        <v>5</v>
      </c>
      <c r="BK44" s="1274">
        <v>5</v>
      </c>
      <c r="BL44" s="1274">
        <v>5</v>
      </c>
      <c r="BM44" s="1274">
        <v>5</v>
      </c>
      <c r="BN44" s="1274">
        <v>5</v>
      </c>
      <c r="BO44" s="1274">
        <v>5</v>
      </c>
      <c r="BP44" s="1274">
        <v>5</v>
      </c>
      <c r="BQ44" s="1274">
        <v>5</v>
      </c>
      <c r="BR44" s="1274">
        <v>5</v>
      </c>
      <c r="BS44" s="1274">
        <v>5</v>
      </c>
      <c r="BT44" s="1274">
        <v>5</v>
      </c>
      <c r="BU44" s="822"/>
      <c r="BV44" s="822"/>
      <c r="BW44" s="822"/>
      <c r="BX44" s="822"/>
      <c r="BY44" s="822"/>
      <c r="BZ44" s="822"/>
      <c r="CA44" s="822"/>
      <c r="CB44" s="822"/>
      <c r="CC44" s="822"/>
      <c r="CD44" s="822"/>
      <c r="CE44" s="822"/>
      <c r="CF44" s="822"/>
      <c r="CG44" s="822"/>
      <c r="CH44" s="822"/>
      <c r="CI44" s="822"/>
      <c r="CJ44" s="822"/>
      <c r="CK44" s="822"/>
      <c r="CL44" s="822"/>
      <c r="CM44" s="822"/>
      <c r="CN44" s="823"/>
    </row>
    <row r="45" spans="2:92" x14ac:dyDescent="0.3">
      <c r="B4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513" t="s">
        <v>1013</v>
      </c>
      <c r="D45" s="1514">
        <v>41.01</v>
      </c>
      <c r="E45" s="1266" t="s">
        <v>1014</v>
      </c>
      <c r="F45" s="1267" t="str">
        <f>VLOOKUP(TBL5_OptBen[[#This Row],[Option Type (defined list)]],'Option Typs_Grps'!B$2:C$47, 2, FALSE)</f>
        <v>Resource Options</v>
      </c>
      <c r="G45" s="1268" t="s">
        <v>738</v>
      </c>
      <c r="H45" s="1269" t="s">
        <v>1093</v>
      </c>
      <c r="I45" s="1270" t="s">
        <v>68</v>
      </c>
      <c r="J45" s="1271" t="s">
        <v>111</v>
      </c>
      <c r="K45" s="1272">
        <v>2</v>
      </c>
      <c r="L45" s="1273">
        <v>0</v>
      </c>
      <c r="M45" s="1273">
        <v>0</v>
      </c>
      <c r="N45" s="1273">
        <v>0</v>
      </c>
      <c r="O45" s="1273">
        <v>0</v>
      </c>
      <c r="P45" s="1273">
        <v>0</v>
      </c>
      <c r="Q45" s="1273">
        <v>0</v>
      </c>
      <c r="R45" s="1274">
        <v>0</v>
      </c>
      <c r="S45" s="1274">
        <v>0</v>
      </c>
      <c r="T45" s="1274">
        <v>0</v>
      </c>
      <c r="U45" s="1274">
        <v>0</v>
      </c>
      <c r="V45" s="1274">
        <v>0</v>
      </c>
      <c r="W45" s="1274">
        <v>0</v>
      </c>
      <c r="X45" s="1274">
        <v>0</v>
      </c>
      <c r="Y45" s="1274">
        <v>0</v>
      </c>
      <c r="Z45" s="1274">
        <v>0</v>
      </c>
      <c r="AA45" s="1274">
        <v>0</v>
      </c>
      <c r="AB45" s="1274">
        <v>0</v>
      </c>
      <c r="AC45" s="1274">
        <v>0</v>
      </c>
      <c r="AD45" s="1274">
        <v>0</v>
      </c>
      <c r="AE45" s="1274">
        <v>0</v>
      </c>
      <c r="AF45" s="1274">
        <v>0</v>
      </c>
      <c r="AG45" s="1274">
        <v>0</v>
      </c>
      <c r="AH45" s="1274">
        <v>0</v>
      </c>
      <c r="AI45" s="1274">
        <v>0</v>
      </c>
      <c r="AJ45" s="1274">
        <v>0</v>
      </c>
      <c r="AK45" s="1274">
        <v>0</v>
      </c>
      <c r="AL45" s="1274">
        <v>0</v>
      </c>
      <c r="AM45" s="1274">
        <v>0</v>
      </c>
      <c r="AN45" s="1274">
        <v>0</v>
      </c>
      <c r="AO45" s="1274">
        <v>0</v>
      </c>
      <c r="AP45" s="1274">
        <v>0</v>
      </c>
      <c r="AQ45" s="1274">
        <v>0</v>
      </c>
      <c r="AR45" s="1274">
        <v>0</v>
      </c>
      <c r="AS45" s="1274">
        <v>0</v>
      </c>
      <c r="AT45" s="1274">
        <v>0</v>
      </c>
      <c r="AU45" s="1274">
        <v>0</v>
      </c>
      <c r="AV45" s="1274">
        <v>0</v>
      </c>
      <c r="AW45" s="1274">
        <v>0</v>
      </c>
      <c r="AX45" s="1274">
        <v>0</v>
      </c>
      <c r="AY45" s="1274">
        <v>0</v>
      </c>
      <c r="AZ45" s="1274">
        <v>0</v>
      </c>
      <c r="BA45" s="1274">
        <v>0</v>
      </c>
      <c r="BB45" s="1274">
        <v>0</v>
      </c>
      <c r="BC45" s="1274">
        <v>0</v>
      </c>
      <c r="BD45" s="1274">
        <v>0</v>
      </c>
      <c r="BE45" s="1274">
        <v>0</v>
      </c>
      <c r="BF45" s="1274">
        <v>0</v>
      </c>
      <c r="BG45" s="1274">
        <v>0</v>
      </c>
      <c r="BH45" s="1274">
        <v>0</v>
      </c>
      <c r="BI45" s="1274">
        <v>0</v>
      </c>
      <c r="BJ45" s="1274">
        <v>0</v>
      </c>
      <c r="BK45" s="1274">
        <v>0</v>
      </c>
      <c r="BL45" s="1274">
        <v>0</v>
      </c>
      <c r="BM45" s="1274">
        <v>0</v>
      </c>
      <c r="BN45" s="1274">
        <v>0</v>
      </c>
      <c r="BO45" s="1274">
        <v>0</v>
      </c>
      <c r="BP45" s="1274">
        <v>0</v>
      </c>
      <c r="BQ45" s="1274">
        <v>0</v>
      </c>
      <c r="BR45" s="1274">
        <v>0</v>
      </c>
      <c r="BS45" s="1274">
        <v>0</v>
      </c>
      <c r="BT45" s="1274">
        <v>0</v>
      </c>
      <c r="BU45" s="822"/>
      <c r="BV45" s="822"/>
      <c r="BW45" s="822"/>
      <c r="BX45" s="822"/>
      <c r="BY45" s="822"/>
      <c r="BZ45" s="822"/>
      <c r="CA45" s="822"/>
      <c r="CB45" s="822"/>
      <c r="CC45" s="822"/>
      <c r="CD45" s="822"/>
      <c r="CE45" s="822"/>
      <c r="CF45" s="822"/>
      <c r="CG45" s="822"/>
      <c r="CH45" s="822"/>
      <c r="CI45" s="822"/>
      <c r="CJ45" s="822"/>
      <c r="CK45" s="822"/>
      <c r="CL45" s="822"/>
      <c r="CM45" s="822"/>
      <c r="CN45" s="823"/>
    </row>
    <row r="46" spans="2:92" x14ac:dyDescent="0.3">
      <c r="B4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513" t="s">
        <v>1013</v>
      </c>
      <c r="D46" s="1514">
        <v>41.01</v>
      </c>
      <c r="E46" s="1266" t="s">
        <v>1014</v>
      </c>
      <c r="F46" s="1267" t="str">
        <f>VLOOKUP(TBL5_OptBen[[#This Row],[Option Type (defined list)]],'Option Typs_Grps'!B$2:C$47, 2, FALSE)</f>
        <v>Resource Options</v>
      </c>
      <c r="G46" s="1268" t="s">
        <v>738</v>
      </c>
      <c r="H46" s="1269" t="s">
        <v>1088</v>
      </c>
      <c r="I46" s="1270" t="s">
        <v>68</v>
      </c>
      <c r="J46" s="1271" t="s">
        <v>111</v>
      </c>
      <c r="K46" s="1272">
        <v>2</v>
      </c>
      <c r="L46" s="1273">
        <v>0</v>
      </c>
      <c r="M46" s="1273">
        <v>0</v>
      </c>
      <c r="N46" s="1273">
        <v>0</v>
      </c>
      <c r="O46" s="1273">
        <v>0</v>
      </c>
      <c r="P46" s="1273">
        <v>0</v>
      </c>
      <c r="Q46" s="1273">
        <v>0</v>
      </c>
      <c r="R46" s="1274">
        <v>0</v>
      </c>
      <c r="S46" s="1274">
        <v>0</v>
      </c>
      <c r="T46" s="1274">
        <v>0</v>
      </c>
      <c r="U46" s="1274">
        <v>0</v>
      </c>
      <c r="V46" s="1274">
        <v>0</v>
      </c>
      <c r="W46" s="1274">
        <v>0</v>
      </c>
      <c r="X46" s="1274">
        <v>0</v>
      </c>
      <c r="Y46" s="1274">
        <v>0</v>
      </c>
      <c r="Z46" s="1274">
        <v>0</v>
      </c>
      <c r="AA46" s="1274">
        <v>0</v>
      </c>
      <c r="AB46" s="1274">
        <v>0</v>
      </c>
      <c r="AC46" s="1274">
        <v>0</v>
      </c>
      <c r="AD46" s="1274">
        <v>0</v>
      </c>
      <c r="AE46" s="1274">
        <v>0</v>
      </c>
      <c r="AF46" s="1274">
        <v>0</v>
      </c>
      <c r="AG46" s="1274">
        <v>0</v>
      </c>
      <c r="AH46" s="1274">
        <v>0</v>
      </c>
      <c r="AI46" s="1274">
        <v>0</v>
      </c>
      <c r="AJ46" s="1274">
        <v>0</v>
      </c>
      <c r="AK46" s="1274">
        <v>0</v>
      </c>
      <c r="AL46" s="1274">
        <v>0</v>
      </c>
      <c r="AM46" s="1274">
        <v>0</v>
      </c>
      <c r="AN46" s="1274">
        <v>0</v>
      </c>
      <c r="AO46" s="1274">
        <v>0</v>
      </c>
      <c r="AP46" s="1274">
        <v>0</v>
      </c>
      <c r="AQ46" s="1274">
        <v>0</v>
      </c>
      <c r="AR46" s="1274">
        <v>0</v>
      </c>
      <c r="AS46" s="1274">
        <v>0</v>
      </c>
      <c r="AT46" s="1274">
        <v>0</v>
      </c>
      <c r="AU46" s="1274">
        <v>0</v>
      </c>
      <c r="AV46" s="1274">
        <v>0</v>
      </c>
      <c r="AW46" s="1274">
        <v>0</v>
      </c>
      <c r="AX46" s="1274">
        <v>0</v>
      </c>
      <c r="AY46" s="1274">
        <v>0</v>
      </c>
      <c r="AZ46" s="1274">
        <v>0</v>
      </c>
      <c r="BA46" s="1274">
        <v>0</v>
      </c>
      <c r="BB46" s="1274">
        <v>0</v>
      </c>
      <c r="BC46" s="1274">
        <v>0</v>
      </c>
      <c r="BD46" s="1274">
        <v>0</v>
      </c>
      <c r="BE46" s="1274">
        <v>0</v>
      </c>
      <c r="BF46" s="1274">
        <v>0</v>
      </c>
      <c r="BG46" s="1274">
        <v>0</v>
      </c>
      <c r="BH46" s="1274">
        <v>0</v>
      </c>
      <c r="BI46" s="1274">
        <v>0</v>
      </c>
      <c r="BJ46" s="1274">
        <v>0</v>
      </c>
      <c r="BK46" s="1274">
        <v>0</v>
      </c>
      <c r="BL46" s="1274">
        <v>0</v>
      </c>
      <c r="BM46" s="1274">
        <v>0</v>
      </c>
      <c r="BN46" s="1274">
        <v>0</v>
      </c>
      <c r="BO46" s="1274">
        <v>0</v>
      </c>
      <c r="BP46" s="1274">
        <v>0</v>
      </c>
      <c r="BQ46" s="1274">
        <v>0</v>
      </c>
      <c r="BR46" s="1274">
        <v>0</v>
      </c>
      <c r="BS46" s="1274">
        <v>0</v>
      </c>
      <c r="BT46" s="1274">
        <v>0</v>
      </c>
      <c r="BU46" s="822"/>
      <c r="BV46" s="822"/>
      <c r="BW46" s="822"/>
      <c r="BX46" s="822"/>
      <c r="BY46" s="822"/>
      <c r="BZ46" s="822"/>
      <c r="CA46" s="822"/>
      <c r="CB46" s="822"/>
      <c r="CC46" s="822"/>
      <c r="CD46" s="822"/>
      <c r="CE46" s="822"/>
      <c r="CF46" s="822"/>
      <c r="CG46" s="822"/>
      <c r="CH46" s="822"/>
      <c r="CI46" s="822"/>
      <c r="CJ46" s="822"/>
      <c r="CK46" s="822"/>
      <c r="CL46" s="822"/>
      <c r="CM46" s="822"/>
      <c r="CN46" s="823"/>
    </row>
    <row r="47" spans="2:92" x14ac:dyDescent="0.3">
      <c r="B4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513" t="s">
        <v>1013</v>
      </c>
      <c r="D47" s="1514">
        <v>41.01</v>
      </c>
      <c r="E47" s="1266" t="s">
        <v>1014</v>
      </c>
      <c r="F47" s="1267" t="str">
        <f>VLOOKUP(TBL5_OptBen[[#This Row],[Option Type (defined list)]],'Option Typs_Grps'!B$2:C$47, 2, FALSE)</f>
        <v>Resource Options</v>
      </c>
      <c r="G47" s="1268" t="s">
        <v>738</v>
      </c>
      <c r="H47" s="1269" t="s">
        <v>1094</v>
      </c>
      <c r="I47" s="1275" t="s">
        <v>68</v>
      </c>
      <c r="J47" s="1271" t="s">
        <v>111</v>
      </c>
      <c r="K47" s="1272">
        <v>2</v>
      </c>
      <c r="L47" s="1273">
        <v>0</v>
      </c>
      <c r="M47" s="1273">
        <v>0</v>
      </c>
      <c r="N47" s="1273">
        <v>0</v>
      </c>
      <c r="O47" s="1273">
        <v>0</v>
      </c>
      <c r="P47" s="1273">
        <v>0</v>
      </c>
      <c r="Q47" s="1273">
        <v>0</v>
      </c>
      <c r="R47" s="1274">
        <v>0</v>
      </c>
      <c r="S47" s="1274">
        <v>0</v>
      </c>
      <c r="T47" s="1274">
        <v>0</v>
      </c>
      <c r="U47" s="1274">
        <v>0</v>
      </c>
      <c r="V47" s="1274">
        <v>0</v>
      </c>
      <c r="W47" s="1274">
        <v>0</v>
      </c>
      <c r="X47" s="1274">
        <v>0</v>
      </c>
      <c r="Y47" s="1274">
        <v>0</v>
      </c>
      <c r="Z47" s="1274">
        <v>0</v>
      </c>
      <c r="AA47" s="1274">
        <v>0</v>
      </c>
      <c r="AB47" s="1274">
        <v>0</v>
      </c>
      <c r="AC47" s="1274">
        <v>0</v>
      </c>
      <c r="AD47" s="1274">
        <v>0</v>
      </c>
      <c r="AE47" s="1274">
        <v>0</v>
      </c>
      <c r="AF47" s="1274">
        <v>0</v>
      </c>
      <c r="AG47" s="1274">
        <v>0</v>
      </c>
      <c r="AH47" s="1274">
        <v>0</v>
      </c>
      <c r="AI47" s="1274">
        <v>0</v>
      </c>
      <c r="AJ47" s="1274">
        <v>0</v>
      </c>
      <c r="AK47" s="1274">
        <v>0</v>
      </c>
      <c r="AL47" s="1274">
        <v>0</v>
      </c>
      <c r="AM47" s="1274">
        <v>0</v>
      </c>
      <c r="AN47" s="1274">
        <v>0</v>
      </c>
      <c r="AO47" s="1274">
        <v>0</v>
      </c>
      <c r="AP47" s="1274">
        <v>0</v>
      </c>
      <c r="AQ47" s="1274">
        <v>0</v>
      </c>
      <c r="AR47" s="1274">
        <v>0</v>
      </c>
      <c r="AS47" s="1274">
        <v>0</v>
      </c>
      <c r="AT47" s="1274">
        <v>0</v>
      </c>
      <c r="AU47" s="1274">
        <v>0</v>
      </c>
      <c r="AV47" s="1274">
        <v>0</v>
      </c>
      <c r="AW47" s="1274">
        <v>0</v>
      </c>
      <c r="AX47" s="1274">
        <v>0</v>
      </c>
      <c r="AY47" s="1274">
        <v>0</v>
      </c>
      <c r="AZ47" s="1274">
        <v>0</v>
      </c>
      <c r="BA47" s="1274">
        <v>0</v>
      </c>
      <c r="BB47" s="1274">
        <v>0</v>
      </c>
      <c r="BC47" s="1274">
        <v>0</v>
      </c>
      <c r="BD47" s="1274">
        <v>0</v>
      </c>
      <c r="BE47" s="1274">
        <v>0</v>
      </c>
      <c r="BF47" s="1274">
        <v>0</v>
      </c>
      <c r="BG47" s="1274">
        <v>0</v>
      </c>
      <c r="BH47" s="1274">
        <v>0</v>
      </c>
      <c r="BI47" s="1274">
        <v>0</v>
      </c>
      <c r="BJ47" s="1274">
        <v>0</v>
      </c>
      <c r="BK47" s="1274">
        <v>0</v>
      </c>
      <c r="BL47" s="1274">
        <v>0</v>
      </c>
      <c r="BM47" s="1274">
        <v>0</v>
      </c>
      <c r="BN47" s="1274">
        <v>0</v>
      </c>
      <c r="BO47" s="1274">
        <v>0</v>
      </c>
      <c r="BP47" s="1274">
        <v>0</v>
      </c>
      <c r="BQ47" s="1274">
        <v>0</v>
      </c>
      <c r="BR47" s="1274">
        <v>0</v>
      </c>
      <c r="BS47" s="1274">
        <v>0</v>
      </c>
      <c r="BT47" s="1274">
        <v>0</v>
      </c>
      <c r="BU47" s="822"/>
      <c r="BV47" s="822"/>
      <c r="BW47" s="822"/>
      <c r="BX47" s="822"/>
      <c r="BY47" s="822"/>
      <c r="BZ47" s="822"/>
      <c r="CA47" s="822"/>
      <c r="CB47" s="822"/>
      <c r="CC47" s="822"/>
      <c r="CD47" s="822"/>
      <c r="CE47" s="822"/>
      <c r="CF47" s="822"/>
      <c r="CG47" s="822"/>
      <c r="CH47" s="822"/>
      <c r="CI47" s="822"/>
      <c r="CJ47" s="822"/>
      <c r="CK47" s="822"/>
      <c r="CL47" s="822"/>
      <c r="CM47" s="822"/>
      <c r="CN47" s="823"/>
    </row>
    <row r="48" spans="2:92" x14ac:dyDescent="0.3">
      <c r="B4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513" t="s">
        <v>1013</v>
      </c>
      <c r="D48" s="1514">
        <v>41.01</v>
      </c>
      <c r="E48" s="1266" t="s">
        <v>1014</v>
      </c>
      <c r="F48" s="1267" t="str">
        <f>VLOOKUP(TBL5_OptBen[[#This Row],[Option Type (defined list)]],'Option Typs_Grps'!B$2:C$47, 2, FALSE)</f>
        <v>Resource Options</v>
      </c>
      <c r="G48" s="1268" t="s">
        <v>738</v>
      </c>
      <c r="H48" s="1269" t="s">
        <v>1091</v>
      </c>
      <c r="I48" s="1275" t="s">
        <v>68</v>
      </c>
      <c r="J48" s="1271" t="s">
        <v>111</v>
      </c>
      <c r="K48" s="1272">
        <v>2</v>
      </c>
      <c r="L48" s="1273">
        <v>0</v>
      </c>
      <c r="M48" s="1273">
        <v>0</v>
      </c>
      <c r="N48" s="1273">
        <v>0</v>
      </c>
      <c r="O48" s="1273">
        <v>0</v>
      </c>
      <c r="P48" s="1273">
        <v>0</v>
      </c>
      <c r="Q48" s="1273">
        <v>0</v>
      </c>
      <c r="R48" s="1274">
        <v>0</v>
      </c>
      <c r="S48" s="1274">
        <v>0</v>
      </c>
      <c r="T48" s="1274">
        <v>0</v>
      </c>
      <c r="U48" s="1274">
        <v>0</v>
      </c>
      <c r="V48" s="1274">
        <v>0</v>
      </c>
      <c r="W48" s="1274">
        <v>0</v>
      </c>
      <c r="X48" s="1274">
        <v>0</v>
      </c>
      <c r="Y48" s="1274">
        <v>0</v>
      </c>
      <c r="Z48" s="1274">
        <v>0</v>
      </c>
      <c r="AA48" s="1274">
        <v>0</v>
      </c>
      <c r="AB48" s="1274">
        <v>0</v>
      </c>
      <c r="AC48" s="1274">
        <v>0</v>
      </c>
      <c r="AD48" s="1274">
        <v>0</v>
      </c>
      <c r="AE48" s="1274">
        <v>0</v>
      </c>
      <c r="AF48" s="1274">
        <v>0</v>
      </c>
      <c r="AG48" s="1274">
        <v>0</v>
      </c>
      <c r="AH48" s="1274">
        <v>0</v>
      </c>
      <c r="AI48" s="1274">
        <v>0</v>
      </c>
      <c r="AJ48" s="1274">
        <v>0</v>
      </c>
      <c r="AK48" s="1274">
        <v>0</v>
      </c>
      <c r="AL48" s="1274">
        <v>0</v>
      </c>
      <c r="AM48" s="1274">
        <v>0</v>
      </c>
      <c r="AN48" s="1274">
        <v>0</v>
      </c>
      <c r="AO48" s="1274">
        <v>0</v>
      </c>
      <c r="AP48" s="1274">
        <v>0</v>
      </c>
      <c r="AQ48" s="1274">
        <v>0</v>
      </c>
      <c r="AR48" s="1274">
        <v>0</v>
      </c>
      <c r="AS48" s="1274">
        <v>0</v>
      </c>
      <c r="AT48" s="1274">
        <v>0</v>
      </c>
      <c r="AU48" s="1274">
        <v>0</v>
      </c>
      <c r="AV48" s="1274">
        <v>0</v>
      </c>
      <c r="AW48" s="1274">
        <v>0</v>
      </c>
      <c r="AX48" s="1274">
        <v>0</v>
      </c>
      <c r="AY48" s="1274">
        <v>0</v>
      </c>
      <c r="AZ48" s="1274">
        <v>0</v>
      </c>
      <c r="BA48" s="1274">
        <v>0</v>
      </c>
      <c r="BB48" s="1274">
        <v>0</v>
      </c>
      <c r="BC48" s="1274">
        <v>0</v>
      </c>
      <c r="BD48" s="1274">
        <v>0</v>
      </c>
      <c r="BE48" s="1274">
        <v>0</v>
      </c>
      <c r="BF48" s="1274">
        <v>0</v>
      </c>
      <c r="BG48" s="1274">
        <v>0</v>
      </c>
      <c r="BH48" s="1274">
        <v>0</v>
      </c>
      <c r="BI48" s="1274">
        <v>0</v>
      </c>
      <c r="BJ48" s="1274">
        <v>0</v>
      </c>
      <c r="BK48" s="1274">
        <v>0</v>
      </c>
      <c r="BL48" s="1274">
        <v>0</v>
      </c>
      <c r="BM48" s="1274">
        <v>0</v>
      </c>
      <c r="BN48" s="1274">
        <v>0</v>
      </c>
      <c r="BO48" s="1274">
        <v>0</v>
      </c>
      <c r="BP48" s="1274">
        <v>0</v>
      </c>
      <c r="BQ48" s="1274">
        <v>0</v>
      </c>
      <c r="BR48" s="1274">
        <v>0</v>
      </c>
      <c r="BS48" s="1274">
        <v>0</v>
      </c>
      <c r="BT48" s="1274">
        <v>0</v>
      </c>
      <c r="BU48" s="822"/>
      <c r="BV48" s="822"/>
      <c r="BW48" s="822"/>
      <c r="BX48" s="822"/>
      <c r="BY48" s="822"/>
      <c r="BZ48" s="822"/>
      <c r="CA48" s="822"/>
      <c r="CB48" s="822"/>
      <c r="CC48" s="822"/>
      <c r="CD48" s="822"/>
      <c r="CE48" s="822"/>
      <c r="CF48" s="822"/>
      <c r="CG48" s="822"/>
      <c r="CH48" s="822"/>
      <c r="CI48" s="822"/>
      <c r="CJ48" s="822"/>
      <c r="CK48" s="822"/>
      <c r="CL48" s="822"/>
      <c r="CM48" s="822"/>
      <c r="CN48" s="823"/>
    </row>
    <row r="49" spans="2:92" x14ac:dyDescent="0.3">
      <c r="B4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513" t="s">
        <v>1013</v>
      </c>
      <c r="D49" s="1514">
        <v>41.01</v>
      </c>
      <c r="E49" s="1266" t="s">
        <v>1014</v>
      </c>
      <c r="F49" s="1267" t="str">
        <f>VLOOKUP(TBL5_OptBen[[#This Row],[Option Type (defined list)]],'Option Typs_Grps'!B$2:C$47, 2, FALSE)</f>
        <v>Resource Options</v>
      </c>
      <c r="G49" s="1268" t="s">
        <v>738</v>
      </c>
      <c r="H49" s="1269" t="s">
        <v>1092</v>
      </c>
      <c r="I49" s="1275" t="s">
        <v>68</v>
      </c>
      <c r="J49" s="1271" t="s">
        <v>111</v>
      </c>
      <c r="K49" s="1272">
        <v>2</v>
      </c>
      <c r="L49" s="1273">
        <v>0</v>
      </c>
      <c r="M49" s="1273">
        <v>0</v>
      </c>
      <c r="N49" s="1273">
        <v>0</v>
      </c>
      <c r="O49" s="1273">
        <v>0</v>
      </c>
      <c r="P49" s="1273">
        <v>0</v>
      </c>
      <c r="Q49" s="1273">
        <v>0</v>
      </c>
      <c r="R49" s="1274">
        <v>0</v>
      </c>
      <c r="S49" s="1274">
        <v>0</v>
      </c>
      <c r="T49" s="1274">
        <v>0</v>
      </c>
      <c r="U49" s="1274">
        <v>0</v>
      </c>
      <c r="V49" s="1274">
        <v>0</v>
      </c>
      <c r="W49" s="1274">
        <v>0</v>
      </c>
      <c r="X49" s="1274">
        <v>0</v>
      </c>
      <c r="Y49" s="1274">
        <v>0</v>
      </c>
      <c r="Z49" s="1274">
        <v>0</v>
      </c>
      <c r="AA49" s="1274">
        <v>0</v>
      </c>
      <c r="AB49" s="1274">
        <v>0</v>
      </c>
      <c r="AC49" s="1274">
        <v>0</v>
      </c>
      <c r="AD49" s="1274">
        <v>0</v>
      </c>
      <c r="AE49" s="1274">
        <v>0</v>
      </c>
      <c r="AF49" s="1274">
        <v>0</v>
      </c>
      <c r="AG49" s="1274">
        <v>0</v>
      </c>
      <c r="AH49" s="1274">
        <v>0</v>
      </c>
      <c r="AI49" s="1274">
        <v>0</v>
      </c>
      <c r="AJ49" s="1274">
        <v>0</v>
      </c>
      <c r="AK49" s="1274">
        <v>0</v>
      </c>
      <c r="AL49" s="1274">
        <v>0</v>
      </c>
      <c r="AM49" s="1274">
        <v>0</v>
      </c>
      <c r="AN49" s="1274">
        <v>0</v>
      </c>
      <c r="AO49" s="1274">
        <v>0</v>
      </c>
      <c r="AP49" s="1274">
        <v>0</v>
      </c>
      <c r="AQ49" s="1274">
        <v>0</v>
      </c>
      <c r="AR49" s="1274">
        <v>0</v>
      </c>
      <c r="AS49" s="1274">
        <v>0</v>
      </c>
      <c r="AT49" s="1274">
        <v>0</v>
      </c>
      <c r="AU49" s="1274">
        <v>0</v>
      </c>
      <c r="AV49" s="1274">
        <v>0</v>
      </c>
      <c r="AW49" s="1274">
        <v>0</v>
      </c>
      <c r="AX49" s="1274">
        <v>0</v>
      </c>
      <c r="AY49" s="1274">
        <v>0</v>
      </c>
      <c r="AZ49" s="1274">
        <v>0</v>
      </c>
      <c r="BA49" s="1274">
        <v>0</v>
      </c>
      <c r="BB49" s="1274">
        <v>0</v>
      </c>
      <c r="BC49" s="1274">
        <v>0</v>
      </c>
      <c r="BD49" s="1274">
        <v>0</v>
      </c>
      <c r="BE49" s="1274">
        <v>0</v>
      </c>
      <c r="BF49" s="1274">
        <v>0</v>
      </c>
      <c r="BG49" s="1274">
        <v>0</v>
      </c>
      <c r="BH49" s="1274">
        <v>0</v>
      </c>
      <c r="BI49" s="1274">
        <v>0</v>
      </c>
      <c r="BJ49" s="1274">
        <v>0</v>
      </c>
      <c r="BK49" s="1274">
        <v>0</v>
      </c>
      <c r="BL49" s="1274">
        <v>0</v>
      </c>
      <c r="BM49" s="1274">
        <v>0</v>
      </c>
      <c r="BN49" s="1274">
        <v>0</v>
      </c>
      <c r="BO49" s="1274">
        <v>0</v>
      </c>
      <c r="BP49" s="1274">
        <v>0</v>
      </c>
      <c r="BQ49" s="1274">
        <v>0</v>
      </c>
      <c r="BR49" s="1274">
        <v>0</v>
      </c>
      <c r="BS49" s="1274">
        <v>0</v>
      </c>
      <c r="BT49" s="1274">
        <v>0</v>
      </c>
      <c r="BU49" s="822"/>
      <c r="BV49" s="822"/>
      <c r="BW49" s="822"/>
      <c r="BX49" s="822"/>
      <c r="BY49" s="822"/>
      <c r="BZ49" s="822"/>
      <c r="CA49" s="822"/>
      <c r="CB49" s="822"/>
      <c r="CC49" s="822"/>
      <c r="CD49" s="822"/>
      <c r="CE49" s="822"/>
      <c r="CF49" s="822"/>
      <c r="CG49" s="822"/>
      <c r="CH49" s="822"/>
      <c r="CI49" s="822"/>
      <c r="CJ49" s="822"/>
      <c r="CK49" s="822"/>
      <c r="CL49" s="822"/>
      <c r="CM49" s="822"/>
      <c r="CN49" s="823"/>
    </row>
    <row r="50" spans="2:92" x14ac:dyDescent="0.3">
      <c r="B5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513" t="s">
        <v>1811</v>
      </c>
      <c r="D50" s="1514">
        <v>39.01</v>
      </c>
      <c r="E50" s="1266" t="s">
        <v>938</v>
      </c>
      <c r="F50" s="1267" t="str">
        <f>VLOOKUP(TBL5_OptBen[[#This Row],[Option Type (defined list)]],'Option Typs_Grps'!B$2:C$47, 2, FALSE)</f>
        <v>Resource Options</v>
      </c>
      <c r="G50" s="1268" t="s">
        <v>738</v>
      </c>
      <c r="H50" s="1269" t="s">
        <v>1093</v>
      </c>
      <c r="I50" s="1270" t="s">
        <v>68</v>
      </c>
      <c r="J50" s="1271" t="s">
        <v>111</v>
      </c>
      <c r="K50" s="1272">
        <v>2</v>
      </c>
      <c r="L50" s="1273">
        <v>0</v>
      </c>
      <c r="M50" s="1273">
        <v>0</v>
      </c>
      <c r="N50" s="1273">
        <v>0</v>
      </c>
      <c r="O50" s="1273">
        <v>0</v>
      </c>
      <c r="P50" s="1273">
        <v>0</v>
      </c>
      <c r="Q50" s="1273">
        <v>0</v>
      </c>
      <c r="R50" s="1274">
        <v>0</v>
      </c>
      <c r="S50" s="1274">
        <v>0</v>
      </c>
      <c r="T50" s="1274">
        <v>0</v>
      </c>
      <c r="U50" s="1274">
        <v>0</v>
      </c>
      <c r="V50" s="1274">
        <v>0</v>
      </c>
      <c r="W50" s="1274">
        <v>0</v>
      </c>
      <c r="X50" s="1274">
        <v>0</v>
      </c>
      <c r="Y50" s="1274">
        <v>0</v>
      </c>
      <c r="Z50" s="1274">
        <v>0</v>
      </c>
      <c r="AA50" s="1274">
        <v>0</v>
      </c>
      <c r="AB50" s="1274">
        <v>5</v>
      </c>
      <c r="AC50" s="1274">
        <v>5</v>
      </c>
      <c r="AD50" s="1274">
        <v>5</v>
      </c>
      <c r="AE50" s="1274">
        <v>5</v>
      </c>
      <c r="AF50" s="1274">
        <v>5</v>
      </c>
      <c r="AG50" s="1274">
        <v>5</v>
      </c>
      <c r="AH50" s="1274">
        <v>5</v>
      </c>
      <c r="AI50" s="1274">
        <v>5</v>
      </c>
      <c r="AJ50" s="1274">
        <v>5</v>
      </c>
      <c r="AK50" s="1274">
        <v>5</v>
      </c>
      <c r="AL50" s="1274">
        <v>5</v>
      </c>
      <c r="AM50" s="1274">
        <v>5</v>
      </c>
      <c r="AN50" s="1274">
        <v>5</v>
      </c>
      <c r="AO50" s="1274">
        <v>5</v>
      </c>
      <c r="AP50" s="1274">
        <v>5</v>
      </c>
      <c r="AQ50" s="1274">
        <v>5</v>
      </c>
      <c r="AR50" s="1274">
        <v>5</v>
      </c>
      <c r="AS50" s="1274">
        <v>5</v>
      </c>
      <c r="AT50" s="1274">
        <v>5</v>
      </c>
      <c r="AU50" s="1274">
        <v>5</v>
      </c>
      <c r="AV50" s="1274">
        <v>5</v>
      </c>
      <c r="AW50" s="1274">
        <v>5</v>
      </c>
      <c r="AX50" s="1274">
        <v>5</v>
      </c>
      <c r="AY50" s="1274">
        <v>5</v>
      </c>
      <c r="AZ50" s="1274">
        <v>5</v>
      </c>
      <c r="BA50" s="1274">
        <v>5</v>
      </c>
      <c r="BB50" s="1274">
        <v>5</v>
      </c>
      <c r="BC50" s="1274">
        <v>5</v>
      </c>
      <c r="BD50" s="1274">
        <v>5</v>
      </c>
      <c r="BE50" s="1274">
        <v>5</v>
      </c>
      <c r="BF50" s="1274">
        <v>5</v>
      </c>
      <c r="BG50" s="1274">
        <v>5</v>
      </c>
      <c r="BH50" s="1274">
        <v>5</v>
      </c>
      <c r="BI50" s="1274">
        <v>5</v>
      </c>
      <c r="BJ50" s="1274">
        <v>5</v>
      </c>
      <c r="BK50" s="1274">
        <v>5</v>
      </c>
      <c r="BL50" s="1274">
        <v>5</v>
      </c>
      <c r="BM50" s="1274">
        <v>5</v>
      </c>
      <c r="BN50" s="1274">
        <v>5</v>
      </c>
      <c r="BO50" s="1274">
        <v>5</v>
      </c>
      <c r="BP50" s="1274">
        <v>5</v>
      </c>
      <c r="BQ50" s="1274">
        <v>5</v>
      </c>
      <c r="BR50" s="1274">
        <v>5</v>
      </c>
      <c r="BS50" s="1274">
        <v>5</v>
      </c>
      <c r="BT50" s="1274">
        <v>5</v>
      </c>
      <c r="BU50" s="822"/>
      <c r="BV50" s="822"/>
      <c r="BW50" s="822"/>
      <c r="BX50" s="822"/>
      <c r="BY50" s="822"/>
      <c r="BZ50" s="822"/>
      <c r="CA50" s="822"/>
      <c r="CB50" s="822"/>
      <c r="CC50" s="822"/>
      <c r="CD50" s="822"/>
      <c r="CE50" s="822"/>
      <c r="CF50" s="822"/>
      <c r="CG50" s="822"/>
      <c r="CH50" s="822"/>
      <c r="CI50" s="822"/>
      <c r="CJ50" s="822"/>
      <c r="CK50" s="822"/>
      <c r="CL50" s="822"/>
      <c r="CM50" s="822"/>
      <c r="CN50" s="823"/>
    </row>
    <row r="51" spans="2:92" x14ac:dyDescent="0.3">
      <c r="B5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513" t="s">
        <v>1013</v>
      </c>
      <c r="D51" s="1514">
        <v>41.01</v>
      </c>
      <c r="E51" s="1266" t="s">
        <v>1014</v>
      </c>
      <c r="F51" s="1267" t="str">
        <f>VLOOKUP(TBL5_OptBen[[#This Row],[Option Type (defined list)]],'Option Typs_Grps'!B$2:C$47, 2, FALSE)</f>
        <v>Resource Options</v>
      </c>
      <c r="G51" s="1268" t="s">
        <v>738</v>
      </c>
      <c r="H51" s="1269" t="s">
        <v>1089</v>
      </c>
      <c r="I51" s="1275" t="s">
        <v>68</v>
      </c>
      <c r="J51" s="1271" t="s">
        <v>111</v>
      </c>
      <c r="K51" s="1272">
        <v>2</v>
      </c>
      <c r="L51" s="1273">
        <v>0</v>
      </c>
      <c r="M51" s="1273">
        <v>0</v>
      </c>
      <c r="N51" s="1273">
        <v>0</v>
      </c>
      <c r="O51" s="1273">
        <v>0</v>
      </c>
      <c r="P51" s="1273">
        <v>0</v>
      </c>
      <c r="Q51" s="1273">
        <v>0</v>
      </c>
      <c r="R51" s="1274">
        <v>0</v>
      </c>
      <c r="S51" s="1274">
        <v>0</v>
      </c>
      <c r="T51" s="1274">
        <v>0</v>
      </c>
      <c r="U51" s="1274">
        <v>0</v>
      </c>
      <c r="V51" s="1274">
        <v>0</v>
      </c>
      <c r="W51" s="1274">
        <v>0</v>
      </c>
      <c r="X51" s="1274">
        <v>0</v>
      </c>
      <c r="Y51" s="1274">
        <v>0</v>
      </c>
      <c r="Z51" s="1274">
        <v>0</v>
      </c>
      <c r="AA51" s="1274">
        <v>0</v>
      </c>
      <c r="AB51" s="1274">
        <v>0</v>
      </c>
      <c r="AC51" s="1274">
        <v>0</v>
      </c>
      <c r="AD51" s="1274">
        <v>0</v>
      </c>
      <c r="AE51" s="1274">
        <v>0</v>
      </c>
      <c r="AF51" s="1274">
        <v>0</v>
      </c>
      <c r="AG51" s="1274">
        <v>0</v>
      </c>
      <c r="AH51" s="1274">
        <v>0</v>
      </c>
      <c r="AI51" s="1274">
        <v>0</v>
      </c>
      <c r="AJ51" s="1274">
        <v>0</v>
      </c>
      <c r="AK51" s="1274">
        <v>0</v>
      </c>
      <c r="AL51" s="1274">
        <v>0</v>
      </c>
      <c r="AM51" s="1274">
        <v>0</v>
      </c>
      <c r="AN51" s="1274">
        <v>0</v>
      </c>
      <c r="AO51" s="1274">
        <v>0</v>
      </c>
      <c r="AP51" s="1274">
        <v>0</v>
      </c>
      <c r="AQ51" s="1274">
        <v>0</v>
      </c>
      <c r="AR51" s="1274">
        <v>0</v>
      </c>
      <c r="AS51" s="1274">
        <v>0</v>
      </c>
      <c r="AT51" s="1274">
        <v>0</v>
      </c>
      <c r="AU51" s="1274">
        <v>0</v>
      </c>
      <c r="AV51" s="1274">
        <v>0</v>
      </c>
      <c r="AW51" s="1274">
        <v>0</v>
      </c>
      <c r="AX51" s="1274">
        <v>0</v>
      </c>
      <c r="AY51" s="1274">
        <v>0</v>
      </c>
      <c r="AZ51" s="1274">
        <v>0</v>
      </c>
      <c r="BA51" s="1274">
        <v>0</v>
      </c>
      <c r="BB51" s="1274">
        <v>0</v>
      </c>
      <c r="BC51" s="1274">
        <v>0</v>
      </c>
      <c r="BD51" s="1274">
        <v>0</v>
      </c>
      <c r="BE51" s="1274">
        <v>0</v>
      </c>
      <c r="BF51" s="1274">
        <v>0</v>
      </c>
      <c r="BG51" s="1274">
        <v>0</v>
      </c>
      <c r="BH51" s="1274">
        <v>0</v>
      </c>
      <c r="BI51" s="1274">
        <v>0</v>
      </c>
      <c r="BJ51" s="1274">
        <v>0</v>
      </c>
      <c r="BK51" s="1274">
        <v>0</v>
      </c>
      <c r="BL51" s="1274">
        <v>0</v>
      </c>
      <c r="BM51" s="1274">
        <v>0</v>
      </c>
      <c r="BN51" s="1274">
        <v>0</v>
      </c>
      <c r="BO51" s="1274">
        <v>0</v>
      </c>
      <c r="BP51" s="1274">
        <v>0</v>
      </c>
      <c r="BQ51" s="1274">
        <v>0</v>
      </c>
      <c r="BR51" s="1274">
        <v>0</v>
      </c>
      <c r="BS51" s="1274">
        <v>0</v>
      </c>
      <c r="BT51" s="1274">
        <v>0</v>
      </c>
      <c r="BU51" s="822"/>
      <c r="BV51" s="822"/>
      <c r="BW51" s="822"/>
      <c r="BX51" s="822"/>
      <c r="BY51" s="822"/>
      <c r="BZ51" s="822"/>
      <c r="CA51" s="822"/>
      <c r="CB51" s="822"/>
      <c r="CC51" s="822"/>
      <c r="CD51" s="822"/>
      <c r="CE51" s="822"/>
      <c r="CF51" s="822"/>
      <c r="CG51" s="822"/>
      <c r="CH51" s="822"/>
      <c r="CI51" s="822"/>
      <c r="CJ51" s="822"/>
      <c r="CK51" s="822"/>
      <c r="CL51" s="822"/>
      <c r="CM51" s="822"/>
      <c r="CN51" s="823"/>
    </row>
    <row r="52" spans="2:92" x14ac:dyDescent="0.3">
      <c r="B5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513" t="s">
        <v>1812</v>
      </c>
      <c r="D52" s="1514">
        <v>39.020000000000003</v>
      </c>
      <c r="E52" s="1266" t="s">
        <v>938</v>
      </c>
      <c r="F52" s="1267" t="str">
        <f>VLOOKUP(TBL5_OptBen[[#This Row],[Option Type (defined list)]],'Option Typs_Grps'!B$2:C$47, 2, FALSE)</f>
        <v>Resource Options</v>
      </c>
      <c r="G52" s="1268" t="s">
        <v>738</v>
      </c>
      <c r="H52" s="1269" t="s">
        <v>1093</v>
      </c>
      <c r="I52" s="1270" t="s">
        <v>68</v>
      </c>
      <c r="J52" s="1271" t="s">
        <v>111</v>
      </c>
      <c r="K52" s="1272">
        <v>2</v>
      </c>
      <c r="L52" s="1273">
        <v>0</v>
      </c>
      <c r="M52" s="1273">
        <v>0</v>
      </c>
      <c r="N52" s="1273">
        <v>0</v>
      </c>
      <c r="O52" s="1273">
        <v>0</v>
      </c>
      <c r="P52" s="1273">
        <v>0</v>
      </c>
      <c r="Q52" s="1273">
        <v>0</v>
      </c>
      <c r="R52" s="1274">
        <v>0</v>
      </c>
      <c r="S52" s="1274">
        <v>0</v>
      </c>
      <c r="T52" s="1274">
        <v>0</v>
      </c>
      <c r="U52" s="1274">
        <v>0</v>
      </c>
      <c r="V52" s="1274">
        <v>0</v>
      </c>
      <c r="W52" s="1274">
        <v>0</v>
      </c>
      <c r="X52" s="1274">
        <v>0</v>
      </c>
      <c r="Y52" s="1274">
        <v>0</v>
      </c>
      <c r="Z52" s="1274">
        <v>0</v>
      </c>
      <c r="AA52" s="1274">
        <v>0</v>
      </c>
      <c r="AB52" s="1274">
        <v>2.5</v>
      </c>
      <c r="AC52" s="1274">
        <v>2.5</v>
      </c>
      <c r="AD52" s="1274">
        <v>2.5</v>
      </c>
      <c r="AE52" s="1274">
        <v>2.5</v>
      </c>
      <c r="AF52" s="1274">
        <v>2.5</v>
      </c>
      <c r="AG52" s="1274">
        <v>2.5</v>
      </c>
      <c r="AH52" s="1274">
        <v>2.5</v>
      </c>
      <c r="AI52" s="1274">
        <v>2.5</v>
      </c>
      <c r="AJ52" s="1274">
        <v>2.5</v>
      </c>
      <c r="AK52" s="1274">
        <v>2.5</v>
      </c>
      <c r="AL52" s="1274">
        <v>2.5</v>
      </c>
      <c r="AM52" s="1274">
        <v>2.5</v>
      </c>
      <c r="AN52" s="1274">
        <v>2.5</v>
      </c>
      <c r="AO52" s="1274">
        <v>2.5</v>
      </c>
      <c r="AP52" s="1274">
        <v>2.5</v>
      </c>
      <c r="AQ52" s="1274">
        <v>2.5</v>
      </c>
      <c r="AR52" s="1274">
        <v>2.5</v>
      </c>
      <c r="AS52" s="1274">
        <v>2.5</v>
      </c>
      <c r="AT52" s="1274">
        <v>2.5</v>
      </c>
      <c r="AU52" s="1274">
        <v>2.5</v>
      </c>
      <c r="AV52" s="1274">
        <v>2.5</v>
      </c>
      <c r="AW52" s="1274">
        <v>2.5</v>
      </c>
      <c r="AX52" s="1274">
        <v>2.5</v>
      </c>
      <c r="AY52" s="1274">
        <v>2.5</v>
      </c>
      <c r="AZ52" s="1274">
        <v>2.5</v>
      </c>
      <c r="BA52" s="1274">
        <v>2.5</v>
      </c>
      <c r="BB52" s="1274">
        <v>2.5</v>
      </c>
      <c r="BC52" s="1274">
        <v>2.5</v>
      </c>
      <c r="BD52" s="1274">
        <v>2.5</v>
      </c>
      <c r="BE52" s="1274">
        <v>2.5</v>
      </c>
      <c r="BF52" s="1274">
        <v>2.5</v>
      </c>
      <c r="BG52" s="1274">
        <v>2.5</v>
      </c>
      <c r="BH52" s="1274">
        <v>2.5</v>
      </c>
      <c r="BI52" s="1274">
        <v>2.5</v>
      </c>
      <c r="BJ52" s="1274">
        <v>2.5</v>
      </c>
      <c r="BK52" s="1274">
        <v>2.5</v>
      </c>
      <c r="BL52" s="1274">
        <v>2.5</v>
      </c>
      <c r="BM52" s="1274">
        <v>2.5</v>
      </c>
      <c r="BN52" s="1274">
        <v>2.5</v>
      </c>
      <c r="BO52" s="1274">
        <v>2.5</v>
      </c>
      <c r="BP52" s="1274">
        <v>2.5</v>
      </c>
      <c r="BQ52" s="1274">
        <v>2.5</v>
      </c>
      <c r="BR52" s="1274">
        <v>2.5</v>
      </c>
      <c r="BS52" s="1274">
        <v>2.5</v>
      </c>
      <c r="BT52" s="1274">
        <v>2.5</v>
      </c>
      <c r="BU52" s="822"/>
      <c r="BV52" s="822"/>
      <c r="BW52" s="822"/>
      <c r="BX52" s="822"/>
      <c r="BY52" s="822"/>
      <c r="BZ52" s="822"/>
      <c r="CA52" s="822"/>
      <c r="CB52" s="822"/>
      <c r="CC52" s="822"/>
      <c r="CD52" s="822"/>
      <c r="CE52" s="822"/>
      <c r="CF52" s="822"/>
      <c r="CG52" s="822"/>
      <c r="CH52" s="822"/>
      <c r="CI52" s="822"/>
      <c r="CJ52" s="822"/>
      <c r="CK52" s="822"/>
      <c r="CL52" s="822"/>
      <c r="CM52" s="822"/>
      <c r="CN52" s="823"/>
    </row>
    <row r="53" spans="2:92" ht="14.9" customHeight="1" x14ac:dyDescent="0.3">
      <c r="B5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 s="1513" t="s">
        <v>1813</v>
      </c>
      <c r="D53" s="1514">
        <v>52.02</v>
      </c>
      <c r="E53" s="1266" t="s">
        <v>1010</v>
      </c>
      <c r="F53" s="1267" t="str">
        <f>VLOOKUP(TBL5_OptBen[[#This Row],[Option Type (defined list)]],'Option Typs_Grps'!B$2:C$47, 2, FALSE)</f>
        <v>Resource Options</v>
      </c>
      <c r="G53" s="1268" t="s">
        <v>738</v>
      </c>
      <c r="H53" s="1269" t="s">
        <v>1093</v>
      </c>
      <c r="I53" s="1270" t="s">
        <v>68</v>
      </c>
      <c r="J53" s="1271" t="s">
        <v>111</v>
      </c>
      <c r="K53" s="1272">
        <v>2</v>
      </c>
      <c r="L53" s="1273">
        <v>0</v>
      </c>
      <c r="M53" s="1273">
        <v>0</v>
      </c>
      <c r="N53" s="1273">
        <v>0</v>
      </c>
      <c r="O53" s="1273">
        <v>0</v>
      </c>
      <c r="P53" s="1273">
        <v>0</v>
      </c>
      <c r="Q53" s="1273">
        <v>0</v>
      </c>
      <c r="R53" s="1274">
        <v>0</v>
      </c>
      <c r="S53" s="1274">
        <v>0</v>
      </c>
      <c r="T53" s="1274">
        <v>0</v>
      </c>
      <c r="U53" s="1274">
        <v>0</v>
      </c>
      <c r="V53" s="1274">
        <v>0</v>
      </c>
      <c r="W53" s="1274">
        <v>0</v>
      </c>
      <c r="X53" s="1274">
        <v>0</v>
      </c>
      <c r="Y53" s="1274">
        <v>0</v>
      </c>
      <c r="Z53" s="1274">
        <v>0</v>
      </c>
      <c r="AA53" s="1274">
        <v>0</v>
      </c>
      <c r="AB53" s="1274">
        <v>12.5</v>
      </c>
      <c r="AC53" s="1274">
        <v>12.5</v>
      </c>
      <c r="AD53" s="1274">
        <v>12.5</v>
      </c>
      <c r="AE53" s="1274">
        <v>12.5</v>
      </c>
      <c r="AF53" s="1274">
        <v>12.5</v>
      </c>
      <c r="AG53" s="1274">
        <v>12.5</v>
      </c>
      <c r="AH53" s="1274">
        <v>12.5</v>
      </c>
      <c r="AI53" s="1274">
        <v>12.5</v>
      </c>
      <c r="AJ53" s="1274">
        <v>12.5</v>
      </c>
      <c r="AK53" s="1274">
        <v>12.5</v>
      </c>
      <c r="AL53" s="1274">
        <v>12.5</v>
      </c>
      <c r="AM53" s="1274">
        <v>12.5</v>
      </c>
      <c r="AN53" s="1274">
        <v>12.5</v>
      </c>
      <c r="AO53" s="1274">
        <v>12.5</v>
      </c>
      <c r="AP53" s="1274">
        <v>12.5</v>
      </c>
      <c r="AQ53" s="1274">
        <v>12.5</v>
      </c>
      <c r="AR53" s="1274">
        <v>12.5</v>
      </c>
      <c r="AS53" s="1274">
        <v>12.5</v>
      </c>
      <c r="AT53" s="1274">
        <v>12.5</v>
      </c>
      <c r="AU53" s="1274">
        <v>12.5</v>
      </c>
      <c r="AV53" s="1274">
        <v>12.5</v>
      </c>
      <c r="AW53" s="1274">
        <v>12.5</v>
      </c>
      <c r="AX53" s="1274">
        <v>12.5</v>
      </c>
      <c r="AY53" s="1274">
        <v>12.5</v>
      </c>
      <c r="AZ53" s="1274">
        <v>12.5</v>
      </c>
      <c r="BA53" s="1274">
        <v>12.5</v>
      </c>
      <c r="BB53" s="1274">
        <v>12.5</v>
      </c>
      <c r="BC53" s="1274">
        <v>12.5</v>
      </c>
      <c r="BD53" s="1274">
        <v>12.5</v>
      </c>
      <c r="BE53" s="1274">
        <v>12.5</v>
      </c>
      <c r="BF53" s="1274">
        <v>12.5</v>
      </c>
      <c r="BG53" s="1274">
        <v>12.5</v>
      </c>
      <c r="BH53" s="1274">
        <v>12.5</v>
      </c>
      <c r="BI53" s="1274">
        <v>12.5</v>
      </c>
      <c r="BJ53" s="1274">
        <v>12.5</v>
      </c>
      <c r="BK53" s="1274">
        <v>12.5</v>
      </c>
      <c r="BL53" s="1274">
        <v>12.5</v>
      </c>
      <c r="BM53" s="1274">
        <v>12.5</v>
      </c>
      <c r="BN53" s="1274">
        <v>12.5</v>
      </c>
      <c r="BO53" s="1274">
        <v>12.5</v>
      </c>
      <c r="BP53" s="1274">
        <v>12.5</v>
      </c>
      <c r="BQ53" s="1274">
        <v>12.5</v>
      </c>
      <c r="BR53" s="1274">
        <v>12.5</v>
      </c>
      <c r="BS53" s="1274">
        <v>12.5</v>
      </c>
      <c r="BT53" s="1274">
        <v>12.5</v>
      </c>
      <c r="BU53" s="822"/>
      <c r="BV53" s="822"/>
      <c r="BW53" s="822"/>
      <c r="BX53" s="822"/>
      <c r="BY53" s="822"/>
      <c r="BZ53" s="822"/>
      <c r="CA53" s="822"/>
      <c r="CB53" s="822"/>
      <c r="CC53" s="822"/>
      <c r="CD53" s="822"/>
      <c r="CE53" s="822"/>
      <c r="CF53" s="822"/>
      <c r="CG53" s="822"/>
      <c r="CH53" s="822"/>
      <c r="CI53" s="822"/>
      <c r="CJ53" s="822"/>
      <c r="CK53" s="822"/>
      <c r="CL53" s="822"/>
      <c r="CM53" s="822"/>
      <c r="CN53" s="823"/>
    </row>
    <row r="54" spans="2:92" ht="14.9" customHeight="1" x14ac:dyDescent="0.3">
      <c r="B5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 s="1513" t="s">
        <v>1810</v>
      </c>
      <c r="D54" s="1514">
        <v>38.119999999999997</v>
      </c>
      <c r="E54" s="1266" t="s">
        <v>938</v>
      </c>
      <c r="F54" s="1267" t="str">
        <f>VLOOKUP(TBL5_OptBen[[#This Row],[Option Type (defined list)]],'Option Typs_Grps'!B$2:C$47, 2, FALSE)</f>
        <v>Resource Options</v>
      </c>
      <c r="G54" s="1268" t="s">
        <v>738</v>
      </c>
      <c r="H54" s="1269" t="s">
        <v>1093</v>
      </c>
      <c r="I54" s="1270" t="s">
        <v>68</v>
      </c>
      <c r="J54" s="1271" t="s">
        <v>111</v>
      </c>
      <c r="K54" s="1272">
        <v>2</v>
      </c>
      <c r="L54" s="1273">
        <v>0</v>
      </c>
      <c r="M54" s="1273">
        <v>0</v>
      </c>
      <c r="N54" s="1273">
        <v>0</v>
      </c>
      <c r="O54" s="1273">
        <v>0</v>
      </c>
      <c r="P54" s="1273">
        <v>0</v>
      </c>
      <c r="Q54" s="1273">
        <v>0</v>
      </c>
      <c r="R54" s="1274">
        <v>0</v>
      </c>
      <c r="S54" s="1274">
        <v>0</v>
      </c>
      <c r="T54" s="1274">
        <v>0</v>
      </c>
      <c r="U54" s="1274">
        <v>0</v>
      </c>
      <c r="V54" s="1274">
        <v>0</v>
      </c>
      <c r="W54" s="1274">
        <v>0</v>
      </c>
      <c r="X54" s="1274">
        <v>0</v>
      </c>
      <c r="Y54" s="1274">
        <v>0</v>
      </c>
      <c r="Z54" s="1274">
        <v>0</v>
      </c>
      <c r="AA54" s="1274">
        <v>0</v>
      </c>
      <c r="AB54" s="1274">
        <v>0</v>
      </c>
      <c r="AC54" s="1274">
        <v>0</v>
      </c>
      <c r="AD54" s="1274">
        <v>0</v>
      </c>
      <c r="AE54" s="1274">
        <v>0</v>
      </c>
      <c r="AF54" s="1274">
        <v>0</v>
      </c>
      <c r="AG54" s="1274">
        <v>0</v>
      </c>
      <c r="AH54" s="1274">
        <v>0</v>
      </c>
      <c r="AI54" s="1274">
        <v>0</v>
      </c>
      <c r="AJ54" s="1274">
        <v>0</v>
      </c>
      <c r="AK54" s="1274">
        <v>0</v>
      </c>
      <c r="AL54" s="1274">
        <v>0</v>
      </c>
      <c r="AM54" s="1274">
        <v>0</v>
      </c>
      <c r="AN54" s="1274">
        <v>0</v>
      </c>
      <c r="AO54" s="1274">
        <v>0</v>
      </c>
      <c r="AP54" s="1274">
        <v>0</v>
      </c>
      <c r="AQ54" s="1274">
        <v>0</v>
      </c>
      <c r="AR54" s="1274">
        <v>0</v>
      </c>
      <c r="AS54" s="1274">
        <v>0</v>
      </c>
      <c r="AT54" s="1274">
        <v>0</v>
      </c>
      <c r="AU54" s="1274">
        <v>0</v>
      </c>
      <c r="AV54" s="1274">
        <v>6</v>
      </c>
      <c r="AW54" s="1274">
        <v>6</v>
      </c>
      <c r="AX54" s="1274">
        <v>6</v>
      </c>
      <c r="AY54" s="1274">
        <v>6</v>
      </c>
      <c r="AZ54" s="1274">
        <v>6</v>
      </c>
      <c r="BA54" s="1274">
        <v>6</v>
      </c>
      <c r="BB54" s="1274">
        <v>6</v>
      </c>
      <c r="BC54" s="1274">
        <v>6</v>
      </c>
      <c r="BD54" s="1274">
        <v>6</v>
      </c>
      <c r="BE54" s="1274">
        <v>6</v>
      </c>
      <c r="BF54" s="1274">
        <v>6</v>
      </c>
      <c r="BG54" s="1274">
        <v>6</v>
      </c>
      <c r="BH54" s="1274">
        <v>6</v>
      </c>
      <c r="BI54" s="1274">
        <v>6</v>
      </c>
      <c r="BJ54" s="1274">
        <v>6</v>
      </c>
      <c r="BK54" s="1274">
        <v>6</v>
      </c>
      <c r="BL54" s="1274">
        <v>6</v>
      </c>
      <c r="BM54" s="1274">
        <v>6</v>
      </c>
      <c r="BN54" s="1274">
        <v>6</v>
      </c>
      <c r="BO54" s="1274">
        <v>6</v>
      </c>
      <c r="BP54" s="1274">
        <v>6</v>
      </c>
      <c r="BQ54" s="1274">
        <v>6</v>
      </c>
      <c r="BR54" s="1274">
        <v>6</v>
      </c>
      <c r="BS54" s="1274">
        <v>6</v>
      </c>
      <c r="BT54" s="1274">
        <v>6</v>
      </c>
      <c r="BU54" s="822"/>
      <c r="BV54" s="822"/>
      <c r="BW54" s="822"/>
      <c r="BX54" s="822"/>
      <c r="BY54" s="822"/>
      <c r="BZ54" s="822"/>
      <c r="CA54" s="822"/>
      <c r="CB54" s="822"/>
      <c r="CC54" s="822"/>
      <c r="CD54" s="822"/>
      <c r="CE54" s="822"/>
      <c r="CF54" s="822"/>
      <c r="CG54" s="822"/>
      <c r="CH54" s="822"/>
      <c r="CI54" s="822"/>
      <c r="CJ54" s="822"/>
      <c r="CK54" s="822"/>
      <c r="CL54" s="822"/>
      <c r="CM54" s="822"/>
      <c r="CN54" s="823"/>
    </row>
    <row r="55" spans="2:92" ht="14.9" customHeight="1" x14ac:dyDescent="0.3">
      <c r="B5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5" s="1513" t="s">
        <v>1768</v>
      </c>
      <c r="D55" s="1514">
        <v>32.36</v>
      </c>
      <c r="E55" s="1266" t="s">
        <v>928</v>
      </c>
      <c r="F55" s="1267" t="str">
        <f>VLOOKUP(TBL5_OptBen[[#This Row],[Option Type (defined list)]],'Option Typs_Grps'!B$2:C$47, 2, FALSE)</f>
        <v>Resource Options</v>
      </c>
      <c r="G55" s="1268" t="s">
        <v>738</v>
      </c>
      <c r="H55" s="1269" t="s">
        <v>1093</v>
      </c>
      <c r="I55" s="1270" t="s">
        <v>68</v>
      </c>
      <c r="J55" s="1271" t="s">
        <v>111</v>
      </c>
      <c r="K55" s="1272">
        <v>2</v>
      </c>
      <c r="L55" s="1273">
        <v>0</v>
      </c>
      <c r="M55" s="1273">
        <v>0</v>
      </c>
      <c r="N55" s="1273">
        <v>0</v>
      </c>
      <c r="O55" s="1273">
        <v>0</v>
      </c>
      <c r="P55" s="1273">
        <v>0</v>
      </c>
      <c r="Q55" s="1273">
        <v>0</v>
      </c>
      <c r="R55" s="1274">
        <v>0</v>
      </c>
      <c r="S55" s="1274">
        <v>0</v>
      </c>
      <c r="T55" s="1274">
        <v>0</v>
      </c>
      <c r="U55" s="1274">
        <v>0</v>
      </c>
      <c r="V55" s="1274">
        <v>0</v>
      </c>
      <c r="W55" s="1274">
        <v>0</v>
      </c>
      <c r="X55" s="1274">
        <v>0</v>
      </c>
      <c r="Y55" s="1274">
        <v>0</v>
      </c>
      <c r="Z55" s="1274">
        <v>0</v>
      </c>
      <c r="AA55" s="1274">
        <v>0</v>
      </c>
      <c r="AB55" s="1274">
        <v>0</v>
      </c>
      <c r="AC55" s="1274">
        <v>0</v>
      </c>
      <c r="AD55" s="1274">
        <v>0</v>
      </c>
      <c r="AE55" s="1274">
        <v>0</v>
      </c>
      <c r="AF55" s="1274">
        <v>0</v>
      </c>
      <c r="AG55" s="1274">
        <v>0</v>
      </c>
      <c r="AH55" s="1274">
        <v>0</v>
      </c>
      <c r="AI55" s="1274">
        <v>0</v>
      </c>
      <c r="AJ55" s="1274">
        <v>0</v>
      </c>
      <c r="AK55" s="1274">
        <v>0</v>
      </c>
      <c r="AL55" s="1274">
        <v>0</v>
      </c>
      <c r="AM55" s="1274">
        <v>0</v>
      </c>
      <c r="AN55" s="1274">
        <v>0</v>
      </c>
      <c r="AO55" s="1274">
        <v>0</v>
      </c>
      <c r="AP55" s="1274">
        <v>0</v>
      </c>
      <c r="AQ55" s="1274">
        <v>0</v>
      </c>
      <c r="AR55" s="1274">
        <v>0</v>
      </c>
      <c r="AS55" s="1274">
        <v>0</v>
      </c>
      <c r="AT55" s="1274">
        <v>0</v>
      </c>
      <c r="AU55" s="1274">
        <v>0</v>
      </c>
      <c r="AV55" s="1274">
        <v>0</v>
      </c>
      <c r="AW55" s="1274">
        <v>17.600000000000001</v>
      </c>
      <c r="AX55" s="1274">
        <v>17.600000000000001</v>
      </c>
      <c r="AY55" s="1274">
        <v>17.600000000000001</v>
      </c>
      <c r="AZ55" s="1274">
        <v>17.600000000000001</v>
      </c>
      <c r="BA55" s="1274">
        <v>17.600000000000001</v>
      </c>
      <c r="BB55" s="1274">
        <v>17.600000000000001</v>
      </c>
      <c r="BC55" s="1274">
        <v>17.600000000000001</v>
      </c>
      <c r="BD55" s="1274">
        <v>17.600000000000001</v>
      </c>
      <c r="BE55" s="1274">
        <v>17.600000000000001</v>
      </c>
      <c r="BF55" s="1274">
        <v>17.600000000000001</v>
      </c>
      <c r="BG55" s="1274">
        <v>17.600000000000001</v>
      </c>
      <c r="BH55" s="1274">
        <v>17.600000000000001</v>
      </c>
      <c r="BI55" s="1274">
        <v>17.600000000000001</v>
      </c>
      <c r="BJ55" s="1274">
        <v>17.600000000000001</v>
      </c>
      <c r="BK55" s="1274">
        <v>17.600000000000001</v>
      </c>
      <c r="BL55" s="1274">
        <v>17.600000000000001</v>
      </c>
      <c r="BM55" s="1274">
        <v>17.600000000000001</v>
      </c>
      <c r="BN55" s="1274">
        <v>17.600000000000001</v>
      </c>
      <c r="BO55" s="1274">
        <v>17.600000000000001</v>
      </c>
      <c r="BP55" s="1274">
        <v>17.600000000000001</v>
      </c>
      <c r="BQ55" s="1274">
        <v>17.600000000000001</v>
      </c>
      <c r="BR55" s="1274">
        <v>17.600000000000001</v>
      </c>
      <c r="BS55" s="1274">
        <v>17.600000000000001</v>
      </c>
      <c r="BT55" s="1274">
        <v>17.600000000000001</v>
      </c>
      <c r="BU55" s="822"/>
      <c r="BV55" s="822"/>
      <c r="BW55" s="822"/>
      <c r="BX55" s="822"/>
      <c r="BY55" s="822"/>
      <c r="BZ55" s="822"/>
      <c r="CA55" s="822"/>
      <c r="CB55" s="822"/>
      <c r="CC55" s="822"/>
      <c r="CD55" s="822"/>
      <c r="CE55" s="822"/>
      <c r="CF55" s="822"/>
      <c r="CG55" s="822"/>
      <c r="CH55" s="822"/>
      <c r="CI55" s="822"/>
      <c r="CJ55" s="822"/>
      <c r="CK55" s="822"/>
      <c r="CL55" s="822"/>
      <c r="CM55" s="822"/>
      <c r="CN55" s="823"/>
    </row>
    <row r="56" spans="2:92" ht="14.9" customHeight="1" x14ac:dyDescent="0.3">
      <c r="B5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513" t="s">
        <v>993</v>
      </c>
      <c r="D56" s="1514">
        <v>33.01</v>
      </c>
      <c r="E56" s="1266" t="s">
        <v>994</v>
      </c>
      <c r="F56" s="1267" t="str">
        <f>VLOOKUP(TBL5_OptBen[[#This Row],[Option Type (defined list)]],'Option Typs_Grps'!B$2:C$47, 2, FALSE)</f>
        <v>Resource Options</v>
      </c>
      <c r="G56" s="1268" t="s">
        <v>738</v>
      </c>
      <c r="H56" s="1269" t="s">
        <v>1093</v>
      </c>
      <c r="I56" s="1270" t="s">
        <v>68</v>
      </c>
      <c r="J56" s="1271" t="s">
        <v>111</v>
      </c>
      <c r="K56" s="1272">
        <v>2</v>
      </c>
      <c r="L56" s="1273">
        <v>0</v>
      </c>
      <c r="M56" s="1273">
        <v>0</v>
      </c>
      <c r="N56" s="1273">
        <v>0</v>
      </c>
      <c r="O56" s="1273">
        <v>0</v>
      </c>
      <c r="P56" s="1273">
        <v>0</v>
      </c>
      <c r="Q56" s="1273">
        <v>0</v>
      </c>
      <c r="R56" s="1274">
        <v>0</v>
      </c>
      <c r="S56" s="1274">
        <v>0</v>
      </c>
      <c r="T56" s="1274">
        <v>0</v>
      </c>
      <c r="U56" s="1274">
        <v>0</v>
      </c>
      <c r="V56" s="1274">
        <v>0</v>
      </c>
      <c r="W56" s="1274">
        <v>0</v>
      </c>
      <c r="X56" s="1274">
        <v>0</v>
      </c>
      <c r="Y56" s="1274">
        <v>0</v>
      </c>
      <c r="Z56" s="1274">
        <v>0</v>
      </c>
      <c r="AA56" s="1274">
        <v>0</v>
      </c>
      <c r="AB56" s="1274">
        <v>0</v>
      </c>
      <c r="AC56" s="1274">
        <v>0</v>
      </c>
      <c r="AD56" s="1274">
        <v>0</v>
      </c>
      <c r="AE56" s="1274">
        <v>0</v>
      </c>
      <c r="AF56" s="1274">
        <v>0</v>
      </c>
      <c r="AG56" s="1274">
        <v>18</v>
      </c>
      <c r="AH56" s="1274">
        <v>18</v>
      </c>
      <c r="AI56" s="1274">
        <v>18</v>
      </c>
      <c r="AJ56" s="1274">
        <v>18</v>
      </c>
      <c r="AK56" s="1274">
        <v>18</v>
      </c>
      <c r="AL56" s="1274">
        <v>18</v>
      </c>
      <c r="AM56" s="1274">
        <v>18</v>
      </c>
      <c r="AN56" s="1274">
        <v>18</v>
      </c>
      <c r="AO56" s="1274">
        <v>18</v>
      </c>
      <c r="AP56" s="1274">
        <v>18</v>
      </c>
      <c r="AQ56" s="1274">
        <v>18</v>
      </c>
      <c r="AR56" s="1274">
        <v>18</v>
      </c>
      <c r="AS56" s="1274">
        <v>18</v>
      </c>
      <c r="AT56" s="1274">
        <v>18</v>
      </c>
      <c r="AU56" s="1274">
        <v>18</v>
      </c>
      <c r="AV56" s="1274">
        <v>18</v>
      </c>
      <c r="AW56" s="1274">
        <v>18</v>
      </c>
      <c r="AX56" s="1274">
        <v>18</v>
      </c>
      <c r="AY56" s="1274">
        <v>18</v>
      </c>
      <c r="AZ56" s="1274">
        <v>18</v>
      </c>
      <c r="BA56" s="1274">
        <v>18</v>
      </c>
      <c r="BB56" s="1274">
        <v>18</v>
      </c>
      <c r="BC56" s="1274">
        <v>18</v>
      </c>
      <c r="BD56" s="1274">
        <v>18</v>
      </c>
      <c r="BE56" s="1274">
        <v>18</v>
      </c>
      <c r="BF56" s="1274">
        <v>18</v>
      </c>
      <c r="BG56" s="1274">
        <v>18</v>
      </c>
      <c r="BH56" s="1274">
        <v>18</v>
      </c>
      <c r="BI56" s="1274">
        <v>18</v>
      </c>
      <c r="BJ56" s="1274">
        <v>18</v>
      </c>
      <c r="BK56" s="1274">
        <v>18</v>
      </c>
      <c r="BL56" s="1274">
        <v>18</v>
      </c>
      <c r="BM56" s="1274">
        <v>18</v>
      </c>
      <c r="BN56" s="1274">
        <v>18</v>
      </c>
      <c r="BO56" s="1274">
        <v>18</v>
      </c>
      <c r="BP56" s="1274">
        <v>18</v>
      </c>
      <c r="BQ56" s="1274">
        <v>18</v>
      </c>
      <c r="BR56" s="1274">
        <v>18</v>
      </c>
      <c r="BS56" s="1274">
        <v>18</v>
      </c>
      <c r="BT56" s="1274">
        <v>18</v>
      </c>
      <c r="BU56" s="822"/>
      <c r="BV56" s="822"/>
      <c r="BW56" s="822"/>
      <c r="BX56" s="822"/>
      <c r="BY56" s="822"/>
      <c r="BZ56" s="822"/>
      <c r="CA56" s="822"/>
      <c r="CB56" s="822"/>
      <c r="CC56" s="822"/>
      <c r="CD56" s="822"/>
      <c r="CE56" s="822"/>
      <c r="CF56" s="822"/>
      <c r="CG56" s="822"/>
      <c r="CH56" s="822"/>
      <c r="CI56" s="822"/>
      <c r="CJ56" s="822"/>
      <c r="CK56" s="822"/>
      <c r="CL56" s="822"/>
      <c r="CM56" s="822"/>
      <c r="CN56" s="823"/>
    </row>
    <row r="57" spans="2:92" ht="14.9" customHeight="1" x14ac:dyDescent="0.3">
      <c r="B5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7" s="1513" t="s">
        <v>1692</v>
      </c>
      <c r="D57" s="1514">
        <v>18.100000000000001</v>
      </c>
      <c r="E57" s="1266" t="s">
        <v>881</v>
      </c>
      <c r="F57" s="1267" t="str">
        <f>VLOOKUP(TBL5_OptBen[[#This Row],[Option Type (defined list)]],'Option Typs_Grps'!B$2:C$47, 2, FALSE)</f>
        <v>Production Options</v>
      </c>
      <c r="G57" s="1268" t="s">
        <v>738</v>
      </c>
      <c r="H57" s="1269" t="s">
        <v>1093</v>
      </c>
      <c r="I57" s="1270" t="s">
        <v>68</v>
      </c>
      <c r="J57" s="1271" t="s">
        <v>111</v>
      </c>
      <c r="K57" s="1272">
        <v>2</v>
      </c>
      <c r="L57" s="1273">
        <v>0</v>
      </c>
      <c r="M57" s="1273">
        <v>0</v>
      </c>
      <c r="N57" s="1273">
        <v>0</v>
      </c>
      <c r="O57" s="1273">
        <v>0</v>
      </c>
      <c r="P57" s="1273">
        <v>0</v>
      </c>
      <c r="Q57" s="1273">
        <v>0</v>
      </c>
      <c r="R57" s="1274">
        <v>0</v>
      </c>
      <c r="S57" s="1274">
        <v>0</v>
      </c>
      <c r="T57" s="1274">
        <v>0</v>
      </c>
      <c r="U57" s="1274">
        <v>0</v>
      </c>
      <c r="V57" s="1274">
        <v>0</v>
      </c>
      <c r="W57" s="1274">
        <v>0</v>
      </c>
      <c r="X57" s="1274">
        <v>0</v>
      </c>
      <c r="Y57" s="1274">
        <v>0</v>
      </c>
      <c r="Z57" s="1274">
        <v>0</v>
      </c>
      <c r="AA57" s="1274">
        <v>0</v>
      </c>
      <c r="AB57" s="1274">
        <v>0</v>
      </c>
      <c r="AC57" s="1274">
        <v>0</v>
      </c>
      <c r="AD57" s="1274">
        <v>0</v>
      </c>
      <c r="AE57" s="1274">
        <v>0</v>
      </c>
      <c r="AF57" s="1274">
        <v>0</v>
      </c>
      <c r="AG57" s="1274">
        <v>0</v>
      </c>
      <c r="AH57" s="1274">
        <v>0</v>
      </c>
      <c r="AI57" s="1274">
        <v>0</v>
      </c>
      <c r="AJ57" s="1274">
        <v>0</v>
      </c>
      <c r="AK57" s="1274">
        <v>0</v>
      </c>
      <c r="AL57" s="1274">
        <v>0</v>
      </c>
      <c r="AM57" s="1274">
        <v>0</v>
      </c>
      <c r="AN57" s="1274">
        <v>0</v>
      </c>
      <c r="AO57" s="1274">
        <v>0</v>
      </c>
      <c r="AP57" s="1274">
        <v>0</v>
      </c>
      <c r="AQ57" s="1274">
        <v>0</v>
      </c>
      <c r="AR57" s="1274">
        <v>0</v>
      </c>
      <c r="AS57" s="1274">
        <v>0</v>
      </c>
      <c r="AT57" s="1274">
        <v>0</v>
      </c>
      <c r="AU57" s="1274">
        <v>0</v>
      </c>
      <c r="AV57" s="1274">
        <v>0</v>
      </c>
      <c r="AW57" s="1274">
        <v>0</v>
      </c>
      <c r="AX57" s="1274">
        <v>0</v>
      </c>
      <c r="AY57" s="1274">
        <v>0</v>
      </c>
      <c r="AZ57" s="1274">
        <v>0</v>
      </c>
      <c r="BA57" s="1274">
        <v>0</v>
      </c>
      <c r="BB57" s="1274">
        <v>0</v>
      </c>
      <c r="BC57" s="1274">
        <v>0</v>
      </c>
      <c r="BD57" s="1274">
        <v>6</v>
      </c>
      <c r="BE57" s="1274">
        <v>6</v>
      </c>
      <c r="BF57" s="1274">
        <v>6</v>
      </c>
      <c r="BG57" s="1274">
        <v>6</v>
      </c>
      <c r="BH57" s="1274">
        <v>6</v>
      </c>
      <c r="BI57" s="1274">
        <v>6</v>
      </c>
      <c r="BJ57" s="1274">
        <v>6</v>
      </c>
      <c r="BK57" s="1274">
        <v>6</v>
      </c>
      <c r="BL57" s="1274">
        <v>6</v>
      </c>
      <c r="BM57" s="1274">
        <v>6</v>
      </c>
      <c r="BN57" s="1274">
        <v>6</v>
      </c>
      <c r="BO57" s="1274">
        <v>6</v>
      </c>
      <c r="BP57" s="1274">
        <v>6</v>
      </c>
      <c r="BQ57" s="1274">
        <v>6</v>
      </c>
      <c r="BR57" s="1274">
        <v>6</v>
      </c>
      <c r="BS57" s="1274">
        <v>6</v>
      </c>
      <c r="BT57" s="1274">
        <v>6</v>
      </c>
      <c r="BU57" s="822"/>
      <c r="BV57" s="822"/>
      <c r="BW57" s="822"/>
      <c r="BX57" s="822"/>
      <c r="BY57" s="822"/>
      <c r="BZ57" s="822"/>
      <c r="CA57" s="822"/>
      <c r="CB57" s="822"/>
      <c r="CC57" s="822"/>
      <c r="CD57" s="822"/>
      <c r="CE57" s="822"/>
      <c r="CF57" s="822"/>
      <c r="CG57" s="822"/>
      <c r="CH57" s="822"/>
      <c r="CI57" s="822"/>
      <c r="CJ57" s="822"/>
      <c r="CK57" s="822"/>
      <c r="CL57" s="822"/>
      <c r="CM57" s="822"/>
      <c r="CN57" s="823"/>
    </row>
    <row r="58" spans="2:92" ht="14.9" customHeight="1" x14ac:dyDescent="0.3">
      <c r="B5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8" s="1513" t="s">
        <v>1707</v>
      </c>
      <c r="D58" s="1514">
        <v>18.28</v>
      </c>
      <c r="E58" s="1266" t="s">
        <v>881</v>
      </c>
      <c r="F58" s="1267" t="str">
        <f>VLOOKUP(TBL5_OptBen[[#This Row],[Option Type (defined list)]],'Option Typs_Grps'!B$2:C$47, 2, FALSE)</f>
        <v>Production Options</v>
      </c>
      <c r="G58" s="1268" t="s">
        <v>738</v>
      </c>
      <c r="H58" s="1269" t="s">
        <v>1093</v>
      </c>
      <c r="I58" s="1270" t="s">
        <v>68</v>
      </c>
      <c r="J58" s="1271" t="s">
        <v>111</v>
      </c>
      <c r="K58" s="1272">
        <v>2</v>
      </c>
      <c r="L58" s="1273">
        <v>0</v>
      </c>
      <c r="M58" s="1273">
        <v>0</v>
      </c>
      <c r="N58" s="1273">
        <v>0</v>
      </c>
      <c r="O58" s="1273">
        <v>0</v>
      </c>
      <c r="P58" s="1273">
        <v>0</v>
      </c>
      <c r="Q58" s="1273">
        <v>0</v>
      </c>
      <c r="R58" s="1274">
        <v>0</v>
      </c>
      <c r="S58" s="1274">
        <v>0</v>
      </c>
      <c r="T58" s="1274">
        <v>0</v>
      </c>
      <c r="U58" s="1274">
        <v>0</v>
      </c>
      <c r="V58" s="1274">
        <v>0</v>
      </c>
      <c r="W58" s="1274">
        <v>0</v>
      </c>
      <c r="X58" s="1274">
        <v>0</v>
      </c>
      <c r="Y58" s="1274">
        <v>0</v>
      </c>
      <c r="Z58" s="1274">
        <v>0</v>
      </c>
      <c r="AA58" s="1274">
        <v>0</v>
      </c>
      <c r="AB58" s="1274">
        <v>3</v>
      </c>
      <c r="AC58" s="1274">
        <v>3</v>
      </c>
      <c r="AD58" s="1274">
        <v>3</v>
      </c>
      <c r="AE58" s="1274">
        <v>3</v>
      </c>
      <c r="AF58" s="1274">
        <v>3</v>
      </c>
      <c r="AG58" s="1274">
        <v>3</v>
      </c>
      <c r="AH58" s="1274">
        <v>3</v>
      </c>
      <c r="AI58" s="1274">
        <v>3</v>
      </c>
      <c r="AJ58" s="1274">
        <v>3</v>
      </c>
      <c r="AK58" s="1274">
        <v>3</v>
      </c>
      <c r="AL58" s="1274">
        <v>3</v>
      </c>
      <c r="AM58" s="1274">
        <v>3</v>
      </c>
      <c r="AN58" s="1274">
        <v>3</v>
      </c>
      <c r="AO58" s="1274">
        <v>3</v>
      </c>
      <c r="AP58" s="1274">
        <v>3</v>
      </c>
      <c r="AQ58" s="1274">
        <v>3</v>
      </c>
      <c r="AR58" s="1274">
        <v>3</v>
      </c>
      <c r="AS58" s="1274">
        <v>3</v>
      </c>
      <c r="AT58" s="1274">
        <v>3</v>
      </c>
      <c r="AU58" s="1274">
        <v>3</v>
      </c>
      <c r="AV58" s="1274">
        <v>3</v>
      </c>
      <c r="AW58" s="1274">
        <v>3</v>
      </c>
      <c r="AX58" s="1274">
        <v>3</v>
      </c>
      <c r="AY58" s="1274">
        <v>3</v>
      </c>
      <c r="AZ58" s="1274">
        <v>3</v>
      </c>
      <c r="BA58" s="1274">
        <v>3</v>
      </c>
      <c r="BB58" s="1274">
        <v>3</v>
      </c>
      <c r="BC58" s="1274">
        <v>3</v>
      </c>
      <c r="BD58" s="1274">
        <v>3</v>
      </c>
      <c r="BE58" s="1274">
        <v>3</v>
      </c>
      <c r="BF58" s="1274">
        <v>3</v>
      </c>
      <c r="BG58" s="1274">
        <v>3</v>
      </c>
      <c r="BH58" s="1274">
        <v>3</v>
      </c>
      <c r="BI58" s="1274">
        <v>3</v>
      </c>
      <c r="BJ58" s="1274">
        <v>3</v>
      </c>
      <c r="BK58" s="1274">
        <v>3</v>
      </c>
      <c r="BL58" s="1274">
        <v>3</v>
      </c>
      <c r="BM58" s="1274">
        <v>3</v>
      </c>
      <c r="BN58" s="1274">
        <v>3</v>
      </c>
      <c r="BO58" s="1274">
        <v>3</v>
      </c>
      <c r="BP58" s="1274">
        <v>3</v>
      </c>
      <c r="BQ58" s="1274">
        <v>3</v>
      </c>
      <c r="BR58" s="1274">
        <v>3</v>
      </c>
      <c r="BS58" s="1274">
        <v>3</v>
      </c>
      <c r="BT58" s="1274">
        <v>3</v>
      </c>
      <c r="BU58" s="822"/>
      <c r="BV58" s="822"/>
      <c r="BW58" s="822"/>
      <c r="BX58" s="822"/>
      <c r="BY58" s="822"/>
      <c r="BZ58" s="822"/>
      <c r="CA58" s="822"/>
      <c r="CB58" s="822"/>
      <c r="CC58" s="822"/>
      <c r="CD58" s="822"/>
      <c r="CE58" s="822"/>
      <c r="CF58" s="822"/>
      <c r="CG58" s="822"/>
      <c r="CH58" s="822"/>
      <c r="CI58" s="822"/>
      <c r="CJ58" s="822"/>
      <c r="CK58" s="822"/>
      <c r="CL58" s="822"/>
      <c r="CM58" s="822"/>
      <c r="CN58" s="823"/>
    </row>
    <row r="59" spans="2:92" ht="14.9" customHeight="1" x14ac:dyDescent="0.3">
      <c r="B5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9" s="1513" t="s">
        <v>1751</v>
      </c>
      <c r="D59" s="1514">
        <v>30.02</v>
      </c>
      <c r="E59" s="1266" t="s">
        <v>943</v>
      </c>
      <c r="F59" s="1267" t="str">
        <f>VLOOKUP(TBL5_OptBen[[#This Row],[Option Type (defined list)]],'Option Typs_Grps'!B$2:C$47, 2, FALSE)</f>
        <v>Production Options</v>
      </c>
      <c r="G59" s="1268" t="s">
        <v>738</v>
      </c>
      <c r="H59" s="1269" t="s">
        <v>1093</v>
      </c>
      <c r="I59" s="1270" t="s">
        <v>68</v>
      </c>
      <c r="J59" s="1271" t="s">
        <v>111</v>
      </c>
      <c r="K59" s="1272">
        <v>2</v>
      </c>
      <c r="L59" s="1273">
        <v>0</v>
      </c>
      <c r="M59" s="1273">
        <v>0</v>
      </c>
      <c r="N59" s="1273">
        <v>0</v>
      </c>
      <c r="O59" s="1273">
        <v>0</v>
      </c>
      <c r="P59" s="1273">
        <v>0</v>
      </c>
      <c r="Q59" s="1273">
        <v>0</v>
      </c>
      <c r="R59" s="1274">
        <v>0</v>
      </c>
      <c r="S59" s="1274">
        <v>0</v>
      </c>
      <c r="T59" s="1274">
        <v>0</v>
      </c>
      <c r="U59" s="1274">
        <v>0</v>
      </c>
      <c r="V59" s="1274">
        <v>0</v>
      </c>
      <c r="W59" s="1274">
        <v>0</v>
      </c>
      <c r="X59" s="1274">
        <v>0</v>
      </c>
      <c r="Y59" s="1274">
        <v>0</v>
      </c>
      <c r="Z59" s="1274">
        <v>0</v>
      </c>
      <c r="AA59" s="1274">
        <v>0</v>
      </c>
      <c r="AB59" s="1274">
        <v>0</v>
      </c>
      <c r="AC59" s="1274">
        <v>0</v>
      </c>
      <c r="AD59" s="1274">
        <v>0</v>
      </c>
      <c r="AE59" s="1274">
        <v>0</v>
      </c>
      <c r="AF59" s="1274">
        <v>0</v>
      </c>
      <c r="AG59" s="1274">
        <v>0</v>
      </c>
      <c r="AH59" s="1274">
        <v>0</v>
      </c>
      <c r="AI59" s="1274">
        <v>0</v>
      </c>
      <c r="AJ59" s="1274">
        <v>0</v>
      </c>
      <c r="AK59" s="1274">
        <v>0</v>
      </c>
      <c r="AL59" s="1274">
        <v>0</v>
      </c>
      <c r="AM59" s="1274">
        <v>0</v>
      </c>
      <c r="AN59" s="1274">
        <v>0</v>
      </c>
      <c r="AO59" s="1274">
        <v>0</v>
      </c>
      <c r="AP59" s="1274">
        <v>0</v>
      </c>
      <c r="AQ59" s="1274">
        <v>0</v>
      </c>
      <c r="AR59" s="1274">
        <v>0</v>
      </c>
      <c r="AS59" s="1274">
        <v>0</v>
      </c>
      <c r="AT59" s="1274">
        <v>0</v>
      </c>
      <c r="AU59" s="1274">
        <v>0</v>
      </c>
      <c r="AV59" s="1274">
        <v>0</v>
      </c>
      <c r="AW59" s="1274">
        <v>0</v>
      </c>
      <c r="AX59" s="1274">
        <v>0</v>
      </c>
      <c r="AY59" s="1274">
        <v>0</v>
      </c>
      <c r="AZ59" s="1274">
        <v>0</v>
      </c>
      <c r="BA59" s="1274">
        <v>0</v>
      </c>
      <c r="BB59" s="1274">
        <v>0</v>
      </c>
      <c r="BC59" s="1274">
        <v>0</v>
      </c>
      <c r="BD59" s="1274">
        <v>0</v>
      </c>
      <c r="BE59" s="1274">
        <v>0</v>
      </c>
      <c r="BF59" s="1274">
        <v>0</v>
      </c>
      <c r="BG59" s="1274">
        <v>0</v>
      </c>
      <c r="BH59" s="1274">
        <v>0</v>
      </c>
      <c r="BI59" s="1274">
        <v>0</v>
      </c>
      <c r="BJ59" s="1274">
        <v>0</v>
      </c>
      <c r="BK59" s="1274">
        <v>0</v>
      </c>
      <c r="BL59" s="1274">
        <v>0</v>
      </c>
      <c r="BM59" s="1274">
        <v>0</v>
      </c>
      <c r="BN59" s="1274">
        <v>0</v>
      </c>
      <c r="BO59" s="1274">
        <v>0</v>
      </c>
      <c r="BP59" s="1274">
        <v>0</v>
      </c>
      <c r="BQ59" s="1274">
        <v>0</v>
      </c>
      <c r="BR59" s="1274">
        <v>0</v>
      </c>
      <c r="BS59" s="1274">
        <v>0</v>
      </c>
      <c r="BT59" s="1274">
        <v>0</v>
      </c>
      <c r="BU59" s="822"/>
      <c r="BV59" s="822"/>
      <c r="BW59" s="822"/>
      <c r="BX59" s="822"/>
      <c r="BY59" s="822"/>
      <c r="BZ59" s="822"/>
      <c r="CA59" s="822"/>
      <c r="CB59" s="822"/>
      <c r="CC59" s="822"/>
      <c r="CD59" s="822"/>
      <c r="CE59" s="822"/>
      <c r="CF59" s="822"/>
      <c r="CG59" s="822"/>
      <c r="CH59" s="822"/>
      <c r="CI59" s="822"/>
      <c r="CJ59" s="822"/>
      <c r="CK59" s="822"/>
      <c r="CL59" s="822"/>
      <c r="CM59" s="822"/>
      <c r="CN59" s="823"/>
    </row>
    <row r="60" spans="2:92" ht="14.9" customHeight="1" x14ac:dyDescent="0.3">
      <c r="B6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0" s="1513" t="s">
        <v>1720</v>
      </c>
      <c r="D60" s="1514">
        <v>21.13</v>
      </c>
      <c r="E60" s="1266" t="s">
        <v>881</v>
      </c>
      <c r="F60" s="1267" t="str">
        <f>VLOOKUP(TBL5_OptBen[[#This Row],[Option Type (defined list)]],'Option Typs_Grps'!B$2:C$47, 2, FALSE)</f>
        <v>Production Options</v>
      </c>
      <c r="G60" s="1268" t="s">
        <v>738</v>
      </c>
      <c r="H60" s="1269" t="s">
        <v>1093</v>
      </c>
      <c r="I60" s="1270" t="s">
        <v>68</v>
      </c>
      <c r="J60" s="1271" t="s">
        <v>111</v>
      </c>
      <c r="K60" s="1272">
        <v>2</v>
      </c>
      <c r="L60" s="1273">
        <v>0</v>
      </c>
      <c r="M60" s="1273">
        <v>0</v>
      </c>
      <c r="N60" s="1273">
        <v>0</v>
      </c>
      <c r="O60" s="1273">
        <v>0</v>
      </c>
      <c r="P60" s="1273">
        <v>0</v>
      </c>
      <c r="Q60" s="1273">
        <v>0</v>
      </c>
      <c r="R60" s="1274">
        <v>0</v>
      </c>
      <c r="S60" s="1274">
        <v>0</v>
      </c>
      <c r="T60" s="1274">
        <v>0</v>
      </c>
      <c r="U60" s="1274">
        <v>0</v>
      </c>
      <c r="V60" s="1274">
        <v>0</v>
      </c>
      <c r="W60" s="1274">
        <v>0</v>
      </c>
      <c r="X60" s="1274">
        <v>0</v>
      </c>
      <c r="Y60" s="1274">
        <v>0</v>
      </c>
      <c r="Z60" s="1274">
        <v>0</v>
      </c>
      <c r="AA60" s="1274">
        <v>0</v>
      </c>
      <c r="AB60" s="1274">
        <v>0</v>
      </c>
      <c r="AC60" s="1274">
        <v>0</v>
      </c>
      <c r="AD60" s="1274">
        <v>0</v>
      </c>
      <c r="AE60" s="1274">
        <v>0</v>
      </c>
      <c r="AF60" s="1274">
        <v>0</v>
      </c>
      <c r="AG60" s="1274">
        <v>0</v>
      </c>
      <c r="AH60" s="1274">
        <v>0</v>
      </c>
      <c r="AI60" s="1274">
        <v>0</v>
      </c>
      <c r="AJ60" s="1274">
        <v>0</v>
      </c>
      <c r="AK60" s="1274">
        <v>0</v>
      </c>
      <c r="AL60" s="1274">
        <v>0</v>
      </c>
      <c r="AM60" s="1274">
        <v>0</v>
      </c>
      <c r="AN60" s="1274">
        <v>0</v>
      </c>
      <c r="AO60" s="1274">
        <v>0</v>
      </c>
      <c r="AP60" s="1274">
        <v>0</v>
      </c>
      <c r="AQ60" s="1274">
        <v>0</v>
      </c>
      <c r="AR60" s="1274">
        <v>0</v>
      </c>
      <c r="AS60" s="1274">
        <v>0</v>
      </c>
      <c r="AT60" s="1274">
        <v>0</v>
      </c>
      <c r="AU60" s="1274">
        <v>0</v>
      </c>
      <c r="AV60" s="1274">
        <v>0</v>
      </c>
      <c r="AW60" s="1274">
        <v>0</v>
      </c>
      <c r="AX60" s="1274">
        <v>0</v>
      </c>
      <c r="AY60" s="1274">
        <v>0</v>
      </c>
      <c r="AZ60" s="1274">
        <v>0</v>
      </c>
      <c r="BA60" s="1274">
        <v>0</v>
      </c>
      <c r="BB60" s="1274">
        <v>0</v>
      </c>
      <c r="BC60" s="1274">
        <v>0</v>
      </c>
      <c r="BD60" s="1274">
        <v>0</v>
      </c>
      <c r="BE60" s="1274">
        <v>0</v>
      </c>
      <c r="BF60" s="1274">
        <v>0</v>
      </c>
      <c r="BG60" s="1274">
        <v>15</v>
      </c>
      <c r="BH60" s="1274">
        <v>15</v>
      </c>
      <c r="BI60" s="1274">
        <v>15</v>
      </c>
      <c r="BJ60" s="1274">
        <v>15</v>
      </c>
      <c r="BK60" s="1274">
        <v>15</v>
      </c>
      <c r="BL60" s="1274">
        <v>15</v>
      </c>
      <c r="BM60" s="1274">
        <v>15</v>
      </c>
      <c r="BN60" s="1274">
        <v>15</v>
      </c>
      <c r="BO60" s="1274">
        <v>15</v>
      </c>
      <c r="BP60" s="1274">
        <v>15</v>
      </c>
      <c r="BQ60" s="1274">
        <v>15</v>
      </c>
      <c r="BR60" s="1274">
        <v>15</v>
      </c>
      <c r="BS60" s="1274">
        <v>15</v>
      </c>
      <c r="BT60" s="1274">
        <v>15</v>
      </c>
      <c r="BU60" s="822"/>
      <c r="BV60" s="822"/>
      <c r="BW60" s="822"/>
      <c r="BX60" s="822"/>
      <c r="BY60" s="822"/>
      <c r="BZ60" s="822"/>
      <c r="CA60" s="822"/>
      <c r="CB60" s="822"/>
      <c r="CC60" s="822"/>
      <c r="CD60" s="822"/>
      <c r="CE60" s="822"/>
      <c r="CF60" s="822"/>
      <c r="CG60" s="822"/>
      <c r="CH60" s="822"/>
      <c r="CI60" s="822"/>
      <c r="CJ60" s="822"/>
      <c r="CK60" s="822"/>
      <c r="CL60" s="822"/>
      <c r="CM60" s="822"/>
      <c r="CN60" s="823"/>
    </row>
    <row r="61" spans="2:92" ht="14.9" customHeight="1" x14ac:dyDescent="0.3">
      <c r="B6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1" s="1513" t="s">
        <v>1822</v>
      </c>
      <c r="D61" s="1514">
        <v>55.05</v>
      </c>
      <c r="E61" s="1266" t="s">
        <v>881</v>
      </c>
      <c r="F61" s="1267" t="str">
        <f>VLOOKUP(TBL5_OptBen[[#This Row],[Option Type (defined list)]],'Option Typs_Grps'!B$2:C$47, 2, FALSE)</f>
        <v>Production Options</v>
      </c>
      <c r="G61" s="1268" t="s">
        <v>738</v>
      </c>
      <c r="H61" s="1269" t="s">
        <v>1093</v>
      </c>
      <c r="I61" s="1270" t="s">
        <v>68</v>
      </c>
      <c r="J61" s="1271" t="s">
        <v>111</v>
      </c>
      <c r="K61" s="1272">
        <v>2</v>
      </c>
      <c r="L61" s="1273">
        <v>0</v>
      </c>
      <c r="M61" s="1273">
        <v>0</v>
      </c>
      <c r="N61" s="1273">
        <v>0</v>
      </c>
      <c r="O61" s="1273">
        <v>0</v>
      </c>
      <c r="P61" s="1273">
        <v>0</v>
      </c>
      <c r="Q61" s="1273">
        <v>0</v>
      </c>
      <c r="R61" s="1274">
        <v>0</v>
      </c>
      <c r="S61" s="1274">
        <v>0</v>
      </c>
      <c r="T61" s="1274">
        <v>0</v>
      </c>
      <c r="U61" s="1274">
        <v>0</v>
      </c>
      <c r="V61" s="1274">
        <v>0</v>
      </c>
      <c r="W61" s="1274">
        <v>0</v>
      </c>
      <c r="X61" s="1274">
        <v>0</v>
      </c>
      <c r="Y61" s="1274">
        <v>0</v>
      </c>
      <c r="Z61" s="1274">
        <v>0</v>
      </c>
      <c r="AA61" s="1274">
        <v>0</v>
      </c>
      <c r="AB61" s="1274">
        <v>0</v>
      </c>
      <c r="AC61" s="1274">
        <v>0</v>
      </c>
      <c r="AD61" s="1274">
        <v>0</v>
      </c>
      <c r="AE61" s="1274">
        <v>0</v>
      </c>
      <c r="AF61" s="1274">
        <v>0</v>
      </c>
      <c r="AG61" s="1274">
        <v>0</v>
      </c>
      <c r="AH61" s="1274">
        <v>0</v>
      </c>
      <c r="AI61" s="1274">
        <v>0</v>
      </c>
      <c r="AJ61" s="1274">
        <v>0</v>
      </c>
      <c r="AK61" s="1274">
        <v>0</v>
      </c>
      <c r="AL61" s="1274">
        <v>0</v>
      </c>
      <c r="AM61" s="1274">
        <v>0</v>
      </c>
      <c r="AN61" s="1274">
        <v>0</v>
      </c>
      <c r="AO61" s="1274">
        <v>0</v>
      </c>
      <c r="AP61" s="1274">
        <v>0</v>
      </c>
      <c r="AQ61" s="1274">
        <v>0</v>
      </c>
      <c r="AR61" s="1274">
        <v>0</v>
      </c>
      <c r="AS61" s="1274">
        <v>0</v>
      </c>
      <c r="AT61" s="1274">
        <v>0</v>
      </c>
      <c r="AU61" s="1274">
        <v>0</v>
      </c>
      <c r="AV61" s="1274">
        <v>0</v>
      </c>
      <c r="AW61" s="1274">
        <v>0</v>
      </c>
      <c r="AX61" s="1274">
        <v>0</v>
      </c>
      <c r="AY61" s="1274">
        <v>0</v>
      </c>
      <c r="AZ61" s="1274">
        <v>0</v>
      </c>
      <c r="BA61" s="1274">
        <v>0</v>
      </c>
      <c r="BB61" s="1274">
        <v>0</v>
      </c>
      <c r="BC61" s="1274">
        <v>0</v>
      </c>
      <c r="BD61" s="1274">
        <v>0</v>
      </c>
      <c r="BE61" s="1274">
        <v>0</v>
      </c>
      <c r="BF61" s="1274">
        <v>5.5</v>
      </c>
      <c r="BG61" s="1274">
        <v>5.5</v>
      </c>
      <c r="BH61" s="1274">
        <v>5.5</v>
      </c>
      <c r="BI61" s="1274">
        <v>5.5</v>
      </c>
      <c r="BJ61" s="1274">
        <v>5.5</v>
      </c>
      <c r="BK61" s="1274">
        <v>5.5</v>
      </c>
      <c r="BL61" s="1274">
        <v>5.5</v>
      </c>
      <c r="BM61" s="1274">
        <v>5.5</v>
      </c>
      <c r="BN61" s="1274">
        <v>5.5</v>
      </c>
      <c r="BO61" s="1274">
        <v>5.5</v>
      </c>
      <c r="BP61" s="1274">
        <v>5.5</v>
      </c>
      <c r="BQ61" s="1274">
        <v>5.5</v>
      </c>
      <c r="BR61" s="1274">
        <v>5.5</v>
      </c>
      <c r="BS61" s="1274">
        <v>5.5</v>
      </c>
      <c r="BT61" s="1274">
        <v>5.5</v>
      </c>
      <c r="BU61" s="822"/>
      <c r="BV61" s="822"/>
      <c r="BW61" s="822"/>
      <c r="BX61" s="822"/>
      <c r="BY61" s="822"/>
      <c r="BZ61" s="822"/>
      <c r="CA61" s="822"/>
      <c r="CB61" s="822"/>
      <c r="CC61" s="822"/>
      <c r="CD61" s="822"/>
      <c r="CE61" s="822"/>
      <c r="CF61" s="822"/>
      <c r="CG61" s="822"/>
      <c r="CH61" s="822"/>
      <c r="CI61" s="822"/>
      <c r="CJ61" s="822"/>
      <c r="CK61" s="822"/>
      <c r="CL61" s="822"/>
      <c r="CM61" s="822"/>
      <c r="CN61" s="823"/>
    </row>
    <row r="62" spans="2:92" x14ac:dyDescent="0.3">
      <c r="B6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513" t="s">
        <v>1819</v>
      </c>
      <c r="D62" s="1514">
        <v>54.06</v>
      </c>
      <c r="E62" s="1266" t="s">
        <v>928</v>
      </c>
      <c r="F62" s="1267" t="str">
        <f>VLOOKUP(TBL5_OptBen[[#This Row],[Option Type (defined list)]],'Option Typs_Grps'!B$2:C$47, 2, FALSE)</f>
        <v>Customer Options</v>
      </c>
      <c r="G62" s="1268" t="s">
        <v>738</v>
      </c>
      <c r="H62" s="1269" t="s">
        <v>1093</v>
      </c>
      <c r="I62" s="1270" t="s">
        <v>68</v>
      </c>
      <c r="J62" s="1271" t="s">
        <v>111</v>
      </c>
      <c r="K62" s="1272">
        <v>2</v>
      </c>
      <c r="L62" s="1273">
        <v>0</v>
      </c>
      <c r="M62" s="1273">
        <v>0</v>
      </c>
      <c r="N62" s="1273">
        <v>0</v>
      </c>
      <c r="O62" s="1273">
        <v>0</v>
      </c>
      <c r="P62" s="1273">
        <v>0</v>
      </c>
      <c r="Q62" s="1273">
        <v>0</v>
      </c>
      <c r="R62" s="1274">
        <v>0</v>
      </c>
      <c r="S62" s="1274">
        <v>0</v>
      </c>
      <c r="T62" s="1274">
        <v>0</v>
      </c>
      <c r="U62" s="1274">
        <v>0</v>
      </c>
      <c r="V62" s="1274">
        <v>0</v>
      </c>
      <c r="W62" s="1274">
        <v>0</v>
      </c>
      <c r="X62" s="1274">
        <v>0</v>
      </c>
      <c r="Y62" s="1274">
        <v>0</v>
      </c>
      <c r="Z62" s="1274">
        <v>0</v>
      </c>
      <c r="AA62" s="1274">
        <v>0</v>
      </c>
      <c r="AB62" s="1274">
        <v>0</v>
      </c>
      <c r="AC62" s="1274">
        <v>0</v>
      </c>
      <c r="AD62" s="1274">
        <v>0</v>
      </c>
      <c r="AE62" s="1274">
        <v>0</v>
      </c>
      <c r="AF62" s="1274">
        <v>0</v>
      </c>
      <c r="AG62" s="1274">
        <v>0</v>
      </c>
      <c r="AH62" s="1274">
        <v>0</v>
      </c>
      <c r="AI62" s="1274">
        <v>0</v>
      </c>
      <c r="AJ62" s="1274">
        <v>0</v>
      </c>
      <c r="AK62" s="1274">
        <v>0</v>
      </c>
      <c r="AL62" s="1274">
        <v>0</v>
      </c>
      <c r="AM62" s="1274">
        <v>0</v>
      </c>
      <c r="AN62" s="1274">
        <v>0</v>
      </c>
      <c r="AO62" s="1274">
        <v>0</v>
      </c>
      <c r="AP62" s="1274">
        <v>0</v>
      </c>
      <c r="AQ62" s="1274">
        <v>0</v>
      </c>
      <c r="AR62" s="1274">
        <v>0</v>
      </c>
      <c r="AS62" s="1274">
        <v>0</v>
      </c>
      <c r="AT62" s="1274">
        <v>0</v>
      </c>
      <c r="AU62" s="1274">
        <v>0</v>
      </c>
      <c r="AV62" s="1274">
        <v>0</v>
      </c>
      <c r="AW62" s="1274">
        <v>0</v>
      </c>
      <c r="AX62" s="1274">
        <v>0</v>
      </c>
      <c r="AY62" s="1274">
        <v>0</v>
      </c>
      <c r="AZ62" s="1274">
        <v>0</v>
      </c>
      <c r="BA62" s="1274">
        <v>0</v>
      </c>
      <c r="BB62" s="1274">
        <v>0</v>
      </c>
      <c r="BC62" s="1274">
        <v>0</v>
      </c>
      <c r="BD62" s="1274">
        <v>0</v>
      </c>
      <c r="BE62" s="1274">
        <v>0</v>
      </c>
      <c r="BF62" s="1274">
        <v>0</v>
      </c>
      <c r="BG62" s="1274">
        <v>17.5</v>
      </c>
      <c r="BH62" s="1274">
        <v>17.5</v>
      </c>
      <c r="BI62" s="1274">
        <v>17.5</v>
      </c>
      <c r="BJ62" s="1274">
        <v>17.5</v>
      </c>
      <c r="BK62" s="1274">
        <v>17.5</v>
      </c>
      <c r="BL62" s="1274">
        <v>17.5</v>
      </c>
      <c r="BM62" s="1274">
        <v>17.5</v>
      </c>
      <c r="BN62" s="1274">
        <v>17.5</v>
      </c>
      <c r="BO62" s="1274">
        <v>17.5</v>
      </c>
      <c r="BP62" s="1274">
        <v>17.5</v>
      </c>
      <c r="BQ62" s="1274">
        <v>17.5</v>
      </c>
      <c r="BR62" s="1274">
        <v>17.5</v>
      </c>
      <c r="BS62" s="1274">
        <v>17.5</v>
      </c>
      <c r="BT62" s="1274">
        <v>17.5</v>
      </c>
      <c r="BU62" s="822"/>
      <c r="BV62" s="822"/>
      <c r="BW62" s="822"/>
      <c r="BX62" s="822"/>
      <c r="BY62" s="822"/>
      <c r="BZ62" s="822"/>
      <c r="CA62" s="822"/>
      <c r="CB62" s="822"/>
      <c r="CC62" s="822"/>
      <c r="CD62" s="822"/>
      <c r="CE62" s="822"/>
      <c r="CF62" s="822"/>
      <c r="CG62" s="822"/>
      <c r="CH62" s="822"/>
      <c r="CI62" s="822"/>
      <c r="CJ62" s="822"/>
      <c r="CK62" s="822"/>
      <c r="CL62" s="822"/>
      <c r="CM62" s="822"/>
      <c r="CN62" s="823"/>
    </row>
    <row r="63" spans="2:92" x14ac:dyDescent="0.3">
      <c r="B6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 s="1513" t="s">
        <v>1726</v>
      </c>
      <c r="D63" s="1514">
        <v>25.03</v>
      </c>
      <c r="E63" s="1266" t="s">
        <v>928</v>
      </c>
      <c r="F63" s="1267" t="str">
        <f>VLOOKUP(TBL5_OptBen[[#This Row],[Option Type (defined list)]],'Option Typs_Grps'!B$2:C$47, 2, FALSE)</f>
        <v>Resource Options</v>
      </c>
      <c r="G63" s="1268" t="s">
        <v>738</v>
      </c>
      <c r="H63" s="1269" t="s">
        <v>1093</v>
      </c>
      <c r="I63" s="1270" t="s">
        <v>68</v>
      </c>
      <c r="J63" s="1271" t="s">
        <v>111</v>
      </c>
      <c r="K63" s="1272">
        <v>2</v>
      </c>
      <c r="L63" s="1273">
        <v>0</v>
      </c>
      <c r="M63" s="1273">
        <v>0</v>
      </c>
      <c r="N63" s="1273">
        <v>0</v>
      </c>
      <c r="O63" s="1273">
        <v>0</v>
      </c>
      <c r="P63" s="1273">
        <v>0</v>
      </c>
      <c r="Q63" s="1273">
        <v>0</v>
      </c>
      <c r="R63" s="1274">
        <v>0</v>
      </c>
      <c r="S63" s="1274">
        <v>0</v>
      </c>
      <c r="T63" s="1274">
        <v>0</v>
      </c>
      <c r="U63" s="1274">
        <v>0</v>
      </c>
      <c r="V63" s="1274">
        <v>0</v>
      </c>
      <c r="W63" s="1274">
        <v>0</v>
      </c>
      <c r="X63" s="1274">
        <v>0</v>
      </c>
      <c r="Y63" s="1274">
        <v>0</v>
      </c>
      <c r="Z63" s="1274">
        <v>0</v>
      </c>
      <c r="AA63" s="1274">
        <v>0</v>
      </c>
      <c r="AB63" s="1274">
        <v>0</v>
      </c>
      <c r="AC63" s="1274">
        <v>0</v>
      </c>
      <c r="AD63" s="1274">
        <v>0</v>
      </c>
      <c r="AE63" s="1274">
        <v>0</v>
      </c>
      <c r="AF63" s="1274">
        <v>0</v>
      </c>
      <c r="AG63" s="1274">
        <v>0</v>
      </c>
      <c r="AH63" s="1274">
        <v>0</v>
      </c>
      <c r="AI63" s="1274">
        <v>0</v>
      </c>
      <c r="AJ63" s="1274">
        <v>0</v>
      </c>
      <c r="AK63" s="1274">
        <v>0</v>
      </c>
      <c r="AL63" s="1274">
        <v>0</v>
      </c>
      <c r="AM63" s="1274">
        <v>0</v>
      </c>
      <c r="AN63" s="1274">
        <v>0</v>
      </c>
      <c r="AO63" s="1274">
        <v>0</v>
      </c>
      <c r="AP63" s="1274">
        <v>0</v>
      </c>
      <c r="AQ63" s="1274">
        <v>0</v>
      </c>
      <c r="AR63" s="1274">
        <v>0</v>
      </c>
      <c r="AS63" s="1274">
        <v>0</v>
      </c>
      <c r="AT63" s="1274">
        <v>0</v>
      </c>
      <c r="AU63" s="1274">
        <v>0</v>
      </c>
      <c r="AV63" s="1274">
        <v>0</v>
      </c>
      <c r="AW63" s="1274">
        <v>0</v>
      </c>
      <c r="AX63" s="1274">
        <v>0</v>
      </c>
      <c r="AY63" s="1274">
        <v>0</v>
      </c>
      <c r="AZ63" s="1274">
        <v>0</v>
      </c>
      <c r="BA63" s="1274">
        <v>0</v>
      </c>
      <c r="BB63" s="1274">
        <v>0</v>
      </c>
      <c r="BC63" s="1274">
        <v>0</v>
      </c>
      <c r="BD63" s="1274">
        <v>0</v>
      </c>
      <c r="BE63" s="1274">
        <v>0</v>
      </c>
      <c r="BF63" s="1274">
        <v>0</v>
      </c>
      <c r="BG63" s="1274">
        <v>4</v>
      </c>
      <c r="BH63" s="1274">
        <v>4</v>
      </c>
      <c r="BI63" s="1274">
        <v>4</v>
      </c>
      <c r="BJ63" s="1274">
        <v>4</v>
      </c>
      <c r="BK63" s="1274">
        <v>4</v>
      </c>
      <c r="BL63" s="1274">
        <v>4</v>
      </c>
      <c r="BM63" s="1274">
        <v>4</v>
      </c>
      <c r="BN63" s="1274">
        <v>4</v>
      </c>
      <c r="BO63" s="1274">
        <v>4</v>
      </c>
      <c r="BP63" s="1274">
        <v>4</v>
      </c>
      <c r="BQ63" s="1274">
        <v>4</v>
      </c>
      <c r="BR63" s="1274">
        <v>4</v>
      </c>
      <c r="BS63" s="1274">
        <v>4</v>
      </c>
      <c r="BT63" s="1274">
        <v>4</v>
      </c>
      <c r="BU63" s="822"/>
      <c r="BV63" s="822"/>
      <c r="BW63" s="822"/>
      <c r="BX63" s="822"/>
      <c r="BY63" s="822"/>
      <c r="BZ63" s="822"/>
      <c r="CA63" s="822"/>
      <c r="CB63" s="822"/>
      <c r="CC63" s="822"/>
      <c r="CD63" s="822"/>
      <c r="CE63" s="822"/>
      <c r="CF63" s="822"/>
      <c r="CG63" s="822"/>
      <c r="CH63" s="822"/>
      <c r="CI63" s="822"/>
      <c r="CJ63" s="822"/>
      <c r="CK63" s="822"/>
      <c r="CL63" s="822"/>
      <c r="CM63" s="822"/>
      <c r="CN63" s="823"/>
    </row>
    <row r="64" spans="2:92" x14ac:dyDescent="0.3">
      <c r="B6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 s="1513" t="s">
        <v>1809</v>
      </c>
      <c r="D64" s="1514">
        <v>38.11</v>
      </c>
      <c r="E64" s="1266" t="s">
        <v>938</v>
      </c>
      <c r="F64" s="1267" t="str">
        <f>VLOOKUP(TBL5_OptBen[[#This Row],[Option Type (defined list)]],'Option Typs_Grps'!B$2:C$47, 2, FALSE)</f>
        <v>Resource Options</v>
      </c>
      <c r="G64" s="1268" t="s">
        <v>738</v>
      </c>
      <c r="H64" s="1269" t="s">
        <v>1093</v>
      </c>
      <c r="I64" s="1270" t="s">
        <v>68</v>
      </c>
      <c r="J64" s="1271" t="s">
        <v>111</v>
      </c>
      <c r="K64" s="1272">
        <v>2</v>
      </c>
      <c r="L64" s="1273">
        <v>0</v>
      </c>
      <c r="M64" s="1273">
        <v>0</v>
      </c>
      <c r="N64" s="1273">
        <v>0</v>
      </c>
      <c r="O64" s="1273">
        <v>0</v>
      </c>
      <c r="P64" s="1273">
        <v>0</v>
      </c>
      <c r="Q64" s="1273">
        <v>0</v>
      </c>
      <c r="R64" s="1274">
        <v>0</v>
      </c>
      <c r="S64" s="1274">
        <v>0</v>
      </c>
      <c r="T64" s="1274">
        <v>0</v>
      </c>
      <c r="U64" s="1274">
        <v>0</v>
      </c>
      <c r="V64" s="1274">
        <v>0</v>
      </c>
      <c r="W64" s="1274">
        <v>0</v>
      </c>
      <c r="X64" s="1274">
        <v>0</v>
      </c>
      <c r="Y64" s="1274">
        <v>0</v>
      </c>
      <c r="Z64" s="1274">
        <v>0</v>
      </c>
      <c r="AA64" s="1274">
        <v>0</v>
      </c>
      <c r="AB64" s="1274">
        <v>0</v>
      </c>
      <c r="AC64" s="1274">
        <v>0</v>
      </c>
      <c r="AD64" s="1274">
        <v>0</v>
      </c>
      <c r="AE64" s="1274">
        <v>0</v>
      </c>
      <c r="AF64" s="1274">
        <v>0</v>
      </c>
      <c r="AG64" s="1274">
        <v>6</v>
      </c>
      <c r="AH64" s="1274">
        <v>6</v>
      </c>
      <c r="AI64" s="1274">
        <v>6</v>
      </c>
      <c r="AJ64" s="1274">
        <v>6</v>
      </c>
      <c r="AK64" s="1274">
        <v>6</v>
      </c>
      <c r="AL64" s="1274">
        <v>6</v>
      </c>
      <c r="AM64" s="1274">
        <v>6</v>
      </c>
      <c r="AN64" s="1274">
        <v>6</v>
      </c>
      <c r="AO64" s="1274">
        <v>6</v>
      </c>
      <c r="AP64" s="1274">
        <v>6</v>
      </c>
      <c r="AQ64" s="1274">
        <v>6</v>
      </c>
      <c r="AR64" s="1274">
        <v>6</v>
      </c>
      <c r="AS64" s="1274">
        <v>6</v>
      </c>
      <c r="AT64" s="1274">
        <v>6</v>
      </c>
      <c r="AU64" s="1274">
        <v>6</v>
      </c>
      <c r="AV64" s="1274">
        <v>6</v>
      </c>
      <c r="AW64" s="1274">
        <v>6</v>
      </c>
      <c r="AX64" s="1274">
        <v>6</v>
      </c>
      <c r="AY64" s="1274">
        <v>6</v>
      </c>
      <c r="AZ64" s="1274">
        <v>6</v>
      </c>
      <c r="BA64" s="1274">
        <v>6</v>
      </c>
      <c r="BB64" s="1274">
        <v>6</v>
      </c>
      <c r="BC64" s="1274">
        <v>6</v>
      </c>
      <c r="BD64" s="1274">
        <v>6</v>
      </c>
      <c r="BE64" s="1274">
        <v>6</v>
      </c>
      <c r="BF64" s="1274">
        <v>6</v>
      </c>
      <c r="BG64" s="1274">
        <v>6</v>
      </c>
      <c r="BH64" s="1274">
        <v>6</v>
      </c>
      <c r="BI64" s="1274">
        <v>6</v>
      </c>
      <c r="BJ64" s="1274">
        <v>6</v>
      </c>
      <c r="BK64" s="1274">
        <v>6</v>
      </c>
      <c r="BL64" s="1274">
        <v>6</v>
      </c>
      <c r="BM64" s="1274">
        <v>6</v>
      </c>
      <c r="BN64" s="1274">
        <v>6</v>
      </c>
      <c r="BO64" s="1274">
        <v>6</v>
      </c>
      <c r="BP64" s="1274">
        <v>6</v>
      </c>
      <c r="BQ64" s="1274">
        <v>6</v>
      </c>
      <c r="BR64" s="1274">
        <v>6</v>
      </c>
      <c r="BS64" s="1274">
        <v>6</v>
      </c>
      <c r="BT64" s="1274">
        <v>6</v>
      </c>
      <c r="BU64" s="822"/>
      <c r="BV64" s="822"/>
      <c r="BW64" s="822"/>
      <c r="BX64" s="822"/>
      <c r="BY64" s="822"/>
      <c r="BZ64" s="822"/>
      <c r="CA64" s="822"/>
      <c r="CB64" s="822"/>
      <c r="CC64" s="822"/>
      <c r="CD64" s="822"/>
      <c r="CE64" s="822"/>
      <c r="CF64" s="822"/>
      <c r="CG64" s="822"/>
      <c r="CH64" s="822"/>
      <c r="CI64" s="822"/>
      <c r="CJ64" s="822"/>
      <c r="CK64" s="822"/>
      <c r="CL64" s="822"/>
      <c r="CM64" s="822"/>
      <c r="CN64" s="823"/>
    </row>
    <row r="65" spans="2:92" x14ac:dyDescent="0.3">
      <c r="B6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513" t="s">
        <v>1037</v>
      </c>
      <c r="D65" s="1514">
        <v>70.02</v>
      </c>
      <c r="E65" s="1266" t="s">
        <v>889</v>
      </c>
      <c r="F65" s="1267" t="str">
        <f>VLOOKUP(TBL5_OptBen[[#This Row],[Option Type (defined list)]],'Option Typs_Grps'!B$2:C$47, 2, FALSE)</f>
        <v>Resource Options</v>
      </c>
      <c r="G65" s="1268" t="s">
        <v>738</v>
      </c>
      <c r="H65" s="1269" t="s">
        <v>1093</v>
      </c>
      <c r="I65" s="1270" t="s">
        <v>68</v>
      </c>
      <c r="J65" s="1271" t="s">
        <v>111</v>
      </c>
      <c r="K65" s="1272">
        <v>2</v>
      </c>
      <c r="L65" s="1273">
        <v>0</v>
      </c>
      <c r="M65" s="1273">
        <v>0</v>
      </c>
      <c r="N65" s="1273">
        <v>0</v>
      </c>
      <c r="O65" s="1273">
        <v>0</v>
      </c>
      <c r="P65" s="1273">
        <v>0</v>
      </c>
      <c r="Q65" s="1273">
        <v>0</v>
      </c>
      <c r="R65" s="1274">
        <v>0</v>
      </c>
      <c r="S65" s="1274">
        <v>0</v>
      </c>
      <c r="T65" s="1274">
        <v>0</v>
      </c>
      <c r="U65" s="1274">
        <v>0</v>
      </c>
      <c r="V65" s="1274">
        <v>0</v>
      </c>
      <c r="W65" s="1274">
        <v>0</v>
      </c>
      <c r="X65" s="1274">
        <v>0</v>
      </c>
      <c r="Y65" s="1274">
        <v>0</v>
      </c>
      <c r="Z65" s="1274">
        <v>7</v>
      </c>
      <c r="AA65" s="1274">
        <v>7</v>
      </c>
      <c r="AB65" s="1274">
        <v>7</v>
      </c>
      <c r="AC65" s="1274">
        <v>7</v>
      </c>
      <c r="AD65" s="1274">
        <v>7</v>
      </c>
      <c r="AE65" s="1274">
        <v>7</v>
      </c>
      <c r="AF65" s="1274">
        <v>7</v>
      </c>
      <c r="AG65" s="1274">
        <v>7</v>
      </c>
      <c r="AH65" s="1274">
        <v>7</v>
      </c>
      <c r="AI65" s="1274">
        <v>7</v>
      </c>
      <c r="AJ65" s="1274">
        <v>7</v>
      </c>
      <c r="AK65" s="1274">
        <v>7</v>
      </c>
      <c r="AL65" s="1274">
        <v>7</v>
      </c>
      <c r="AM65" s="1274">
        <v>7</v>
      </c>
      <c r="AN65" s="1274">
        <v>7</v>
      </c>
      <c r="AO65" s="1274">
        <v>7</v>
      </c>
      <c r="AP65" s="1274">
        <v>7</v>
      </c>
      <c r="AQ65" s="1274">
        <v>7</v>
      </c>
      <c r="AR65" s="1274">
        <v>7</v>
      </c>
      <c r="AS65" s="1274">
        <v>7</v>
      </c>
      <c r="AT65" s="1274">
        <v>7</v>
      </c>
      <c r="AU65" s="1274">
        <v>7</v>
      </c>
      <c r="AV65" s="1274">
        <v>7</v>
      </c>
      <c r="AW65" s="1274">
        <v>7</v>
      </c>
      <c r="AX65" s="1274">
        <v>7</v>
      </c>
      <c r="AY65" s="1274">
        <v>7</v>
      </c>
      <c r="AZ65" s="1274">
        <v>7</v>
      </c>
      <c r="BA65" s="1274">
        <v>7</v>
      </c>
      <c r="BB65" s="1274">
        <v>7</v>
      </c>
      <c r="BC65" s="1274">
        <v>7</v>
      </c>
      <c r="BD65" s="1274">
        <v>7</v>
      </c>
      <c r="BE65" s="1274">
        <v>7</v>
      </c>
      <c r="BF65" s="1274">
        <v>7</v>
      </c>
      <c r="BG65" s="1274">
        <v>7</v>
      </c>
      <c r="BH65" s="1274">
        <v>7</v>
      </c>
      <c r="BI65" s="1274">
        <v>7</v>
      </c>
      <c r="BJ65" s="1274">
        <v>7</v>
      </c>
      <c r="BK65" s="1274">
        <v>7</v>
      </c>
      <c r="BL65" s="1274">
        <v>7</v>
      </c>
      <c r="BM65" s="1274">
        <v>7</v>
      </c>
      <c r="BN65" s="1274">
        <v>7</v>
      </c>
      <c r="BO65" s="1274">
        <v>7</v>
      </c>
      <c r="BP65" s="1274">
        <v>7</v>
      </c>
      <c r="BQ65" s="1274">
        <v>7</v>
      </c>
      <c r="BR65" s="1274">
        <v>7</v>
      </c>
      <c r="BS65" s="1274">
        <v>7</v>
      </c>
      <c r="BT65" s="1274">
        <v>7</v>
      </c>
      <c r="BU65" s="822"/>
      <c r="BV65" s="822"/>
      <c r="BW65" s="822"/>
      <c r="BX65" s="822"/>
      <c r="BY65" s="822"/>
      <c r="BZ65" s="822"/>
      <c r="CA65" s="822"/>
      <c r="CB65" s="822"/>
      <c r="CC65" s="822"/>
      <c r="CD65" s="822"/>
      <c r="CE65" s="822"/>
      <c r="CF65" s="822"/>
      <c r="CG65" s="822"/>
      <c r="CH65" s="822"/>
      <c r="CI65" s="822"/>
      <c r="CJ65" s="822"/>
      <c r="CK65" s="822"/>
      <c r="CL65" s="822"/>
      <c r="CM65" s="822"/>
      <c r="CN65" s="823"/>
    </row>
    <row r="66" spans="2:92" x14ac:dyDescent="0.3">
      <c r="B6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513" t="s">
        <v>1039</v>
      </c>
      <c r="D66" s="1514">
        <v>70.040000000000006</v>
      </c>
      <c r="E66" s="1266" t="s">
        <v>889</v>
      </c>
      <c r="F66" s="1267" t="str">
        <f>VLOOKUP(TBL5_OptBen[[#This Row],[Option Type (defined list)]],'Option Typs_Grps'!B$2:C$47, 2, FALSE)</f>
        <v>Customer Options</v>
      </c>
      <c r="G66" s="1268" t="s">
        <v>738</v>
      </c>
      <c r="H66" s="1269" t="s">
        <v>1093</v>
      </c>
      <c r="I66" s="1270" t="s">
        <v>68</v>
      </c>
      <c r="J66" s="1271" t="s">
        <v>111</v>
      </c>
      <c r="K66" s="1272">
        <v>2</v>
      </c>
      <c r="L66" s="1273">
        <v>0</v>
      </c>
      <c r="M66" s="1273">
        <v>0</v>
      </c>
      <c r="N66" s="1273">
        <v>0</v>
      </c>
      <c r="O66" s="1273">
        <v>0</v>
      </c>
      <c r="P66" s="1273">
        <v>0</v>
      </c>
      <c r="Q66" s="1273">
        <v>0</v>
      </c>
      <c r="R66" s="1274">
        <v>0</v>
      </c>
      <c r="S66" s="1274">
        <v>0</v>
      </c>
      <c r="T66" s="1274">
        <v>0</v>
      </c>
      <c r="U66" s="1274">
        <v>0</v>
      </c>
      <c r="V66" s="1274">
        <v>0</v>
      </c>
      <c r="W66" s="1274">
        <v>0</v>
      </c>
      <c r="X66" s="1274">
        <v>0</v>
      </c>
      <c r="Y66" s="1274">
        <v>0</v>
      </c>
      <c r="Z66" s="1274">
        <v>0</v>
      </c>
      <c r="AA66" s="1274">
        <v>0</v>
      </c>
      <c r="AB66" s="1274">
        <v>15</v>
      </c>
      <c r="AC66" s="1274">
        <v>15</v>
      </c>
      <c r="AD66" s="1274">
        <v>15</v>
      </c>
      <c r="AE66" s="1274">
        <v>15</v>
      </c>
      <c r="AF66" s="1274">
        <v>15</v>
      </c>
      <c r="AG66" s="1274">
        <v>15</v>
      </c>
      <c r="AH66" s="1274">
        <v>15</v>
      </c>
      <c r="AI66" s="1274">
        <v>15</v>
      </c>
      <c r="AJ66" s="1274">
        <v>15</v>
      </c>
      <c r="AK66" s="1274">
        <v>15</v>
      </c>
      <c r="AL66" s="1274">
        <v>15</v>
      </c>
      <c r="AM66" s="1274">
        <v>15</v>
      </c>
      <c r="AN66" s="1274">
        <v>15</v>
      </c>
      <c r="AO66" s="1274">
        <v>15</v>
      </c>
      <c r="AP66" s="1274">
        <v>15</v>
      </c>
      <c r="AQ66" s="1274">
        <v>15</v>
      </c>
      <c r="AR66" s="1274">
        <v>15</v>
      </c>
      <c r="AS66" s="1274">
        <v>15</v>
      </c>
      <c r="AT66" s="1274">
        <v>15</v>
      </c>
      <c r="AU66" s="1274">
        <v>15</v>
      </c>
      <c r="AV66" s="1274">
        <v>15</v>
      </c>
      <c r="AW66" s="1274">
        <v>15</v>
      </c>
      <c r="AX66" s="1274">
        <v>15</v>
      </c>
      <c r="AY66" s="1274">
        <v>15</v>
      </c>
      <c r="AZ66" s="1274">
        <v>15</v>
      </c>
      <c r="BA66" s="1274">
        <v>15</v>
      </c>
      <c r="BB66" s="1274">
        <v>15</v>
      </c>
      <c r="BC66" s="1274">
        <v>15</v>
      </c>
      <c r="BD66" s="1274">
        <v>15</v>
      </c>
      <c r="BE66" s="1274">
        <v>15</v>
      </c>
      <c r="BF66" s="1274">
        <v>15</v>
      </c>
      <c r="BG66" s="1274">
        <v>15</v>
      </c>
      <c r="BH66" s="1274">
        <v>15</v>
      </c>
      <c r="BI66" s="1274">
        <v>15</v>
      </c>
      <c r="BJ66" s="1274">
        <v>15</v>
      </c>
      <c r="BK66" s="1274">
        <v>15</v>
      </c>
      <c r="BL66" s="1274">
        <v>15</v>
      </c>
      <c r="BM66" s="1274">
        <v>15</v>
      </c>
      <c r="BN66" s="1274">
        <v>15</v>
      </c>
      <c r="BO66" s="1274">
        <v>15</v>
      </c>
      <c r="BP66" s="1274">
        <v>15</v>
      </c>
      <c r="BQ66" s="1274">
        <v>15</v>
      </c>
      <c r="BR66" s="1274">
        <v>15</v>
      </c>
      <c r="BS66" s="1274">
        <v>15</v>
      </c>
      <c r="BT66" s="1274">
        <v>15</v>
      </c>
      <c r="BU66" s="822"/>
      <c r="BV66" s="822"/>
      <c r="BW66" s="822"/>
      <c r="BX66" s="822"/>
      <c r="BY66" s="822"/>
      <c r="BZ66" s="822"/>
      <c r="CA66" s="822"/>
      <c r="CB66" s="822"/>
      <c r="CC66" s="822"/>
      <c r="CD66" s="822"/>
      <c r="CE66" s="822"/>
      <c r="CF66" s="822"/>
      <c r="CG66" s="822"/>
      <c r="CH66" s="822"/>
      <c r="CI66" s="822"/>
      <c r="CJ66" s="822"/>
      <c r="CK66" s="822"/>
      <c r="CL66" s="822"/>
      <c r="CM66" s="822"/>
      <c r="CN66" s="823"/>
    </row>
    <row r="67" spans="2:92" x14ac:dyDescent="0.3">
      <c r="B6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513" t="s">
        <v>1041</v>
      </c>
      <c r="D67" s="1514">
        <v>70.06</v>
      </c>
      <c r="E67" s="1266" t="s">
        <v>921</v>
      </c>
      <c r="F67" s="1267" t="str">
        <f>VLOOKUP(TBL5_OptBen[[#This Row],[Option Type (defined list)]],'Option Typs_Grps'!B$2:C$47, 2, FALSE)</f>
        <v>Production Options</v>
      </c>
      <c r="G67" s="1268" t="s">
        <v>738</v>
      </c>
      <c r="H67" s="1269" t="s">
        <v>1093</v>
      </c>
      <c r="I67" s="1270" t="s">
        <v>68</v>
      </c>
      <c r="J67" s="1271" t="s">
        <v>111</v>
      </c>
      <c r="K67" s="1272">
        <v>2</v>
      </c>
      <c r="L67" s="1273">
        <v>0</v>
      </c>
      <c r="M67" s="1273">
        <v>0</v>
      </c>
      <c r="N67" s="1273">
        <v>0</v>
      </c>
      <c r="O67" s="1273">
        <v>0</v>
      </c>
      <c r="P67" s="1273">
        <v>0</v>
      </c>
      <c r="Q67" s="1273">
        <v>0</v>
      </c>
      <c r="R67" s="1274">
        <v>0</v>
      </c>
      <c r="S67" s="1274">
        <v>0</v>
      </c>
      <c r="T67" s="1274">
        <v>0</v>
      </c>
      <c r="U67" s="1274">
        <v>0</v>
      </c>
      <c r="V67" s="1274">
        <v>0</v>
      </c>
      <c r="W67" s="1274">
        <v>0</v>
      </c>
      <c r="X67" s="1274">
        <v>0</v>
      </c>
      <c r="Y67" s="1274">
        <v>0</v>
      </c>
      <c r="Z67" s="1274">
        <v>0</v>
      </c>
      <c r="AA67" s="1289">
        <v>0</v>
      </c>
      <c r="AB67" s="1274">
        <v>4</v>
      </c>
      <c r="AC67" s="1274">
        <v>4</v>
      </c>
      <c r="AD67" s="1274">
        <v>4</v>
      </c>
      <c r="AE67" s="1274">
        <v>4</v>
      </c>
      <c r="AF67" s="1274">
        <v>4</v>
      </c>
      <c r="AG67" s="1274">
        <v>4</v>
      </c>
      <c r="AH67" s="1274">
        <v>4</v>
      </c>
      <c r="AI67" s="1274">
        <v>4</v>
      </c>
      <c r="AJ67" s="1274">
        <v>4</v>
      </c>
      <c r="AK67" s="1274">
        <v>4</v>
      </c>
      <c r="AL67" s="1274">
        <v>4</v>
      </c>
      <c r="AM67" s="1274">
        <v>4</v>
      </c>
      <c r="AN67" s="1274">
        <v>4</v>
      </c>
      <c r="AO67" s="1274">
        <v>4</v>
      </c>
      <c r="AP67" s="1274">
        <v>4</v>
      </c>
      <c r="AQ67" s="1274">
        <v>4</v>
      </c>
      <c r="AR67" s="1274">
        <v>4</v>
      </c>
      <c r="AS67" s="1274">
        <v>4</v>
      </c>
      <c r="AT67" s="1274">
        <v>4</v>
      </c>
      <c r="AU67" s="1274">
        <v>4</v>
      </c>
      <c r="AV67" s="1274">
        <v>4</v>
      </c>
      <c r="AW67" s="1274">
        <v>4</v>
      </c>
      <c r="AX67" s="1274">
        <v>4</v>
      </c>
      <c r="AY67" s="1274">
        <v>4</v>
      </c>
      <c r="AZ67" s="1274">
        <v>4</v>
      </c>
      <c r="BA67" s="1274">
        <v>4</v>
      </c>
      <c r="BB67" s="1274">
        <v>4</v>
      </c>
      <c r="BC67" s="1274">
        <v>4</v>
      </c>
      <c r="BD67" s="1274">
        <v>4</v>
      </c>
      <c r="BE67" s="1274">
        <v>4</v>
      </c>
      <c r="BF67" s="1274">
        <v>4</v>
      </c>
      <c r="BG67" s="1274">
        <v>4</v>
      </c>
      <c r="BH67" s="1274">
        <v>4</v>
      </c>
      <c r="BI67" s="1274">
        <v>4</v>
      </c>
      <c r="BJ67" s="1274">
        <v>4</v>
      </c>
      <c r="BK67" s="1274">
        <v>4</v>
      </c>
      <c r="BL67" s="1274">
        <v>4</v>
      </c>
      <c r="BM67" s="1274">
        <v>4</v>
      </c>
      <c r="BN67" s="1274">
        <v>4</v>
      </c>
      <c r="BO67" s="1274">
        <v>4</v>
      </c>
      <c r="BP67" s="1274">
        <v>4</v>
      </c>
      <c r="BQ67" s="1274">
        <v>4</v>
      </c>
      <c r="BR67" s="1274">
        <v>4</v>
      </c>
      <c r="BS67" s="1274">
        <v>4</v>
      </c>
      <c r="BT67" s="1274">
        <v>4</v>
      </c>
      <c r="BU67" s="822"/>
      <c r="BV67" s="822"/>
      <c r="BW67" s="822"/>
      <c r="BX67" s="822"/>
      <c r="BY67" s="822"/>
      <c r="BZ67" s="822"/>
      <c r="CA67" s="822"/>
      <c r="CB67" s="822"/>
      <c r="CC67" s="822"/>
      <c r="CD67" s="822"/>
      <c r="CE67" s="822"/>
      <c r="CF67" s="822"/>
      <c r="CG67" s="822"/>
      <c r="CH67" s="822"/>
      <c r="CI67" s="822"/>
      <c r="CJ67" s="822"/>
      <c r="CK67" s="822"/>
      <c r="CL67" s="822"/>
      <c r="CM67" s="822"/>
      <c r="CN67" s="823"/>
    </row>
    <row r="68" spans="2:92" x14ac:dyDescent="0.3">
      <c r="B6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8" s="1513" t="s">
        <v>1035</v>
      </c>
      <c r="D68" s="1514">
        <v>57.07</v>
      </c>
      <c r="E68" s="1266" t="s">
        <v>842</v>
      </c>
      <c r="F68" s="1267" t="str">
        <f>VLOOKUP(TBL5_OptBen[[#This Row],[Option Type (defined list)]],'Option Typs_Grps'!B$2:C$47, 2, FALSE)</f>
        <v>Production Options</v>
      </c>
      <c r="G68" s="1268" t="s">
        <v>738</v>
      </c>
      <c r="H68" s="1269" t="s">
        <v>1088</v>
      </c>
      <c r="I68" s="1270" t="s">
        <v>68</v>
      </c>
      <c r="J68" s="1271" t="s">
        <v>111</v>
      </c>
      <c r="K68" s="1272">
        <v>2</v>
      </c>
      <c r="L68" s="1273">
        <v>0</v>
      </c>
      <c r="M68" s="1273">
        <v>0</v>
      </c>
      <c r="N68" s="1273">
        <v>0</v>
      </c>
      <c r="O68" s="1273">
        <v>0</v>
      </c>
      <c r="P68" s="1273">
        <v>0</v>
      </c>
      <c r="Q68" s="1273">
        <v>0</v>
      </c>
      <c r="R68" s="1274">
        <v>1.89</v>
      </c>
      <c r="S68" s="1274">
        <v>4.66</v>
      </c>
      <c r="T68" s="1274">
        <v>7.46</v>
      </c>
      <c r="U68" s="1274">
        <v>10.28</v>
      </c>
      <c r="V68" s="1274">
        <v>13.12</v>
      </c>
      <c r="W68" s="1274">
        <v>15.16</v>
      </c>
      <c r="X68" s="1274">
        <v>17.149999999999999</v>
      </c>
      <c r="Y68" s="1274">
        <v>19.190000000000001</v>
      </c>
      <c r="Z68" s="1274">
        <v>21.28</v>
      </c>
      <c r="AA68" s="1274">
        <v>23.23</v>
      </c>
      <c r="AB68" s="1274">
        <v>25.59</v>
      </c>
      <c r="AC68" s="1274">
        <v>28.37</v>
      </c>
      <c r="AD68" s="1274">
        <v>31.12</v>
      </c>
      <c r="AE68" s="1274">
        <v>33.840000000000003</v>
      </c>
      <c r="AF68" s="1274">
        <v>36.54</v>
      </c>
      <c r="AG68" s="1274">
        <v>39.22</v>
      </c>
      <c r="AH68" s="1274">
        <v>41.88</v>
      </c>
      <c r="AI68" s="1274">
        <v>44.51</v>
      </c>
      <c r="AJ68" s="1274">
        <v>47.14</v>
      </c>
      <c r="AK68" s="1274">
        <v>49.75</v>
      </c>
      <c r="AL68" s="1274">
        <v>52.34</v>
      </c>
      <c r="AM68" s="1274">
        <v>54.91</v>
      </c>
      <c r="AN68" s="1274">
        <v>57.44</v>
      </c>
      <c r="AO68" s="1274">
        <v>59.8</v>
      </c>
      <c r="AP68" s="1274">
        <v>62</v>
      </c>
      <c r="AQ68" s="1274">
        <v>63.1</v>
      </c>
      <c r="AR68" s="1274">
        <v>63.62</v>
      </c>
      <c r="AS68" s="1274">
        <v>64.2</v>
      </c>
      <c r="AT68" s="1274">
        <v>64.84</v>
      </c>
      <c r="AU68" s="1274">
        <v>65.55</v>
      </c>
      <c r="AV68" s="1274">
        <v>66.34</v>
      </c>
      <c r="AW68" s="1274">
        <v>67.209999999999994</v>
      </c>
      <c r="AX68" s="1274">
        <v>68.11</v>
      </c>
      <c r="AY68" s="1274">
        <v>69.06</v>
      </c>
      <c r="AZ68" s="1274">
        <v>70.05</v>
      </c>
      <c r="BA68" s="1274">
        <v>71.08</v>
      </c>
      <c r="BB68" s="1274">
        <v>72.14</v>
      </c>
      <c r="BC68" s="1274">
        <v>73.23</v>
      </c>
      <c r="BD68" s="1274">
        <v>74.349999999999994</v>
      </c>
      <c r="BE68" s="1274">
        <v>75.510000000000005</v>
      </c>
      <c r="BF68" s="1274">
        <v>76.69</v>
      </c>
      <c r="BG68" s="1274">
        <v>77.89</v>
      </c>
      <c r="BH68" s="1274">
        <v>79.12</v>
      </c>
      <c r="BI68" s="1274">
        <v>80.37</v>
      </c>
      <c r="BJ68" s="1274">
        <v>81.64</v>
      </c>
      <c r="BK68" s="1274">
        <v>82.94</v>
      </c>
      <c r="BL68" s="1274">
        <v>84.25</v>
      </c>
      <c r="BM68" s="1274">
        <v>85.58</v>
      </c>
      <c r="BN68" s="1274">
        <v>86.93</v>
      </c>
      <c r="BO68" s="1274">
        <v>88.3</v>
      </c>
      <c r="BP68" s="1274">
        <v>89.69</v>
      </c>
      <c r="BQ68" s="1274">
        <v>91.09</v>
      </c>
      <c r="BR68" s="1274">
        <v>92.5</v>
      </c>
      <c r="BS68" s="1274">
        <v>93.94</v>
      </c>
      <c r="BT68" s="1274">
        <v>93.3</v>
      </c>
      <c r="BU68" s="822"/>
      <c r="BV68" s="822"/>
      <c r="BW68" s="822"/>
      <c r="BX68" s="822"/>
      <c r="BY68" s="822"/>
      <c r="BZ68" s="822"/>
      <c r="CA68" s="822"/>
      <c r="CB68" s="822"/>
      <c r="CC68" s="822"/>
      <c r="CD68" s="822"/>
      <c r="CE68" s="822"/>
      <c r="CF68" s="822"/>
      <c r="CG68" s="822"/>
      <c r="CH68" s="822"/>
      <c r="CI68" s="822"/>
      <c r="CJ68" s="822"/>
      <c r="CK68" s="822"/>
      <c r="CL68" s="822"/>
      <c r="CM68" s="822"/>
      <c r="CN68" s="823"/>
    </row>
    <row r="69" spans="2:92" x14ac:dyDescent="0.3">
      <c r="B6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9" s="1513" t="s">
        <v>1829</v>
      </c>
      <c r="D69" s="1514">
        <v>59.01</v>
      </c>
      <c r="E69" s="1266" t="s">
        <v>938</v>
      </c>
      <c r="F69" s="1267" t="str">
        <f>VLOOKUP(TBL5_OptBen[[#This Row],[Option Type (defined list)]],'Option Typs_Grps'!B$2:C$47, 2, FALSE)</f>
        <v>Production Options</v>
      </c>
      <c r="G69" s="1268" t="s">
        <v>738</v>
      </c>
      <c r="H69" s="1269" t="s">
        <v>1095</v>
      </c>
      <c r="I69" s="1270" t="s">
        <v>68</v>
      </c>
      <c r="J69" s="1271" t="s">
        <v>111</v>
      </c>
      <c r="K69" s="1272">
        <v>2</v>
      </c>
      <c r="L69" s="1273">
        <v>0</v>
      </c>
      <c r="M69" s="1273">
        <v>0</v>
      </c>
      <c r="N69" s="1273">
        <v>0</v>
      </c>
      <c r="O69" s="1273">
        <v>0</v>
      </c>
      <c r="P69" s="1273">
        <v>0</v>
      </c>
      <c r="Q69" s="1273">
        <v>0</v>
      </c>
      <c r="R69" s="1274">
        <v>0</v>
      </c>
      <c r="S69" s="1274">
        <v>0</v>
      </c>
      <c r="T69" s="1274">
        <v>0</v>
      </c>
      <c r="U69" s="1274">
        <v>0</v>
      </c>
      <c r="V69" s="1274">
        <v>0</v>
      </c>
      <c r="W69" s="1274">
        <v>5</v>
      </c>
      <c r="X69" s="1274">
        <v>5</v>
      </c>
      <c r="Y69" s="1274">
        <v>5</v>
      </c>
      <c r="Z69" s="1274">
        <v>5</v>
      </c>
      <c r="AA69" s="1274">
        <v>5</v>
      </c>
      <c r="AB69" s="1274">
        <v>5</v>
      </c>
      <c r="AC69" s="1274">
        <v>5</v>
      </c>
      <c r="AD69" s="1274">
        <v>5</v>
      </c>
      <c r="AE69" s="1274">
        <v>5</v>
      </c>
      <c r="AF69" s="1274">
        <v>5</v>
      </c>
      <c r="AG69" s="1274">
        <v>5</v>
      </c>
      <c r="AH69" s="1274">
        <v>5</v>
      </c>
      <c r="AI69" s="1274">
        <v>5</v>
      </c>
      <c r="AJ69" s="1274">
        <v>5</v>
      </c>
      <c r="AK69" s="1274">
        <v>5</v>
      </c>
      <c r="AL69" s="1274">
        <v>5</v>
      </c>
      <c r="AM69" s="1274">
        <v>5</v>
      </c>
      <c r="AN69" s="1274">
        <v>5</v>
      </c>
      <c r="AO69" s="1274">
        <v>5</v>
      </c>
      <c r="AP69" s="1274">
        <v>5</v>
      </c>
      <c r="AQ69" s="1274">
        <v>5</v>
      </c>
      <c r="AR69" s="1274">
        <v>5</v>
      </c>
      <c r="AS69" s="1274">
        <v>5</v>
      </c>
      <c r="AT69" s="1274">
        <v>5</v>
      </c>
      <c r="AU69" s="1274">
        <v>5</v>
      </c>
      <c r="AV69" s="1274">
        <v>5</v>
      </c>
      <c r="AW69" s="1274">
        <v>5</v>
      </c>
      <c r="AX69" s="1274">
        <v>5</v>
      </c>
      <c r="AY69" s="1274">
        <v>5</v>
      </c>
      <c r="AZ69" s="1274">
        <v>5</v>
      </c>
      <c r="BA69" s="1274">
        <v>5</v>
      </c>
      <c r="BB69" s="1274">
        <v>5</v>
      </c>
      <c r="BC69" s="1274">
        <v>5</v>
      </c>
      <c r="BD69" s="1274">
        <v>5</v>
      </c>
      <c r="BE69" s="1274">
        <v>5</v>
      </c>
      <c r="BF69" s="1274">
        <v>5</v>
      </c>
      <c r="BG69" s="1274">
        <v>5</v>
      </c>
      <c r="BH69" s="1274">
        <v>5</v>
      </c>
      <c r="BI69" s="1274">
        <v>5</v>
      </c>
      <c r="BJ69" s="1274">
        <v>5</v>
      </c>
      <c r="BK69" s="1274">
        <v>5</v>
      </c>
      <c r="BL69" s="1274">
        <v>5</v>
      </c>
      <c r="BM69" s="1274">
        <v>5</v>
      </c>
      <c r="BN69" s="1274">
        <v>5</v>
      </c>
      <c r="BO69" s="1274">
        <v>5</v>
      </c>
      <c r="BP69" s="1274">
        <v>5</v>
      </c>
      <c r="BQ69" s="1274">
        <v>5</v>
      </c>
      <c r="BR69" s="1274">
        <v>5</v>
      </c>
      <c r="BS69" s="1274">
        <v>5</v>
      </c>
      <c r="BT69" s="1274">
        <v>5</v>
      </c>
      <c r="BU69" s="822"/>
      <c r="BV69" s="822"/>
      <c r="BW69" s="822"/>
      <c r="BX69" s="822"/>
      <c r="BY69" s="822"/>
      <c r="BZ69" s="822"/>
      <c r="CA69" s="822"/>
      <c r="CB69" s="822"/>
      <c r="CC69" s="822"/>
      <c r="CD69" s="822"/>
      <c r="CE69" s="822"/>
      <c r="CF69" s="822"/>
      <c r="CG69" s="822"/>
      <c r="CH69" s="822"/>
      <c r="CI69" s="822"/>
      <c r="CJ69" s="822"/>
      <c r="CK69" s="822"/>
      <c r="CL69" s="822"/>
      <c r="CM69" s="822"/>
      <c r="CN69" s="823"/>
    </row>
    <row r="70" spans="2:92" x14ac:dyDescent="0.3">
      <c r="B70"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0" s="1513" t="s">
        <v>1829</v>
      </c>
      <c r="D70" s="1514">
        <v>59.01</v>
      </c>
      <c r="E70" s="1266" t="s">
        <v>938</v>
      </c>
      <c r="F70" s="1267" t="str">
        <f>VLOOKUP(TBL5_OptBen[[#This Row],[Option Type (defined list)]],'Option Typs_Grps'!B$2:C$47, 2, FALSE)</f>
        <v>Production Options</v>
      </c>
      <c r="G70" s="1268" t="s">
        <v>738</v>
      </c>
      <c r="H70" s="1269" t="s">
        <v>1090</v>
      </c>
      <c r="I70" s="1270" t="s">
        <v>68</v>
      </c>
      <c r="J70" s="1271" t="s">
        <v>111</v>
      </c>
      <c r="K70" s="1272">
        <v>2</v>
      </c>
      <c r="L70" s="1273">
        <v>0</v>
      </c>
      <c r="M70" s="1273">
        <v>0</v>
      </c>
      <c r="N70" s="1273">
        <v>0</v>
      </c>
      <c r="O70" s="1273">
        <v>0</v>
      </c>
      <c r="P70" s="1273">
        <v>0</v>
      </c>
      <c r="Q70" s="1273">
        <v>0</v>
      </c>
      <c r="R70" s="1274">
        <v>0</v>
      </c>
      <c r="S70" s="1274">
        <v>0</v>
      </c>
      <c r="T70" s="1274">
        <v>0</v>
      </c>
      <c r="U70" s="1274">
        <v>0</v>
      </c>
      <c r="V70" s="1274">
        <v>0</v>
      </c>
      <c r="W70" s="1274">
        <v>5</v>
      </c>
      <c r="X70" s="1274">
        <v>5</v>
      </c>
      <c r="Y70" s="1274">
        <v>5</v>
      </c>
      <c r="Z70" s="1274">
        <v>5</v>
      </c>
      <c r="AA70" s="1274">
        <v>5</v>
      </c>
      <c r="AB70" s="1274">
        <v>5</v>
      </c>
      <c r="AC70" s="1274">
        <v>5</v>
      </c>
      <c r="AD70" s="1274">
        <v>5</v>
      </c>
      <c r="AE70" s="1274">
        <v>5</v>
      </c>
      <c r="AF70" s="1274">
        <v>5</v>
      </c>
      <c r="AG70" s="1274">
        <v>5</v>
      </c>
      <c r="AH70" s="1274">
        <v>5</v>
      </c>
      <c r="AI70" s="1274">
        <v>5</v>
      </c>
      <c r="AJ70" s="1274">
        <v>5</v>
      </c>
      <c r="AK70" s="1274">
        <v>5</v>
      </c>
      <c r="AL70" s="1274">
        <v>5</v>
      </c>
      <c r="AM70" s="1274">
        <v>5</v>
      </c>
      <c r="AN70" s="1274">
        <v>5</v>
      </c>
      <c r="AO70" s="1274">
        <v>5</v>
      </c>
      <c r="AP70" s="1274">
        <v>5</v>
      </c>
      <c r="AQ70" s="1274">
        <v>5</v>
      </c>
      <c r="AR70" s="1274">
        <v>5</v>
      </c>
      <c r="AS70" s="1274">
        <v>5</v>
      </c>
      <c r="AT70" s="1274">
        <v>5</v>
      </c>
      <c r="AU70" s="1274">
        <v>5</v>
      </c>
      <c r="AV70" s="1274">
        <v>5</v>
      </c>
      <c r="AW70" s="1274">
        <v>5</v>
      </c>
      <c r="AX70" s="1274">
        <v>5</v>
      </c>
      <c r="AY70" s="1274">
        <v>5</v>
      </c>
      <c r="AZ70" s="1274">
        <v>5</v>
      </c>
      <c r="BA70" s="1274">
        <v>5</v>
      </c>
      <c r="BB70" s="1274">
        <v>5</v>
      </c>
      <c r="BC70" s="1274">
        <v>5</v>
      </c>
      <c r="BD70" s="1274">
        <v>5</v>
      </c>
      <c r="BE70" s="1274">
        <v>5</v>
      </c>
      <c r="BF70" s="1274">
        <v>5</v>
      </c>
      <c r="BG70" s="1274">
        <v>5</v>
      </c>
      <c r="BH70" s="1274">
        <v>5</v>
      </c>
      <c r="BI70" s="1274">
        <v>5</v>
      </c>
      <c r="BJ70" s="1274">
        <v>5</v>
      </c>
      <c r="BK70" s="1274">
        <v>5</v>
      </c>
      <c r="BL70" s="1274">
        <v>5</v>
      </c>
      <c r="BM70" s="1274">
        <v>5</v>
      </c>
      <c r="BN70" s="1274">
        <v>5</v>
      </c>
      <c r="BO70" s="1274">
        <v>5</v>
      </c>
      <c r="BP70" s="1274">
        <v>5</v>
      </c>
      <c r="BQ70" s="1274">
        <v>5</v>
      </c>
      <c r="BR70" s="1274">
        <v>5</v>
      </c>
      <c r="BS70" s="1274">
        <v>5</v>
      </c>
      <c r="BT70" s="1274">
        <v>5</v>
      </c>
      <c r="BU70" s="822"/>
      <c r="BV70" s="822"/>
      <c r="BW70" s="822"/>
      <c r="BX70" s="822"/>
      <c r="BY70" s="822"/>
      <c r="BZ70" s="822"/>
      <c r="CA70" s="822"/>
      <c r="CB70" s="822"/>
      <c r="CC70" s="822"/>
      <c r="CD70" s="822"/>
      <c r="CE70" s="822"/>
      <c r="CF70" s="822"/>
      <c r="CG70" s="822"/>
      <c r="CH70" s="822"/>
      <c r="CI70" s="822"/>
      <c r="CJ70" s="822"/>
      <c r="CK70" s="822"/>
      <c r="CL70" s="822"/>
      <c r="CM70" s="822"/>
      <c r="CN70" s="823"/>
    </row>
    <row r="71" spans="2:92" x14ac:dyDescent="0.3">
      <c r="B7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1" s="1513" t="s">
        <v>1812</v>
      </c>
      <c r="D71" s="1514">
        <v>39.020000000000003</v>
      </c>
      <c r="E71" s="1266" t="s">
        <v>938</v>
      </c>
      <c r="F71" s="1267" t="str">
        <f>VLOOKUP(TBL5_OptBen[[#This Row],[Option Type (defined list)]],'Option Typs_Grps'!B$2:C$47, 2, FALSE)</f>
        <v>Production Options</v>
      </c>
      <c r="G71" s="1268" t="s">
        <v>738</v>
      </c>
      <c r="H71" s="1269" t="s">
        <v>1087</v>
      </c>
      <c r="I71" s="1270" t="s">
        <v>68</v>
      </c>
      <c r="J71" s="1271" t="s">
        <v>111</v>
      </c>
      <c r="K71" s="1272">
        <v>2</v>
      </c>
      <c r="L71" s="1273">
        <v>0</v>
      </c>
      <c r="M71" s="1273">
        <v>0</v>
      </c>
      <c r="N71" s="1273">
        <v>0</v>
      </c>
      <c r="O71" s="1273">
        <v>0</v>
      </c>
      <c r="P71" s="1273">
        <v>0</v>
      </c>
      <c r="Q71" s="1273">
        <v>0</v>
      </c>
      <c r="R71" s="1274">
        <v>0</v>
      </c>
      <c r="S71" s="1274">
        <v>0</v>
      </c>
      <c r="T71" s="1274">
        <v>0</v>
      </c>
      <c r="U71" s="1274">
        <v>0</v>
      </c>
      <c r="V71" s="1274">
        <v>0</v>
      </c>
      <c r="W71" s="1274">
        <v>0</v>
      </c>
      <c r="X71" s="1274">
        <v>0</v>
      </c>
      <c r="Y71" s="1274">
        <v>0</v>
      </c>
      <c r="Z71" s="1274">
        <v>0</v>
      </c>
      <c r="AA71" s="1274">
        <v>0</v>
      </c>
      <c r="AB71" s="1274">
        <v>2.5</v>
      </c>
      <c r="AC71" s="1274">
        <v>2.5</v>
      </c>
      <c r="AD71" s="1274">
        <v>2.5</v>
      </c>
      <c r="AE71" s="1274">
        <v>2.5</v>
      </c>
      <c r="AF71" s="1274">
        <v>2.5</v>
      </c>
      <c r="AG71" s="1274">
        <v>2.5</v>
      </c>
      <c r="AH71" s="1274">
        <v>2.5</v>
      </c>
      <c r="AI71" s="1274">
        <v>2.5</v>
      </c>
      <c r="AJ71" s="1274">
        <v>2.5</v>
      </c>
      <c r="AK71" s="1274">
        <v>2.5</v>
      </c>
      <c r="AL71" s="1274">
        <v>2.5</v>
      </c>
      <c r="AM71" s="1274">
        <v>2.5</v>
      </c>
      <c r="AN71" s="1274">
        <v>2.5</v>
      </c>
      <c r="AO71" s="1274">
        <v>2.5</v>
      </c>
      <c r="AP71" s="1274">
        <v>2.5</v>
      </c>
      <c r="AQ71" s="1274">
        <v>2.5</v>
      </c>
      <c r="AR71" s="1274">
        <v>2.5</v>
      </c>
      <c r="AS71" s="1274">
        <v>2.5</v>
      </c>
      <c r="AT71" s="1274">
        <v>2.5</v>
      </c>
      <c r="AU71" s="1274">
        <v>2.5</v>
      </c>
      <c r="AV71" s="1274">
        <v>2.5</v>
      </c>
      <c r="AW71" s="1274">
        <v>2.5</v>
      </c>
      <c r="AX71" s="1274">
        <v>2.5</v>
      </c>
      <c r="AY71" s="1274">
        <v>2.5</v>
      </c>
      <c r="AZ71" s="1274">
        <v>2.5</v>
      </c>
      <c r="BA71" s="1274">
        <v>2.5</v>
      </c>
      <c r="BB71" s="1274">
        <v>2.5</v>
      </c>
      <c r="BC71" s="1274">
        <v>2.5</v>
      </c>
      <c r="BD71" s="1274">
        <v>2.5</v>
      </c>
      <c r="BE71" s="1274">
        <v>2.5</v>
      </c>
      <c r="BF71" s="1274">
        <v>2.5</v>
      </c>
      <c r="BG71" s="1274">
        <v>2.5</v>
      </c>
      <c r="BH71" s="1274">
        <v>2.5</v>
      </c>
      <c r="BI71" s="1274">
        <v>2.5</v>
      </c>
      <c r="BJ71" s="1274">
        <v>2.5</v>
      </c>
      <c r="BK71" s="1274">
        <v>2.5</v>
      </c>
      <c r="BL71" s="1274">
        <v>2.5</v>
      </c>
      <c r="BM71" s="1274">
        <v>2.5</v>
      </c>
      <c r="BN71" s="1274">
        <v>2.5</v>
      </c>
      <c r="BO71" s="1274">
        <v>2.5</v>
      </c>
      <c r="BP71" s="1274">
        <v>2.5</v>
      </c>
      <c r="BQ71" s="1274">
        <v>2.5</v>
      </c>
      <c r="BR71" s="1274">
        <v>2.5</v>
      </c>
      <c r="BS71" s="1274">
        <v>2.5</v>
      </c>
      <c r="BT71" s="1274">
        <v>2.5</v>
      </c>
      <c r="BU71" s="822"/>
      <c r="BV71" s="822"/>
      <c r="BW71" s="822"/>
      <c r="BX71" s="822"/>
      <c r="BY71" s="822"/>
      <c r="BZ71" s="822"/>
      <c r="CA71" s="822"/>
      <c r="CB71" s="822"/>
      <c r="CC71" s="822"/>
      <c r="CD71" s="822"/>
      <c r="CE71" s="822"/>
      <c r="CF71" s="822"/>
      <c r="CG71" s="822"/>
      <c r="CH71" s="822"/>
      <c r="CI71" s="822"/>
      <c r="CJ71" s="822"/>
      <c r="CK71" s="822"/>
      <c r="CL71" s="822"/>
      <c r="CM71" s="822"/>
      <c r="CN71" s="823"/>
    </row>
    <row r="72" spans="2:92" x14ac:dyDescent="0.3">
      <c r="B7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2" s="1513" t="s">
        <v>1829</v>
      </c>
      <c r="D72" s="1514">
        <v>59.01</v>
      </c>
      <c r="E72" s="1266" t="s">
        <v>938</v>
      </c>
      <c r="F72" s="1267" t="str">
        <f>VLOOKUP(TBL5_OptBen[[#This Row],[Option Type (defined list)]],'Option Typs_Grps'!B$2:C$47, 2, FALSE)</f>
        <v>Production Options</v>
      </c>
      <c r="G72" s="1268" t="s">
        <v>738</v>
      </c>
      <c r="H72" s="1269" t="s">
        <v>1093</v>
      </c>
      <c r="I72" s="1270" t="s">
        <v>68</v>
      </c>
      <c r="J72" s="1271" t="s">
        <v>111</v>
      </c>
      <c r="K72" s="1272">
        <v>2</v>
      </c>
      <c r="L72" s="1273">
        <v>0</v>
      </c>
      <c r="M72" s="1273">
        <v>0</v>
      </c>
      <c r="N72" s="1273">
        <v>0</v>
      </c>
      <c r="O72" s="1273">
        <v>0</v>
      </c>
      <c r="P72" s="1273">
        <v>0</v>
      </c>
      <c r="Q72" s="1273">
        <v>0</v>
      </c>
      <c r="R72" s="1274">
        <v>0</v>
      </c>
      <c r="S72" s="1274">
        <v>0</v>
      </c>
      <c r="T72" s="1274">
        <v>0</v>
      </c>
      <c r="U72" s="1274">
        <v>0</v>
      </c>
      <c r="V72" s="1274">
        <v>0</v>
      </c>
      <c r="W72" s="1274">
        <v>5</v>
      </c>
      <c r="X72" s="1274">
        <v>5</v>
      </c>
      <c r="Y72" s="1274">
        <v>5</v>
      </c>
      <c r="Z72" s="1274">
        <v>5</v>
      </c>
      <c r="AA72" s="1274">
        <v>5</v>
      </c>
      <c r="AB72" s="1274">
        <v>5</v>
      </c>
      <c r="AC72" s="1274">
        <v>5</v>
      </c>
      <c r="AD72" s="1274">
        <v>5</v>
      </c>
      <c r="AE72" s="1274">
        <v>5</v>
      </c>
      <c r="AF72" s="1274">
        <v>5</v>
      </c>
      <c r="AG72" s="1274">
        <v>5</v>
      </c>
      <c r="AH72" s="1274">
        <v>5</v>
      </c>
      <c r="AI72" s="1274">
        <v>5</v>
      </c>
      <c r="AJ72" s="1274">
        <v>5</v>
      </c>
      <c r="AK72" s="1274">
        <v>5</v>
      </c>
      <c r="AL72" s="1274">
        <v>5</v>
      </c>
      <c r="AM72" s="1274">
        <v>5</v>
      </c>
      <c r="AN72" s="1274">
        <v>5</v>
      </c>
      <c r="AO72" s="1274">
        <v>5</v>
      </c>
      <c r="AP72" s="1274">
        <v>5</v>
      </c>
      <c r="AQ72" s="1274">
        <v>5</v>
      </c>
      <c r="AR72" s="1274">
        <v>5</v>
      </c>
      <c r="AS72" s="1274">
        <v>5</v>
      </c>
      <c r="AT72" s="1274">
        <v>5</v>
      </c>
      <c r="AU72" s="1274">
        <v>5</v>
      </c>
      <c r="AV72" s="1274">
        <v>5</v>
      </c>
      <c r="AW72" s="1274">
        <v>5</v>
      </c>
      <c r="AX72" s="1274">
        <v>5</v>
      </c>
      <c r="AY72" s="1274">
        <v>5</v>
      </c>
      <c r="AZ72" s="1274">
        <v>5</v>
      </c>
      <c r="BA72" s="1274">
        <v>5</v>
      </c>
      <c r="BB72" s="1274">
        <v>5</v>
      </c>
      <c r="BC72" s="1274">
        <v>5</v>
      </c>
      <c r="BD72" s="1274">
        <v>5</v>
      </c>
      <c r="BE72" s="1274">
        <v>5</v>
      </c>
      <c r="BF72" s="1274">
        <v>5</v>
      </c>
      <c r="BG72" s="1274">
        <v>5</v>
      </c>
      <c r="BH72" s="1274">
        <v>5</v>
      </c>
      <c r="BI72" s="1274">
        <v>5</v>
      </c>
      <c r="BJ72" s="1274">
        <v>5</v>
      </c>
      <c r="BK72" s="1274">
        <v>5</v>
      </c>
      <c r="BL72" s="1274">
        <v>5</v>
      </c>
      <c r="BM72" s="1274">
        <v>5</v>
      </c>
      <c r="BN72" s="1274">
        <v>5</v>
      </c>
      <c r="BO72" s="1274">
        <v>5</v>
      </c>
      <c r="BP72" s="1274">
        <v>5</v>
      </c>
      <c r="BQ72" s="1274">
        <v>5</v>
      </c>
      <c r="BR72" s="1274">
        <v>5</v>
      </c>
      <c r="BS72" s="1274">
        <v>5</v>
      </c>
      <c r="BT72" s="1274">
        <v>5</v>
      </c>
      <c r="BU72" s="822"/>
      <c r="BV72" s="822"/>
      <c r="BW72" s="822"/>
      <c r="BX72" s="822"/>
      <c r="BY72" s="822"/>
      <c r="BZ72" s="822"/>
      <c r="CA72" s="822"/>
      <c r="CB72" s="822"/>
      <c r="CC72" s="822"/>
      <c r="CD72" s="822"/>
      <c r="CE72" s="822"/>
      <c r="CF72" s="822"/>
      <c r="CG72" s="822"/>
      <c r="CH72" s="822"/>
      <c r="CI72" s="822"/>
      <c r="CJ72" s="822"/>
      <c r="CK72" s="822"/>
      <c r="CL72" s="822"/>
      <c r="CM72" s="822"/>
      <c r="CN72" s="823"/>
    </row>
    <row r="73" spans="2:92" x14ac:dyDescent="0.3">
      <c r="B7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3" s="1513" t="s">
        <v>1811</v>
      </c>
      <c r="D73" s="1514">
        <v>39.01</v>
      </c>
      <c r="E73" s="1266" t="s">
        <v>938</v>
      </c>
      <c r="F73" s="1267" t="str">
        <f>VLOOKUP(TBL5_OptBen[[#This Row],[Option Type (defined list)]],'Option Typs_Grps'!B$2:C$47, 2, FALSE)</f>
        <v>Production Options</v>
      </c>
      <c r="G73" s="1268" t="s">
        <v>738</v>
      </c>
      <c r="H73" s="1269" t="s">
        <v>1088</v>
      </c>
      <c r="I73" s="1270" t="s">
        <v>68</v>
      </c>
      <c r="J73" s="1271" t="s">
        <v>111</v>
      </c>
      <c r="K73" s="1272">
        <v>2</v>
      </c>
      <c r="L73" s="1273">
        <v>0</v>
      </c>
      <c r="M73" s="1273">
        <v>0</v>
      </c>
      <c r="N73" s="1273">
        <v>0</v>
      </c>
      <c r="O73" s="1273">
        <v>0</v>
      </c>
      <c r="P73" s="1273">
        <v>0</v>
      </c>
      <c r="Q73" s="1273">
        <v>0</v>
      </c>
      <c r="R73" s="1274">
        <v>0</v>
      </c>
      <c r="S73" s="1274">
        <v>0</v>
      </c>
      <c r="T73" s="1274">
        <v>0</v>
      </c>
      <c r="U73" s="1274">
        <v>0</v>
      </c>
      <c r="V73" s="1274">
        <v>0</v>
      </c>
      <c r="W73" s="1274">
        <v>0</v>
      </c>
      <c r="X73" s="1274">
        <v>0</v>
      </c>
      <c r="Y73" s="1274">
        <v>0</v>
      </c>
      <c r="Z73" s="1274">
        <v>0</v>
      </c>
      <c r="AA73" s="1274">
        <v>0</v>
      </c>
      <c r="AB73" s="1274">
        <v>5</v>
      </c>
      <c r="AC73" s="1274">
        <v>5</v>
      </c>
      <c r="AD73" s="1274">
        <v>5</v>
      </c>
      <c r="AE73" s="1274">
        <v>5</v>
      </c>
      <c r="AF73" s="1274">
        <v>5</v>
      </c>
      <c r="AG73" s="1274">
        <v>5</v>
      </c>
      <c r="AH73" s="1274">
        <v>5</v>
      </c>
      <c r="AI73" s="1274">
        <v>5</v>
      </c>
      <c r="AJ73" s="1274">
        <v>5</v>
      </c>
      <c r="AK73" s="1274">
        <v>5</v>
      </c>
      <c r="AL73" s="1274">
        <v>5</v>
      </c>
      <c r="AM73" s="1274">
        <v>5</v>
      </c>
      <c r="AN73" s="1274">
        <v>5</v>
      </c>
      <c r="AO73" s="1274">
        <v>5</v>
      </c>
      <c r="AP73" s="1274">
        <v>5</v>
      </c>
      <c r="AQ73" s="1274">
        <v>5</v>
      </c>
      <c r="AR73" s="1274">
        <v>5</v>
      </c>
      <c r="AS73" s="1274">
        <v>5</v>
      </c>
      <c r="AT73" s="1274">
        <v>5</v>
      </c>
      <c r="AU73" s="1274">
        <v>5</v>
      </c>
      <c r="AV73" s="1274">
        <v>5</v>
      </c>
      <c r="AW73" s="1274">
        <v>5</v>
      </c>
      <c r="AX73" s="1274">
        <v>5</v>
      </c>
      <c r="AY73" s="1274">
        <v>5</v>
      </c>
      <c r="AZ73" s="1274">
        <v>5</v>
      </c>
      <c r="BA73" s="1274">
        <v>5</v>
      </c>
      <c r="BB73" s="1274">
        <v>5</v>
      </c>
      <c r="BC73" s="1274">
        <v>5</v>
      </c>
      <c r="BD73" s="1274">
        <v>5</v>
      </c>
      <c r="BE73" s="1274">
        <v>5</v>
      </c>
      <c r="BF73" s="1274">
        <v>5</v>
      </c>
      <c r="BG73" s="1274">
        <v>5</v>
      </c>
      <c r="BH73" s="1274">
        <v>5</v>
      </c>
      <c r="BI73" s="1274">
        <v>5</v>
      </c>
      <c r="BJ73" s="1274">
        <v>5</v>
      </c>
      <c r="BK73" s="1274">
        <v>5</v>
      </c>
      <c r="BL73" s="1274">
        <v>5</v>
      </c>
      <c r="BM73" s="1274">
        <v>5</v>
      </c>
      <c r="BN73" s="1274">
        <v>5</v>
      </c>
      <c r="BO73" s="1274">
        <v>5</v>
      </c>
      <c r="BP73" s="1274">
        <v>5</v>
      </c>
      <c r="BQ73" s="1274">
        <v>5</v>
      </c>
      <c r="BR73" s="1274">
        <v>5</v>
      </c>
      <c r="BS73" s="1274">
        <v>5</v>
      </c>
      <c r="BT73" s="1274">
        <v>5</v>
      </c>
      <c r="BU73" s="822"/>
      <c r="BV73" s="822"/>
      <c r="BW73" s="822"/>
      <c r="BX73" s="822"/>
      <c r="BY73" s="822"/>
      <c r="BZ73" s="822"/>
      <c r="CA73" s="822"/>
      <c r="CB73" s="822"/>
      <c r="CC73" s="822"/>
      <c r="CD73" s="822"/>
      <c r="CE73" s="822"/>
      <c r="CF73" s="822"/>
      <c r="CG73" s="822"/>
      <c r="CH73" s="822"/>
      <c r="CI73" s="822"/>
      <c r="CJ73" s="822"/>
      <c r="CK73" s="822"/>
      <c r="CL73" s="822"/>
      <c r="CM73" s="822"/>
      <c r="CN73" s="823"/>
    </row>
    <row r="74" spans="2:92" x14ac:dyDescent="0.3">
      <c r="B7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4" s="1513" t="s">
        <v>1829</v>
      </c>
      <c r="D74" s="1514">
        <v>59.01</v>
      </c>
      <c r="E74" s="1266" t="s">
        <v>938</v>
      </c>
      <c r="F74" s="1267" t="str">
        <f>VLOOKUP(TBL5_OptBen[[#This Row],[Option Type (defined list)]],'Option Typs_Grps'!B$2:C$47, 2, FALSE)</f>
        <v>Distribution Options</v>
      </c>
      <c r="G74" s="1268" t="s">
        <v>738</v>
      </c>
      <c r="H74" s="1269" t="s">
        <v>1088</v>
      </c>
      <c r="I74" s="1270" t="s">
        <v>68</v>
      </c>
      <c r="J74" s="1271" t="s">
        <v>111</v>
      </c>
      <c r="K74" s="1272">
        <v>2</v>
      </c>
      <c r="L74" s="1273">
        <v>0</v>
      </c>
      <c r="M74" s="1273">
        <v>0</v>
      </c>
      <c r="N74" s="1273">
        <v>0</v>
      </c>
      <c r="O74" s="1273">
        <v>0</v>
      </c>
      <c r="P74" s="1273">
        <v>0</v>
      </c>
      <c r="Q74" s="1273">
        <v>0</v>
      </c>
      <c r="R74" s="1274">
        <v>0</v>
      </c>
      <c r="S74" s="1274">
        <v>0</v>
      </c>
      <c r="T74" s="1274">
        <v>0</v>
      </c>
      <c r="U74" s="1274">
        <v>0</v>
      </c>
      <c r="V74" s="1274">
        <v>0</v>
      </c>
      <c r="W74" s="1274">
        <v>5</v>
      </c>
      <c r="X74" s="1274">
        <v>5</v>
      </c>
      <c r="Y74" s="1274">
        <v>5</v>
      </c>
      <c r="Z74" s="1274">
        <v>5</v>
      </c>
      <c r="AA74" s="1274">
        <v>5</v>
      </c>
      <c r="AB74" s="1274">
        <v>5</v>
      </c>
      <c r="AC74" s="1274">
        <v>5</v>
      </c>
      <c r="AD74" s="1274">
        <v>5</v>
      </c>
      <c r="AE74" s="1274">
        <v>5</v>
      </c>
      <c r="AF74" s="1274">
        <v>5</v>
      </c>
      <c r="AG74" s="1274">
        <v>5</v>
      </c>
      <c r="AH74" s="1274">
        <v>5</v>
      </c>
      <c r="AI74" s="1274">
        <v>5</v>
      </c>
      <c r="AJ74" s="1274">
        <v>5</v>
      </c>
      <c r="AK74" s="1274">
        <v>5</v>
      </c>
      <c r="AL74" s="1274">
        <v>5</v>
      </c>
      <c r="AM74" s="1274">
        <v>5</v>
      </c>
      <c r="AN74" s="1274">
        <v>5</v>
      </c>
      <c r="AO74" s="1274">
        <v>5</v>
      </c>
      <c r="AP74" s="1274">
        <v>5</v>
      </c>
      <c r="AQ74" s="1274">
        <v>5</v>
      </c>
      <c r="AR74" s="1274">
        <v>5</v>
      </c>
      <c r="AS74" s="1274">
        <v>5</v>
      </c>
      <c r="AT74" s="1274">
        <v>5</v>
      </c>
      <c r="AU74" s="1274">
        <v>5</v>
      </c>
      <c r="AV74" s="1274">
        <v>5</v>
      </c>
      <c r="AW74" s="1274">
        <v>5</v>
      </c>
      <c r="AX74" s="1274">
        <v>5</v>
      </c>
      <c r="AY74" s="1274">
        <v>5</v>
      </c>
      <c r="AZ74" s="1274">
        <v>5</v>
      </c>
      <c r="BA74" s="1274">
        <v>5</v>
      </c>
      <c r="BB74" s="1274">
        <v>5</v>
      </c>
      <c r="BC74" s="1274">
        <v>5</v>
      </c>
      <c r="BD74" s="1274">
        <v>5</v>
      </c>
      <c r="BE74" s="1274">
        <v>5</v>
      </c>
      <c r="BF74" s="1274">
        <v>5</v>
      </c>
      <c r="BG74" s="1274">
        <v>5</v>
      </c>
      <c r="BH74" s="1274">
        <v>5</v>
      </c>
      <c r="BI74" s="1274">
        <v>5</v>
      </c>
      <c r="BJ74" s="1274">
        <v>5</v>
      </c>
      <c r="BK74" s="1274">
        <v>5</v>
      </c>
      <c r="BL74" s="1274">
        <v>5</v>
      </c>
      <c r="BM74" s="1274">
        <v>5</v>
      </c>
      <c r="BN74" s="1274">
        <v>5</v>
      </c>
      <c r="BO74" s="1274">
        <v>5</v>
      </c>
      <c r="BP74" s="1274">
        <v>5</v>
      </c>
      <c r="BQ74" s="1274">
        <v>5</v>
      </c>
      <c r="BR74" s="1274">
        <v>5</v>
      </c>
      <c r="BS74" s="1274">
        <v>5</v>
      </c>
      <c r="BT74" s="1274">
        <v>5</v>
      </c>
      <c r="BU74" s="822"/>
      <c r="BV74" s="822"/>
      <c r="BW74" s="822"/>
      <c r="BX74" s="822"/>
      <c r="BY74" s="822"/>
      <c r="BZ74" s="822"/>
      <c r="CA74" s="822"/>
      <c r="CB74" s="822"/>
      <c r="CC74" s="822"/>
      <c r="CD74" s="822"/>
      <c r="CE74" s="822"/>
      <c r="CF74" s="822"/>
      <c r="CG74" s="822"/>
      <c r="CH74" s="822"/>
      <c r="CI74" s="822"/>
      <c r="CJ74" s="822"/>
      <c r="CK74" s="822"/>
      <c r="CL74" s="822"/>
      <c r="CM74" s="822"/>
      <c r="CN74" s="823"/>
    </row>
    <row r="75" spans="2:92" x14ac:dyDescent="0.3">
      <c r="B7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513" t="s">
        <v>1812</v>
      </c>
      <c r="D75" s="1514">
        <v>39.020000000000003</v>
      </c>
      <c r="E75" s="1266" t="s">
        <v>938</v>
      </c>
      <c r="F75" s="1267" t="str">
        <f>VLOOKUP(TBL5_OptBen[[#This Row],[Option Type (defined list)]],'Option Typs_Grps'!B$2:C$47, 2, FALSE)</f>
        <v>Resource Options</v>
      </c>
      <c r="G75" s="1268" t="s">
        <v>738</v>
      </c>
      <c r="H75" s="1269" t="s">
        <v>1088</v>
      </c>
      <c r="I75" s="1270" t="s">
        <v>68</v>
      </c>
      <c r="J75" s="1271" t="s">
        <v>111</v>
      </c>
      <c r="K75" s="1272">
        <v>2</v>
      </c>
      <c r="L75" s="1273">
        <v>0</v>
      </c>
      <c r="M75" s="1273">
        <v>0</v>
      </c>
      <c r="N75" s="1273">
        <v>0</v>
      </c>
      <c r="O75" s="1273">
        <v>0</v>
      </c>
      <c r="P75" s="1273">
        <v>0</v>
      </c>
      <c r="Q75" s="1273">
        <v>0</v>
      </c>
      <c r="R75" s="1274">
        <v>0</v>
      </c>
      <c r="S75" s="1274">
        <v>0</v>
      </c>
      <c r="T75" s="1274">
        <v>0</v>
      </c>
      <c r="U75" s="1274">
        <v>0</v>
      </c>
      <c r="V75" s="1274">
        <v>0</v>
      </c>
      <c r="W75" s="1274">
        <v>0</v>
      </c>
      <c r="X75" s="1274">
        <v>0</v>
      </c>
      <c r="Y75" s="1274">
        <v>0</v>
      </c>
      <c r="Z75" s="1274">
        <v>0</v>
      </c>
      <c r="AA75" s="1274">
        <v>0</v>
      </c>
      <c r="AB75" s="1274">
        <v>2.5</v>
      </c>
      <c r="AC75" s="1274">
        <v>2.5</v>
      </c>
      <c r="AD75" s="1274">
        <v>2.5</v>
      </c>
      <c r="AE75" s="1274">
        <v>2.5</v>
      </c>
      <c r="AF75" s="1274">
        <v>2.5</v>
      </c>
      <c r="AG75" s="1274">
        <v>2.5</v>
      </c>
      <c r="AH75" s="1274">
        <v>2.5</v>
      </c>
      <c r="AI75" s="1274">
        <v>2.5</v>
      </c>
      <c r="AJ75" s="1274">
        <v>2.5</v>
      </c>
      <c r="AK75" s="1274">
        <v>2.5</v>
      </c>
      <c r="AL75" s="1274">
        <v>2.5</v>
      </c>
      <c r="AM75" s="1274">
        <v>2.5</v>
      </c>
      <c r="AN75" s="1274">
        <v>2.5</v>
      </c>
      <c r="AO75" s="1274">
        <v>2.5</v>
      </c>
      <c r="AP75" s="1274">
        <v>2.5</v>
      </c>
      <c r="AQ75" s="1274">
        <v>2.5</v>
      </c>
      <c r="AR75" s="1274">
        <v>2.5</v>
      </c>
      <c r="AS75" s="1274">
        <v>2.5</v>
      </c>
      <c r="AT75" s="1274">
        <v>2.5</v>
      </c>
      <c r="AU75" s="1274">
        <v>2.5</v>
      </c>
      <c r="AV75" s="1274">
        <v>2.5</v>
      </c>
      <c r="AW75" s="1274">
        <v>2.5</v>
      </c>
      <c r="AX75" s="1274">
        <v>2.5</v>
      </c>
      <c r="AY75" s="1274">
        <v>2.5</v>
      </c>
      <c r="AZ75" s="1274">
        <v>2.5</v>
      </c>
      <c r="BA75" s="1274">
        <v>2.5</v>
      </c>
      <c r="BB75" s="1274">
        <v>2.5</v>
      </c>
      <c r="BC75" s="1274">
        <v>2.5</v>
      </c>
      <c r="BD75" s="1274">
        <v>2.5</v>
      </c>
      <c r="BE75" s="1274">
        <v>2.5</v>
      </c>
      <c r="BF75" s="1274">
        <v>2.5</v>
      </c>
      <c r="BG75" s="1274">
        <v>2.5</v>
      </c>
      <c r="BH75" s="1274">
        <v>2.5</v>
      </c>
      <c r="BI75" s="1274">
        <v>2.5</v>
      </c>
      <c r="BJ75" s="1274">
        <v>2.5</v>
      </c>
      <c r="BK75" s="1274">
        <v>2.5</v>
      </c>
      <c r="BL75" s="1274">
        <v>2.5</v>
      </c>
      <c r="BM75" s="1274">
        <v>2.5</v>
      </c>
      <c r="BN75" s="1274">
        <v>2.5</v>
      </c>
      <c r="BO75" s="1274">
        <v>2.5</v>
      </c>
      <c r="BP75" s="1274">
        <v>2.5</v>
      </c>
      <c r="BQ75" s="1274">
        <v>2.5</v>
      </c>
      <c r="BR75" s="1274">
        <v>2.5</v>
      </c>
      <c r="BS75" s="1274">
        <v>2.5</v>
      </c>
      <c r="BT75" s="1274">
        <v>2.5</v>
      </c>
      <c r="BU75" s="822"/>
      <c r="BV75" s="822"/>
      <c r="BW75" s="822"/>
      <c r="BX75" s="822"/>
      <c r="BY75" s="822"/>
      <c r="BZ75" s="822"/>
      <c r="CA75" s="822"/>
      <c r="CB75" s="822"/>
      <c r="CC75" s="822"/>
      <c r="CD75" s="822"/>
      <c r="CE75" s="822"/>
      <c r="CF75" s="822"/>
      <c r="CG75" s="822"/>
      <c r="CH75" s="822"/>
      <c r="CI75" s="822"/>
      <c r="CJ75" s="822"/>
      <c r="CK75" s="822"/>
      <c r="CL75" s="822"/>
      <c r="CM75" s="822"/>
      <c r="CN75" s="823"/>
    </row>
    <row r="76" spans="2:92" x14ac:dyDescent="0.3">
      <c r="B7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513" t="s">
        <v>1724</v>
      </c>
      <c r="D76" s="1514">
        <v>22.04</v>
      </c>
      <c r="E76" s="1266" t="s">
        <v>921</v>
      </c>
      <c r="F76" s="1267" t="str">
        <f>VLOOKUP(TBL5_OptBen[[#This Row],[Option Type (defined list)]],'Option Typs_Grps'!B$2:C$47, 2, FALSE)</f>
        <v>Resource Options</v>
      </c>
      <c r="G76" s="1268" t="s">
        <v>738</v>
      </c>
      <c r="H76" s="1269" t="s">
        <v>1088</v>
      </c>
      <c r="I76" s="1270" t="s">
        <v>68</v>
      </c>
      <c r="J76" s="1271" t="s">
        <v>111</v>
      </c>
      <c r="K76" s="1272">
        <v>2</v>
      </c>
      <c r="L76" s="1273">
        <v>0</v>
      </c>
      <c r="M76" s="1273">
        <v>0</v>
      </c>
      <c r="N76" s="1273">
        <v>0</v>
      </c>
      <c r="O76" s="1273">
        <v>0</v>
      </c>
      <c r="P76" s="1273">
        <v>0</v>
      </c>
      <c r="Q76" s="1273">
        <v>0</v>
      </c>
      <c r="R76" s="1274">
        <v>0</v>
      </c>
      <c r="S76" s="1274">
        <v>0</v>
      </c>
      <c r="T76" s="1274">
        <v>0</v>
      </c>
      <c r="U76" s="1274">
        <v>0</v>
      </c>
      <c r="V76" s="1274">
        <v>0</v>
      </c>
      <c r="W76" s="1274">
        <v>0</v>
      </c>
      <c r="X76" s="1274">
        <v>0</v>
      </c>
      <c r="Y76" s="1274">
        <v>0</v>
      </c>
      <c r="Z76" s="1274">
        <v>0</v>
      </c>
      <c r="AA76" s="1274">
        <v>0</v>
      </c>
      <c r="AB76" s="1274">
        <v>1.63</v>
      </c>
      <c r="AC76" s="1274">
        <v>1.63</v>
      </c>
      <c r="AD76" s="1274">
        <v>1.63</v>
      </c>
      <c r="AE76" s="1274">
        <v>1.63</v>
      </c>
      <c r="AF76" s="1274">
        <v>1.63</v>
      </c>
      <c r="AG76" s="1274">
        <v>1.63</v>
      </c>
      <c r="AH76" s="1274">
        <v>1.63</v>
      </c>
      <c r="AI76" s="1274">
        <v>1.63</v>
      </c>
      <c r="AJ76" s="1274">
        <v>1.63</v>
      </c>
      <c r="AK76" s="1274">
        <v>1.63</v>
      </c>
      <c r="AL76" s="1274">
        <v>1.63</v>
      </c>
      <c r="AM76" s="1274">
        <v>1.63</v>
      </c>
      <c r="AN76" s="1274">
        <v>1.63</v>
      </c>
      <c r="AO76" s="1274">
        <v>1.63</v>
      </c>
      <c r="AP76" s="1274">
        <v>1.63</v>
      </c>
      <c r="AQ76" s="1274">
        <v>1.63</v>
      </c>
      <c r="AR76" s="1274">
        <v>1.63</v>
      </c>
      <c r="AS76" s="1274">
        <v>1.63</v>
      </c>
      <c r="AT76" s="1274">
        <v>1.63</v>
      </c>
      <c r="AU76" s="1274">
        <v>1.63</v>
      </c>
      <c r="AV76" s="1274">
        <v>1.63</v>
      </c>
      <c r="AW76" s="1274">
        <v>1.63</v>
      </c>
      <c r="AX76" s="1274">
        <v>1.63</v>
      </c>
      <c r="AY76" s="1274">
        <v>1.63</v>
      </c>
      <c r="AZ76" s="1274">
        <v>1.63</v>
      </c>
      <c r="BA76" s="1274">
        <v>1.63</v>
      </c>
      <c r="BB76" s="1274">
        <v>1.63</v>
      </c>
      <c r="BC76" s="1274">
        <v>1.63</v>
      </c>
      <c r="BD76" s="1274">
        <v>1.63</v>
      </c>
      <c r="BE76" s="1274">
        <v>1.63</v>
      </c>
      <c r="BF76" s="1274">
        <v>1.63</v>
      </c>
      <c r="BG76" s="1274">
        <v>1.63</v>
      </c>
      <c r="BH76" s="1274">
        <v>1.63</v>
      </c>
      <c r="BI76" s="1274">
        <v>1.63</v>
      </c>
      <c r="BJ76" s="1274">
        <v>1.63</v>
      </c>
      <c r="BK76" s="1274">
        <v>1.63</v>
      </c>
      <c r="BL76" s="1274">
        <v>1.63</v>
      </c>
      <c r="BM76" s="1274">
        <v>1.63</v>
      </c>
      <c r="BN76" s="1274">
        <v>1.63</v>
      </c>
      <c r="BO76" s="1274">
        <v>1.63</v>
      </c>
      <c r="BP76" s="1274">
        <v>1.63</v>
      </c>
      <c r="BQ76" s="1274">
        <v>1.63</v>
      </c>
      <c r="BR76" s="1274">
        <v>1.63</v>
      </c>
      <c r="BS76" s="1274">
        <v>1.63</v>
      </c>
      <c r="BT76" s="1274">
        <v>1.63</v>
      </c>
      <c r="BU76" s="822"/>
      <c r="BV76" s="822"/>
      <c r="BW76" s="822"/>
      <c r="BX76" s="822"/>
      <c r="BY76" s="822"/>
      <c r="BZ76" s="822"/>
      <c r="CA76" s="822"/>
      <c r="CB76" s="822"/>
      <c r="CC76" s="822"/>
      <c r="CD76" s="822"/>
      <c r="CE76" s="822"/>
      <c r="CF76" s="822"/>
      <c r="CG76" s="822"/>
      <c r="CH76" s="822"/>
      <c r="CI76" s="822"/>
      <c r="CJ76" s="822"/>
      <c r="CK76" s="822"/>
      <c r="CL76" s="822"/>
      <c r="CM76" s="822"/>
      <c r="CN76" s="823"/>
    </row>
    <row r="77" spans="2:92" x14ac:dyDescent="0.3">
      <c r="B7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7" s="1513" t="s">
        <v>1813</v>
      </c>
      <c r="D77" s="1514">
        <v>52.02</v>
      </c>
      <c r="E77" s="1266" t="s">
        <v>1010</v>
      </c>
      <c r="F77" s="1267" t="str">
        <f>VLOOKUP(TBL5_OptBen[[#This Row],[Option Type (defined list)]],'Option Typs_Grps'!B$2:C$47, 2, FALSE)</f>
        <v>Resource Options</v>
      </c>
      <c r="G77" s="1268" t="s">
        <v>738</v>
      </c>
      <c r="H77" s="1269" t="s">
        <v>1088</v>
      </c>
      <c r="I77" s="1270" t="s">
        <v>68</v>
      </c>
      <c r="J77" s="1271" t="s">
        <v>111</v>
      </c>
      <c r="K77" s="1272">
        <v>2</v>
      </c>
      <c r="L77" s="1273">
        <v>0</v>
      </c>
      <c r="M77" s="1273">
        <v>0</v>
      </c>
      <c r="N77" s="1273">
        <v>0</v>
      </c>
      <c r="O77" s="1273">
        <v>0</v>
      </c>
      <c r="P77" s="1273">
        <v>0</v>
      </c>
      <c r="Q77" s="1273">
        <v>0</v>
      </c>
      <c r="R77" s="1274">
        <v>0</v>
      </c>
      <c r="S77" s="1274">
        <v>0</v>
      </c>
      <c r="T77" s="1274">
        <v>0</v>
      </c>
      <c r="U77" s="1274">
        <v>0</v>
      </c>
      <c r="V77" s="1274">
        <v>0</v>
      </c>
      <c r="W77" s="1274">
        <v>0</v>
      </c>
      <c r="X77" s="1274">
        <v>0</v>
      </c>
      <c r="Y77" s="1274">
        <v>0</v>
      </c>
      <c r="Z77" s="1274">
        <v>0</v>
      </c>
      <c r="AA77" s="1274">
        <v>0</v>
      </c>
      <c r="AB77" s="1274">
        <v>12.5</v>
      </c>
      <c r="AC77" s="1274">
        <v>12.5</v>
      </c>
      <c r="AD77" s="1274">
        <v>12.5</v>
      </c>
      <c r="AE77" s="1274">
        <v>12.5</v>
      </c>
      <c r="AF77" s="1274">
        <v>12.5</v>
      </c>
      <c r="AG77" s="1274">
        <v>12.5</v>
      </c>
      <c r="AH77" s="1274">
        <v>12.5</v>
      </c>
      <c r="AI77" s="1274">
        <v>12.5</v>
      </c>
      <c r="AJ77" s="1274">
        <v>12.5</v>
      </c>
      <c r="AK77" s="1274">
        <v>12.5</v>
      </c>
      <c r="AL77" s="1274">
        <v>12.5</v>
      </c>
      <c r="AM77" s="1274">
        <v>12.5</v>
      </c>
      <c r="AN77" s="1274">
        <v>12.5</v>
      </c>
      <c r="AO77" s="1274">
        <v>12.5</v>
      </c>
      <c r="AP77" s="1274">
        <v>12.5</v>
      </c>
      <c r="AQ77" s="1274">
        <v>12.5</v>
      </c>
      <c r="AR77" s="1274">
        <v>12.5</v>
      </c>
      <c r="AS77" s="1274">
        <v>12.5</v>
      </c>
      <c r="AT77" s="1274">
        <v>12.5</v>
      </c>
      <c r="AU77" s="1274">
        <v>12.5</v>
      </c>
      <c r="AV77" s="1274">
        <v>12.5</v>
      </c>
      <c r="AW77" s="1274">
        <v>12.5</v>
      </c>
      <c r="AX77" s="1274">
        <v>12.5</v>
      </c>
      <c r="AY77" s="1274">
        <v>12.5</v>
      </c>
      <c r="AZ77" s="1274">
        <v>12.5</v>
      </c>
      <c r="BA77" s="1274">
        <v>12.5</v>
      </c>
      <c r="BB77" s="1274">
        <v>12.5</v>
      </c>
      <c r="BC77" s="1274">
        <v>12.5</v>
      </c>
      <c r="BD77" s="1274">
        <v>12.5</v>
      </c>
      <c r="BE77" s="1274">
        <v>12.5</v>
      </c>
      <c r="BF77" s="1274">
        <v>12.5</v>
      </c>
      <c r="BG77" s="1274">
        <v>12.5</v>
      </c>
      <c r="BH77" s="1274">
        <v>12.5</v>
      </c>
      <c r="BI77" s="1274">
        <v>12.5</v>
      </c>
      <c r="BJ77" s="1274">
        <v>12.5</v>
      </c>
      <c r="BK77" s="1274">
        <v>12.5</v>
      </c>
      <c r="BL77" s="1274">
        <v>12.5</v>
      </c>
      <c r="BM77" s="1274">
        <v>12.5</v>
      </c>
      <c r="BN77" s="1274">
        <v>12.5</v>
      </c>
      <c r="BO77" s="1274">
        <v>12.5</v>
      </c>
      <c r="BP77" s="1274">
        <v>12.5</v>
      </c>
      <c r="BQ77" s="1274">
        <v>12.5</v>
      </c>
      <c r="BR77" s="1274">
        <v>12.5</v>
      </c>
      <c r="BS77" s="1274">
        <v>12.5</v>
      </c>
      <c r="BT77" s="1274">
        <v>12.5</v>
      </c>
      <c r="BU77" s="822"/>
      <c r="BV77" s="822"/>
      <c r="BW77" s="822"/>
      <c r="BX77" s="822"/>
      <c r="BY77" s="822"/>
      <c r="BZ77" s="822"/>
      <c r="CA77" s="822"/>
      <c r="CB77" s="822"/>
      <c r="CC77" s="822"/>
      <c r="CD77" s="822"/>
      <c r="CE77" s="822"/>
      <c r="CF77" s="822"/>
      <c r="CG77" s="822"/>
      <c r="CH77" s="822"/>
      <c r="CI77" s="822"/>
      <c r="CJ77" s="822"/>
      <c r="CK77" s="822"/>
      <c r="CL77" s="822"/>
      <c r="CM77" s="822"/>
      <c r="CN77" s="823"/>
    </row>
    <row r="78" spans="2:92" x14ac:dyDescent="0.3">
      <c r="B7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8" s="1513" t="s">
        <v>1004</v>
      </c>
      <c r="D78" s="1514">
        <v>34.1</v>
      </c>
      <c r="E78" s="1266" t="s">
        <v>997</v>
      </c>
      <c r="F78" s="1267" t="str">
        <f>VLOOKUP(TBL5_OptBen[[#This Row],[Option Type (defined list)]],'Option Typs_Grps'!B$2:C$47, 2, FALSE)</f>
        <v>Resource Options</v>
      </c>
      <c r="G78" s="1268" t="s">
        <v>738</v>
      </c>
      <c r="H78" s="1269" t="s">
        <v>1088</v>
      </c>
      <c r="I78" s="1270" t="s">
        <v>68</v>
      </c>
      <c r="J78" s="1271" t="s">
        <v>111</v>
      </c>
      <c r="K78" s="1272">
        <v>2</v>
      </c>
      <c r="L78" s="1273">
        <v>0</v>
      </c>
      <c r="M78" s="1273">
        <v>0</v>
      </c>
      <c r="N78" s="1273">
        <v>0</v>
      </c>
      <c r="O78" s="1273">
        <v>0</v>
      </c>
      <c r="P78" s="1273">
        <v>0</v>
      </c>
      <c r="Q78" s="1273">
        <v>0</v>
      </c>
      <c r="R78" s="1274">
        <v>0</v>
      </c>
      <c r="S78" s="1274">
        <v>0</v>
      </c>
      <c r="T78" s="1274">
        <v>0</v>
      </c>
      <c r="U78" s="1274">
        <v>0</v>
      </c>
      <c r="V78" s="1274">
        <v>0</v>
      </c>
      <c r="W78" s="1274">
        <v>0</v>
      </c>
      <c r="X78" s="1274">
        <v>0</v>
      </c>
      <c r="Y78" s="1274">
        <v>0</v>
      </c>
      <c r="Z78" s="1274">
        <v>0</v>
      </c>
      <c r="AA78" s="1274">
        <v>0</v>
      </c>
      <c r="AB78" s="1274">
        <v>0</v>
      </c>
      <c r="AC78" s="1274">
        <v>0</v>
      </c>
      <c r="AD78" s="1274">
        <v>0</v>
      </c>
      <c r="AE78" s="1274">
        <v>0</v>
      </c>
      <c r="AF78" s="1274">
        <v>0</v>
      </c>
      <c r="AG78" s="1274">
        <v>0</v>
      </c>
      <c r="AH78" s="1274">
        <v>0</v>
      </c>
      <c r="AI78" s="1274">
        <v>0</v>
      </c>
      <c r="AJ78" s="1274">
        <v>0</v>
      </c>
      <c r="AK78" s="1274">
        <v>0</v>
      </c>
      <c r="AL78" s="1274">
        <v>0</v>
      </c>
      <c r="AM78" s="1274">
        <v>0</v>
      </c>
      <c r="AN78" s="1274">
        <v>0</v>
      </c>
      <c r="AO78" s="1274">
        <v>0</v>
      </c>
      <c r="AP78" s="1274">
        <v>0</v>
      </c>
      <c r="AQ78" s="1274">
        <v>0</v>
      </c>
      <c r="AR78" s="1274">
        <v>0</v>
      </c>
      <c r="AS78" s="1274">
        <v>0</v>
      </c>
      <c r="AT78" s="1274">
        <v>0</v>
      </c>
      <c r="AU78" s="1274">
        <v>0</v>
      </c>
      <c r="AV78" s="1274">
        <v>0</v>
      </c>
      <c r="AW78" s="1274">
        <v>0</v>
      </c>
      <c r="AX78" s="1274">
        <v>0</v>
      </c>
      <c r="AY78" s="1274">
        <v>0</v>
      </c>
      <c r="AZ78" s="1274">
        <v>0</v>
      </c>
      <c r="BA78" s="1274">
        <v>0</v>
      </c>
      <c r="BB78" s="1274">
        <v>0</v>
      </c>
      <c r="BC78" s="1274">
        <v>0</v>
      </c>
      <c r="BD78" s="1274">
        <v>0</v>
      </c>
      <c r="BE78" s="1274">
        <v>0</v>
      </c>
      <c r="BF78" s="1274">
        <v>4</v>
      </c>
      <c r="BG78" s="1274">
        <v>4</v>
      </c>
      <c r="BH78" s="1274">
        <v>4</v>
      </c>
      <c r="BI78" s="1274">
        <v>4</v>
      </c>
      <c r="BJ78" s="1274">
        <v>4</v>
      </c>
      <c r="BK78" s="1274">
        <v>4</v>
      </c>
      <c r="BL78" s="1274">
        <v>4</v>
      </c>
      <c r="BM78" s="1274">
        <v>4</v>
      </c>
      <c r="BN78" s="1274">
        <v>4</v>
      </c>
      <c r="BO78" s="1274">
        <v>4</v>
      </c>
      <c r="BP78" s="1274">
        <v>4</v>
      </c>
      <c r="BQ78" s="1274">
        <v>4</v>
      </c>
      <c r="BR78" s="1274">
        <v>4</v>
      </c>
      <c r="BS78" s="1274">
        <v>4</v>
      </c>
      <c r="BT78" s="1274">
        <v>4</v>
      </c>
      <c r="BU78" s="822"/>
      <c r="BV78" s="822"/>
      <c r="BW78" s="822"/>
      <c r="BX78" s="822"/>
      <c r="BY78" s="822"/>
      <c r="BZ78" s="822"/>
      <c r="CA78" s="822"/>
      <c r="CB78" s="822"/>
      <c r="CC78" s="822"/>
      <c r="CD78" s="822"/>
      <c r="CE78" s="822"/>
      <c r="CF78" s="822"/>
      <c r="CG78" s="822"/>
      <c r="CH78" s="822"/>
      <c r="CI78" s="822"/>
      <c r="CJ78" s="822"/>
      <c r="CK78" s="822"/>
      <c r="CL78" s="822"/>
      <c r="CM78" s="822"/>
      <c r="CN78" s="823"/>
    </row>
    <row r="79" spans="2:92" x14ac:dyDescent="0.3">
      <c r="B7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513" t="s">
        <v>1037</v>
      </c>
      <c r="D79" s="1514">
        <v>70.02</v>
      </c>
      <c r="E79" s="1266" t="s">
        <v>889</v>
      </c>
      <c r="F79" s="1267" t="str">
        <f>VLOOKUP(TBL5_OptBen[[#This Row],[Option Type (defined list)]],'Option Typs_Grps'!B$2:C$47, 2, FALSE)</f>
        <v>Resource Options</v>
      </c>
      <c r="G79" s="1268" t="s">
        <v>738</v>
      </c>
      <c r="H79" s="1269" t="s">
        <v>1088</v>
      </c>
      <c r="I79" s="1275" t="s">
        <v>68</v>
      </c>
      <c r="J79" s="1271" t="s">
        <v>111</v>
      </c>
      <c r="K79" s="1272">
        <v>2</v>
      </c>
      <c r="L79" s="1273">
        <v>0</v>
      </c>
      <c r="M79" s="1273">
        <v>0</v>
      </c>
      <c r="N79" s="1273">
        <v>0</v>
      </c>
      <c r="O79" s="1273">
        <v>0</v>
      </c>
      <c r="P79" s="1273">
        <v>0</v>
      </c>
      <c r="Q79" s="1273">
        <v>0</v>
      </c>
      <c r="R79" s="1274">
        <v>0</v>
      </c>
      <c r="S79" s="1274">
        <v>0</v>
      </c>
      <c r="T79" s="1274">
        <v>0</v>
      </c>
      <c r="U79" s="1274">
        <v>0</v>
      </c>
      <c r="V79" s="1274">
        <v>0</v>
      </c>
      <c r="W79" s="1274">
        <v>0</v>
      </c>
      <c r="X79" s="1274">
        <v>0</v>
      </c>
      <c r="Y79" s="1274">
        <v>0</v>
      </c>
      <c r="Z79" s="1274">
        <v>7</v>
      </c>
      <c r="AA79" s="1274">
        <v>7</v>
      </c>
      <c r="AB79" s="1274">
        <v>7</v>
      </c>
      <c r="AC79" s="1274">
        <v>7</v>
      </c>
      <c r="AD79" s="1274">
        <v>7</v>
      </c>
      <c r="AE79" s="1274">
        <v>7</v>
      </c>
      <c r="AF79" s="1274">
        <v>7</v>
      </c>
      <c r="AG79" s="1274">
        <v>7</v>
      </c>
      <c r="AH79" s="1274">
        <v>7</v>
      </c>
      <c r="AI79" s="1274">
        <v>7</v>
      </c>
      <c r="AJ79" s="1274">
        <v>7</v>
      </c>
      <c r="AK79" s="1274">
        <v>7</v>
      </c>
      <c r="AL79" s="1274">
        <v>7</v>
      </c>
      <c r="AM79" s="1274">
        <v>7</v>
      </c>
      <c r="AN79" s="1274">
        <v>7</v>
      </c>
      <c r="AO79" s="1274">
        <v>7</v>
      </c>
      <c r="AP79" s="1274">
        <v>7</v>
      </c>
      <c r="AQ79" s="1274">
        <v>7</v>
      </c>
      <c r="AR79" s="1274">
        <v>7</v>
      </c>
      <c r="AS79" s="1274">
        <v>7</v>
      </c>
      <c r="AT79" s="1274">
        <v>7</v>
      </c>
      <c r="AU79" s="1274">
        <v>7</v>
      </c>
      <c r="AV79" s="1274">
        <v>7</v>
      </c>
      <c r="AW79" s="1274">
        <v>7</v>
      </c>
      <c r="AX79" s="1274">
        <v>7</v>
      </c>
      <c r="AY79" s="1274">
        <v>7</v>
      </c>
      <c r="AZ79" s="1274">
        <v>7</v>
      </c>
      <c r="BA79" s="1274">
        <v>7</v>
      </c>
      <c r="BB79" s="1274">
        <v>7</v>
      </c>
      <c r="BC79" s="1274">
        <v>7</v>
      </c>
      <c r="BD79" s="1274">
        <v>7</v>
      </c>
      <c r="BE79" s="1274">
        <v>7</v>
      </c>
      <c r="BF79" s="1274">
        <v>7</v>
      </c>
      <c r="BG79" s="1274">
        <v>7</v>
      </c>
      <c r="BH79" s="1274">
        <v>7</v>
      </c>
      <c r="BI79" s="1274">
        <v>7</v>
      </c>
      <c r="BJ79" s="1274">
        <v>7</v>
      </c>
      <c r="BK79" s="1274">
        <v>7</v>
      </c>
      <c r="BL79" s="1274">
        <v>7</v>
      </c>
      <c r="BM79" s="1274">
        <v>7</v>
      </c>
      <c r="BN79" s="1274">
        <v>7</v>
      </c>
      <c r="BO79" s="1274">
        <v>7</v>
      </c>
      <c r="BP79" s="1274">
        <v>7</v>
      </c>
      <c r="BQ79" s="1274">
        <v>7</v>
      </c>
      <c r="BR79" s="1274">
        <v>7</v>
      </c>
      <c r="BS79" s="1274">
        <v>7</v>
      </c>
      <c r="BT79" s="1274">
        <v>7</v>
      </c>
      <c r="BU79" s="827"/>
      <c r="BV79" s="827"/>
      <c r="BW79" s="827"/>
      <c r="BX79" s="827"/>
      <c r="BY79" s="827"/>
      <c r="BZ79" s="827"/>
      <c r="CA79" s="827"/>
      <c r="CB79" s="827"/>
      <c r="CC79" s="827"/>
      <c r="CD79" s="827"/>
      <c r="CE79" s="827"/>
      <c r="CF79" s="827"/>
      <c r="CG79" s="827"/>
      <c r="CH79" s="827"/>
      <c r="CI79" s="827"/>
      <c r="CJ79" s="827"/>
      <c r="CK79" s="827"/>
      <c r="CL79" s="827"/>
      <c r="CM79" s="827"/>
      <c r="CN79" s="828"/>
    </row>
    <row r="80" spans="2:92" x14ac:dyDescent="0.3">
      <c r="B8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0" s="1513" t="s">
        <v>1041</v>
      </c>
      <c r="D80" s="1514">
        <v>70.06</v>
      </c>
      <c r="E80" s="1266" t="s">
        <v>921</v>
      </c>
      <c r="F80" s="1267" t="str">
        <f>VLOOKUP(TBL5_OptBen[[#This Row],[Option Type (defined list)]],'Option Typs_Grps'!B$2:C$47, 2, FALSE)</f>
        <v>Resource Options</v>
      </c>
      <c r="G80" s="1268" t="s">
        <v>738</v>
      </c>
      <c r="H80" s="1269" t="s">
        <v>1088</v>
      </c>
      <c r="I80" s="1275" t="s">
        <v>68</v>
      </c>
      <c r="J80" s="1271" t="s">
        <v>111</v>
      </c>
      <c r="K80" s="1272">
        <v>2</v>
      </c>
      <c r="L80" s="1273">
        <v>0</v>
      </c>
      <c r="M80" s="1273">
        <v>0</v>
      </c>
      <c r="N80" s="1273">
        <v>0</v>
      </c>
      <c r="O80" s="1273">
        <v>0</v>
      </c>
      <c r="P80" s="1273">
        <v>0</v>
      </c>
      <c r="Q80" s="1273">
        <v>0</v>
      </c>
      <c r="R80" s="1274">
        <v>0</v>
      </c>
      <c r="S80" s="1274">
        <v>0</v>
      </c>
      <c r="T80" s="1274">
        <v>0</v>
      </c>
      <c r="U80" s="1274">
        <v>0</v>
      </c>
      <c r="V80" s="1274">
        <v>0</v>
      </c>
      <c r="W80" s="1274">
        <v>0</v>
      </c>
      <c r="X80" s="1274">
        <v>0</v>
      </c>
      <c r="Y80" s="1274">
        <v>0</v>
      </c>
      <c r="Z80" s="1274">
        <v>0</v>
      </c>
      <c r="AA80" s="1274">
        <v>0</v>
      </c>
      <c r="AB80" s="1274">
        <v>4</v>
      </c>
      <c r="AC80" s="1274">
        <v>4</v>
      </c>
      <c r="AD80" s="1274">
        <v>4</v>
      </c>
      <c r="AE80" s="1274">
        <v>4</v>
      </c>
      <c r="AF80" s="1274">
        <v>4</v>
      </c>
      <c r="AG80" s="1274">
        <v>4</v>
      </c>
      <c r="AH80" s="1274">
        <v>4</v>
      </c>
      <c r="AI80" s="1274">
        <v>4</v>
      </c>
      <c r="AJ80" s="1274">
        <v>4</v>
      </c>
      <c r="AK80" s="1274">
        <v>4</v>
      </c>
      <c r="AL80" s="1274">
        <v>4</v>
      </c>
      <c r="AM80" s="1274">
        <v>4</v>
      </c>
      <c r="AN80" s="1274">
        <v>4</v>
      </c>
      <c r="AO80" s="1274">
        <v>4</v>
      </c>
      <c r="AP80" s="1274">
        <v>4</v>
      </c>
      <c r="AQ80" s="1274">
        <v>4</v>
      </c>
      <c r="AR80" s="1274">
        <v>4</v>
      </c>
      <c r="AS80" s="1274">
        <v>4</v>
      </c>
      <c r="AT80" s="1274">
        <v>4</v>
      </c>
      <c r="AU80" s="1274">
        <v>4</v>
      </c>
      <c r="AV80" s="1274">
        <v>4</v>
      </c>
      <c r="AW80" s="1274">
        <v>4</v>
      </c>
      <c r="AX80" s="1274">
        <v>4</v>
      </c>
      <c r="AY80" s="1274">
        <v>4</v>
      </c>
      <c r="AZ80" s="1274">
        <v>4</v>
      </c>
      <c r="BA80" s="1274">
        <v>4</v>
      </c>
      <c r="BB80" s="1274">
        <v>4</v>
      </c>
      <c r="BC80" s="1274">
        <v>4</v>
      </c>
      <c r="BD80" s="1274">
        <v>4</v>
      </c>
      <c r="BE80" s="1274">
        <v>4</v>
      </c>
      <c r="BF80" s="1274">
        <v>4</v>
      </c>
      <c r="BG80" s="1274">
        <v>4</v>
      </c>
      <c r="BH80" s="1274">
        <v>4</v>
      </c>
      <c r="BI80" s="1274">
        <v>4</v>
      </c>
      <c r="BJ80" s="1274">
        <v>4</v>
      </c>
      <c r="BK80" s="1274">
        <v>4</v>
      </c>
      <c r="BL80" s="1274">
        <v>4</v>
      </c>
      <c r="BM80" s="1274">
        <v>4</v>
      </c>
      <c r="BN80" s="1274">
        <v>4</v>
      </c>
      <c r="BO80" s="1274">
        <v>4</v>
      </c>
      <c r="BP80" s="1274">
        <v>4</v>
      </c>
      <c r="BQ80" s="1274">
        <v>4</v>
      </c>
      <c r="BR80" s="1274">
        <v>4</v>
      </c>
      <c r="BS80" s="1274">
        <v>4</v>
      </c>
      <c r="BT80" s="1274">
        <v>4</v>
      </c>
      <c r="BU80" s="822"/>
      <c r="BV80" s="822"/>
      <c r="BW80" s="822"/>
      <c r="BX80" s="822"/>
      <c r="BY80" s="822"/>
      <c r="BZ80" s="822"/>
      <c r="CA80" s="822"/>
      <c r="CB80" s="822"/>
      <c r="CC80" s="822"/>
      <c r="CD80" s="822"/>
      <c r="CE80" s="822"/>
      <c r="CF80" s="822"/>
      <c r="CG80" s="822"/>
      <c r="CH80" s="822"/>
      <c r="CI80" s="822"/>
      <c r="CJ80" s="822"/>
      <c r="CK80" s="822"/>
      <c r="CL80" s="822"/>
      <c r="CM80" s="822"/>
      <c r="CN80" s="823"/>
    </row>
    <row r="81" spans="2:92" x14ac:dyDescent="0.3">
      <c r="B8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1" s="1513" t="s">
        <v>1035</v>
      </c>
      <c r="D81" s="1514">
        <v>57.07</v>
      </c>
      <c r="E81" s="1266" t="s">
        <v>842</v>
      </c>
      <c r="F81" s="1267" t="str">
        <f>VLOOKUP(TBL5_OptBen[[#This Row],[Option Type (defined list)]],'Option Typs_Grps'!B$2:C$47, 2, FALSE)</f>
        <v>Resource Options</v>
      </c>
      <c r="G81" s="1268" t="s">
        <v>738</v>
      </c>
      <c r="H81" s="1269" t="s">
        <v>1094</v>
      </c>
      <c r="I81" s="1275" t="s">
        <v>68</v>
      </c>
      <c r="J81" s="1271" t="s">
        <v>111</v>
      </c>
      <c r="K81" s="1272">
        <v>2</v>
      </c>
      <c r="L81" s="1273">
        <v>0</v>
      </c>
      <c r="M81" s="1273">
        <v>0</v>
      </c>
      <c r="N81" s="1273">
        <v>0</v>
      </c>
      <c r="O81" s="1273">
        <v>0</v>
      </c>
      <c r="P81" s="1273">
        <v>0</v>
      </c>
      <c r="Q81" s="1273">
        <v>0</v>
      </c>
      <c r="R81" s="1274">
        <v>1.89</v>
      </c>
      <c r="S81" s="1274">
        <v>4.66</v>
      </c>
      <c r="T81" s="1274">
        <v>7.46</v>
      </c>
      <c r="U81" s="1274">
        <v>10.28</v>
      </c>
      <c r="V81" s="1274">
        <v>13.12</v>
      </c>
      <c r="W81" s="1274">
        <v>15.16</v>
      </c>
      <c r="X81" s="1274">
        <v>17.149999999999999</v>
      </c>
      <c r="Y81" s="1274">
        <v>19.190000000000001</v>
      </c>
      <c r="Z81" s="1274">
        <v>21.28</v>
      </c>
      <c r="AA81" s="1274">
        <v>23.23</v>
      </c>
      <c r="AB81" s="1274">
        <v>25.59</v>
      </c>
      <c r="AC81" s="1274">
        <v>28.37</v>
      </c>
      <c r="AD81" s="1274">
        <v>31.12</v>
      </c>
      <c r="AE81" s="1274">
        <v>33.840000000000003</v>
      </c>
      <c r="AF81" s="1274">
        <v>36.54</v>
      </c>
      <c r="AG81" s="1274">
        <v>39.22</v>
      </c>
      <c r="AH81" s="1274">
        <v>41.88</v>
      </c>
      <c r="AI81" s="1274">
        <v>44.51</v>
      </c>
      <c r="AJ81" s="1274">
        <v>47.14</v>
      </c>
      <c r="AK81" s="1274">
        <v>49.75</v>
      </c>
      <c r="AL81" s="1274">
        <v>52.34</v>
      </c>
      <c r="AM81" s="1274">
        <v>54.91</v>
      </c>
      <c r="AN81" s="1274">
        <v>57.44</v>
      </c>
      <c r="AO81" s="1274">
        <v>59.8</v>
      </c>
      <c r="AP81" s="1274">
        <v>62</v>
      </c>
      <c r="AQ81" s="1274">
        <v>63.1</v>
      </c>
      <c r="AR81" s="1274">
        <v>63.62</v>
      </c>
      <c r="AS81" s="1274">
        <v>64.2</v>
      </c>
      <c r="AT81" s="1274">
        <v>64.84</v>
      </c>
      <c r="AU81" s="1274">
        <v>65.55</v>
      </c>
      <c r="AV81" s="1274">
        <v>66.34</v>
      </c>
      <c r="AW81" s="1274">
        <v>67.209999999999994</v>
      </c>
      <c r="AX81" s="1274">
        <v>68.11</v>
      </c>
      <c r="AY81" s="1274">
        <v>69.06</v>
      </c>
      <c r="AZ81" s="1274">
        <v>70.05</v>
      </c>
      <c r="BA81" s="1274">
        <v>71.08</v>
      </c>
      <c r="BB81" s="1274">
        <v>72.14</v>
      </c>
      <c r="BC81" s="1274">
        <v>73.23</v>
      </c>
      <c r="BD81" s="1274">
        <v>74.349999999999994</v>
      </c>
      <c r="BE81" s="1274">
        <v>75.510000000000005</v>
      </c>
      <c r="BF81" s="1274">
        <v>76.69</v>
      </c>
      <c r="BG81" s="1274">
        <v>77.89</v>
      </c>
      <c r="BH81" s="1274">
        <v>79.12</v>
      </c>
      <c r="BI81" s="1274">
        <v>80.37</v>
      </c>
      <c r="BJ81" s="1274">
        <v>81.64</v>
      </c>
      <c r="BK81" s="1274">
        <v>82.94</v>
      </c>
      <c r="BL81" s="1274">
        <v>84.25</v>
      </c>
      <c r="BM81" s="1274">
        <v>85.58</v>
      </c>
      <c r="BN81" s="1274">
        <v>86.93</v>
      </c>
      <c r="BO81" s="1274">
        <v>88.3</v>
      </c>
      <c r="BP81" s="1274">
        <v>89.69</v>
      </c>
      <c r="BQ81" s="1274">
        <v>91.09</v>
      </c>
      <c r="BR81" s="1274">
        <v>92.5</v>
      </c>
      <c r="BS81" s="1274">
        <v>93.94</v>
      </c>
      <c r="BT81" s="1274">
        <v>93.3</v>
      </c>
      <c r="BU81" s="822"/>
      <c r="BV81" s="822"/>
      <c r="BW81" s="822"/>
      <c r="BX81" s="822"/>
      <c r="BY81" s="822"/>
      <c r="BZ81" s="822"/>
      <c r="CA81" s="822"/>
      <c r="CB81" s="822"/>
      <c r="CC81" s="822"/>
      <c r="CD81" s="822"/>
      <c r="CE81" s="822"/>
      <c r="CF81" s="822"/>
      <c r="CG81" s="822"/>
      <c r="CH81" s="822"/>
      <c r="CI81" s="822"/>
      <c r="CJ81" s="822"/>
      <c r="CK81" s="822"/>
      <c r="CL81" s="822"/>
      <c r="CM81" s="822"/>
      <c r="CN81" s="823"/>
    </row>
    <row r="82" spans="2:92" x14ac:dyDescent="0.3">
      <c r="B8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2" s="1513" t="s">
        <v>1829</v>
      </c>
      <c r="D82" s="1514">
        <v>59.01</v>
      </c>
      <c r="E82" s="1266" t="s">
        <v>938</v>
      </c>
      <c r="F82" s="1267" t="str">
        <f>VLOOKUP(TBL5_OptBen[[#This Row],[Option Type (defined list)]],'Option Typs_Grps'!B$2:C$47, 2, FALSE)</f>
        <v>Resource Options</v>
      </c>
      <c r="G82" s="1268" t="s">
        <v>738</v>
      </c>
      <c r="H82" s="1269" t="s">
        <v>1094</v>
      </c>
      <c r="I82" s="1275" t="s">
        <v>68</v>
      </c>
      <c r="J82" s="1271" t="s">
        <v>111</v>
      </c>
      <c r="K82" s="1272">
        <v>2</v>
      </c>
      <c r="L82" s="1273">
        <v>0</v>
      </c>
      <c r="M82" s="1273">
        <v>0</v>
      </c>
      <c r="N82" s="1273">
        <v>0</v>
      </c>
      <c r="O82" s="1273">
        <v>0</v>
      </c>
      <c r="P82" s="1273">
        <v>0</v>
      </c>
      <c r="Q82" s="1273">
        <v>0</v>
      </c>
      <c r="R82" s="1274">
        <v>0</v>
      </c>
      <c r="S82" s="1274">
        <v>0</v>
      </c>
      <c r="T82" s="1274">
        <v>0</v>
      </c>
      <c r="U82" s="1274">
        <v>0</v>
      </c>
      <c r="V82" s="1274">
        <v>0</v>
      </c>
      <c r="W82" s="1274">
        <v>5</v>
      </c>
      <c r="X82" s="1274">
        <v>5</v>
      </c>
      <c r="Y82" s="1274">
        <v>5</v>
      </c>
      <c r="Z82" s="1274">
        <v>5</v>
      </c>
      <c r="AA82" s="1274">
        <v>5</v>
      </c>
      <c r="AB82" s="1274">
        <v>5</v>
      </c>
      <c r="AC82" s="1274">
        <v>5</v>
      </c>
      <c r="AD82" s="1274">
        <v>5</v>
      </c>
      <c r="AE82" s="1274">
        <v>5</v>
      </c>
      <c r="AF82" s="1274">
        <v>5</v>
      </c>
      <c r="AG82" s="1274">
        <v>5</v>
      </c>
      <c r="AH82" s="1274">
        <v>5</v>
      </c>
      <c r="AI82" s="1274">
        <v>5</v>
      </c>
      <c r="AJ82" s="1274">
        <v>5</v>
      </c>
      <c r="AK82" s="1274">
        <v>5</v>
      </c>
      <c r="AL82" s="1274">
        <v>5</v>
      </c>
      <c r="AM82" s="1274">
        <v>5</v>
      </c>
      <c r="AN82" s="1274">
        <v>5</v>
      </c>
      <c r="AO82" s="1274">
        <v>5</v>
      </c>
      <c r="AP82" s="1274">
        <v>5</v>
      </c>
      <c r="AQ82" s="1274">
        <v>5</v>
      </c>
      <c r="AR82" s="1274">
        <v>5</v>
      </c>
      <c r="AS82" s="1274">
        <v>5</v>
      </c>
      <c r="AT82" s="1274">
        <v>5</v>
      </c>
      <c r="AU82" s="1274">
        <v>5</v>
      </c>
      <c r="AV82" s="1274">
        <v>5</v>
      </c>
      <c r="AW82" s="1274">
        <v>5</v>
      </c>
      <c r="AX82" s="1274">
        <v>5</v>
      </c>
      <c r="AY82" s="1274">
        <v>5</v>
      </c>
      <c r="AZ82" s="1274">
        <v>5</v>
      </c>
      <c r="BA82" s="1274">
        <v>5</v>
      </c>
      <c r="BB82" s="1274">
        <v>5</v>
      </c>
      <c r="BC82" s="1274">
        <v>5</v>
      </c>
      <c r="BD82" s="1274">
        <v>5</v>
      </c>
      <c r="BE82" s="1274">
        <v>5</v>
      </c>
      <c r="BF82" s="1274">
        <v>5</v>
      </c>
      <c r="BG82" s="1274">
        <v>5</v>
      </c>
      <c r="BH82" s="1274">
        <v>5</v>
      </c>
      <c r="BI82" s="1274">
        <v>5</v>
      </c>
      <c r="BJ82" s="1274">
        <v>5</v>
      </c>
      <c r="BK82" s="1274">
        <v>5</v>
      </c>
      <c r="BL82" s="1274">
        <v>5</v>
      </c>
      <c r="BM82" s="1274">
        <v>5</v>
      </c>
      <c r="BN82" s="1274">
        <v>5</v>
      </c>
      <c r="BO82" s="1274">
        <v>5</v>
      </c>
      <c r="BP82" s="1274">
        <v>5</v>
      </c>
      <c r="BQ82" s="1274">
        <v>5</v>
      </c>
      <c r="BR82" s="1274">
        <v>5</v>
      </c>
      <c r="BS82" s="1274">
        <v>5</v>
      </c>
      <c r="BT82" s="1274">
        <v>5</v>
      </c>
      <c r="BU82" s="822"/>
      <c r="BV82" s="822"/>
      <c r="BW82" s="822"/>
      <c r="BX82" s="822"/>
      <c r="BY82" s="822"/>
      <c r="BZ82" s="822"/>
      <c r="CA82" s="822"/>
      <c r="CB82" s="822"/>
      <c r="CC82" s="822"/>
      <c r="CD82" s="822"/>
      <c r="CE82" s="822"/>
      <c r="CF82" s="822"/>
      <c r="CG82" s="822"/>
      <c r="CH82" s="822"/>
      <c r="CI82" s="822"/>
      <c r="CJ82" s="822"/>
      <c r="CK82" s="822"/>
      <c r="CL82" s="822"/>
      <c r="CM82" s="822"/>
      <c r="CN82" s="823"/>
    </row>
    <row r="83" spans="2:92" x14ac:dyDescent="0.3">
      <c r="B8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513" t="s">
        <v>1829</v>
      </c>
      <c r="D83" s="1514">
        <v>59.01</v>
      </c>
      <c r="E83" s="1266" t="s">
        <v>938</v>
      </c>
      <c r="F83" s="1267" t="str">
        <f>VLOOKUP(TBL5_OptBen[[#This Row],[Option Type (defined list)]],'Option Typs_Grps'!B$2:C$47, 2, FALSE)</f>
        <v>Resource Options</v>
      </c>
      <c r="G83" s="1268" t="s">
        <v>738</v>
      </c>
      <c r="H83" s="1269" t="s">
        <v>1091</v>
      </c>
      <c r="I83" s="1275" t="s">
        <v>68</v>
      </c>
      <c r="J83" s="1271" t="s">
        <v>111</v>
      </c>
      <c r="K83" s="1272">
        <v>2</v>
      </c>
      <c r="L83" s="1273">
        <v>0</v>
      </c>
      <c r="M83" s="1273">
        <v>0</v>
      </c>
      <c r="N83" s="1273">
        <v>0</v>
      </c>
      <c r="O83" s="1273">
        <v>0</v>
      </c>
      <c r="P83" s="1273">
        <v>0</v>
      </c>
      <c r="Q83" s="1273">
        <v>0</v>
      </c>
      <c r="R83" s="1274">
        <v>0</v>
      </c>
      <c r="S83" s="1274">
        <v>0</v>
      </c>
      <c r="T83" s="1274">
        <v>0</v>
      </c>
      <c r="U83" s="1274">
        <v>0</v>
      </c>
      <c r="V83" s="1274">
        <v>0</v>
      </c>
      <c r="W83" s="1274">
        <v>5</v>
      </c>
      <c r="X83" s="1274">
        <v>5</v>
      </c>
      <c r="Y83" s="1274">
        <v>5</v>
      </c>
      <c r="Z83" s="1274">
        <v>5</v>
      </c>
      <c r="AA83" s="1274">
        <v>5</v>
      </c>
      <c r="AB83" s="1274">
        <v>5</v>
      </c>
      <c r="AC83" s="1274">
        <v>5</v>
      </c>
      <c r="AD83" s="1274">
        <v>5</v>
      </c>
      <c r="AE83" s="1274">
        <v>5</v>
      </c>
      <c r="AF83" s="1274">
        <v>5</v>
      </c>
      <c r="AG83" s="1274">
        <v>5</v>
      </c>
      <c r="AH83" s="1274">
        <v>5</v>
      </c>
      <c r="AI83" s="1274">
        <v>5</v>
      </c>
      <c r="AJ83" s="1274">
        <v>5</v>
      </c>
      <c r="AK83" s="1274">
        <v>5</v>
      </c>
      <c r="AL83" s="1274">
        <v>5</v>
      </c>
      <c r="AM83" s="1274">
        <v>5</v>
      </c>
      <c r="AN83" s="1274">
        <v>5</v>
      </c>
      <c r="AO83" s="1274">
        <v>5</v>
      </c>
      <c r="AP83" s="1274">
        <v>5</v>
      </c>
      <c r="AQ83" s="1274">
        <v>5</v>
      </c>
      <c r="AR83" s="1274">
        <v>5</v>
      </c>
      <c r="AS83" s="1274">
        <v>5</v>
      </c>
      <c r="AT83" s="1274">
        <v>5</v>
      </c>
      <c r="AU83" s="1274">
        <v>5</v>
      </c>
      <c r="AV83" s="1274">
        <v>5</v>
      </c>
      <c r="AW83" s="1274">
        <v>5</v>
      </c>
      <c r="AX83" s="1274">
        <v>5</v>
      </c>
      <c r="AY83" s="1274">
        <v>5</v>
      </c>
      <c r="AZ83" s="1274">
        <v>5</v>
      </c>
      <c r="BA83" s="1274">
        <v>5</v>
      </c>
      <c r="BB83" s="1274">
        <v>5</v>
      </c>
      <c r="BC83" s="1274">
        <v>5</v>
      </c>
      <c r="BD83" s="1274">
        <v>5</v>
      </c>
      <c r="BE83" s="1274">
        <v>5</v>
      </c>
      <c r="BF83" s="1274">
        <v>5</v>
      </c>
      <c r="BG83" s="1274">
        <v>5</v>
      </c>
      <c r="BH83" s="1274">
        <v>5</v>
      </c>
      <c r="BI83" s="1274">
        <v>5</v>
      </c>
      <c r="BJ83" s="1274">
        <v>5</v>
      </c>
      <c r="BK83" s="1274">
        <v>5</v>
      </c>
      <c r="BL83" s="1274">
        <v>5</v>
      </c>
      <c r="BM83" s="1274">
        <v>5</v>
      </c>
      <c r="BN83" s="1274">
        <v>5</v>
      </c>
      <c r="BO83" s="1274">
        <v>5</v>
      </c>
      <c r="BP83" s="1274">
        <v>5</v>
      </c>
      <c r="BQ83" s="1274">
        <v>5</v>
      </c>
      <c r="BR83" s="1274">
        <v>5</v>
      </c>
      <c r="BS83" s="1274">
        <v>5</v>
      </c>
      <c r="BT83" s="1274">
        <v>5</v>
      </c>
      <c r="BU83" s="822"/>
      <c r="BV83" s="822"/>
      <c r="BW83" s="822"/>
      <c r="BX83" s="822"/>
      <c r="BY83" s="822"/>
      <c r="BZ83" s="822"/>
      <c r="CA83" s="822"/>
      <c r="CB83" s="822"/>
      <c r="CC83" s="822"/>
      <c r="CD83" s="822"/>
      <c r="CE83" s="822"/>
      <c r="CF83" s="822"/>
      <c r="CG83" s="822"/>
      <c r="CH83" s="822"/>
      <c r="CI83" s="822"/>
      <c r="CJ83" s="822"/>
      <c r="CK83" s="822"/>
      <c r="CL83" s="822"/>
      <c r="CM83" s="822"/>
      <c r="CN83" s="823"/>
    </row>
    <row r="84" spans="2:92" x14ac:dyDescent="0.3">
      <c r="B8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4" s="1513" t="s">
        <v>1829</v>
      </c>
      <c r="D84" s="1514">
        <v>59.01</v>
      </c>
      <c r="E84" s="1266" t="s">
        <v>938</v>
      </c>
      <c r="F84" s="1267" t="str">
        <f>VLOOKUP(TBL5_OptBen[[#This Row],[Option Type (defined list)]],'Option Typs_Grps'!B$2:C$47, 2, FALSE)</f>
        <v>Resource Options</v>
      </c>
      <c r="G84" s="1268" t="s">
        <v>738</v>
      </c>
      <c r="H84" s="1269" t="s">
        <v>1092</v>
      </c>
      <c r="I84" s="1275" t="s">
        <v>68</v>
      </c>
      <c r="J84" s="1271" t="s">
        <v>111</v>
      </c>
      <c r="K84" s="1272">
        <v>2</v>
      </c>
      <c r="L84" s="1273">
        <v>0</v>
      </c>
      <c r="M84" s="1273">
        <v>0</v>
      </c>
      <c r="N84" s="1273">
        <v>0</v>
      </c>
      <c r="O84" s="1273">
        <v>0</v>
      </c>
      <c r="P84" s="1273">
        <v>0</v>
      </c>
      <c r="Q84" s="1273">
        <v>0</v>
      </c>
      <c r="R84" s="1274">
        <v>0</v>
      </c>
      <c r="S84" s="1274">
        <v>0</v>
      </c>
      <c r="T84" s="1274">
        <v>0</v>
      </c>
      <c r="U84" s="1274">
        <v>0</v>
      </c>
      <c r="V84" s="1274">
        <v>0</v>
      </c>
      <c r="W84" s="1274">
        <v>5</v>
      </c>
      <c r="X84" s="1274">
        <v>5</v>
      </c>
      <c r="Y84" s="1274">
        <v>5</v>
      </c>
      <c r="Z84" s="1274">
        <v>5</v>
      </c>
      <c r="AA84" s="1274">
        <v>5</v>
      </c>
      <c r="AB84" s="1274">
        <v>5</v>
      </c>
      <c r="AC84" s="1274">
        <v>5</v>
      </c>
      <c r="AD84" s="1274">
        <v>5</v>
      </c>
      <c r="AE84" s="1274">
        <v>5</v>
      </c>
      <c r="AF84" s="1274">
        <v>5</v>
      </c>
      <c r="AG84" s="1274">
        <v>5</v>
      </c>
      <c r="AH84" s="1274">
        <v>5</v>
      </c>
      <c r="AI84" s="1274">
        <v>5</v>
      </c>
      <c r="AJ84" s="1274">
        <v>5</v>
      </c>
      <c r="AK84" s="1274">
        <v>5</v>
      </c>
      <c r="AL84" s="1274">
        <v>5</v>
      </c>
      <c r="AM84" s="1274">
        <v>5</v>
      </c>
      <c r="AN84" s="1274">
        <v>5</v>
      </c>
      <c r="AO84" s="1274">
        <v>5</v>
      </c>
      <c r="AP84" s="1274">
        <v>5</v>
      </c>
      <c r="AQ84" s="1274">
        <v>5</v>
      </c>
      <c r="AR84" s="1274">
        <v>5</v>
      </c>
      <c r="AS84" s="1274">
        <v>5</v>
      </c>
      <c r="AT84" s="1274">
        <v>5</v>
      </c>
      <c r="AU84" s="1274">
        <v>5</v>
      </c>
      <c r="AV84" s="1274">
        <v>5</v>
      </c>
      <c r="AW84" s="1274">
        <v>5</v>
      </c>
      <c r="AX84" s="1274">
        <v>5</v>
      </c>
      <c r="AY84" s="1274">
        <v>5</v>
      </c>
      <c r="AZ84" s="1274">
        <v>5</v>
      </c>
      <c r="BA84" s="1274">
        <v>5</v>
      </c>
      <c r="BB84" s="1274">
        <v>5</v>
      </c>
      <c r="BC84" s="1274">
        <v>5</v>
      </c>
      <c r="BD84" s="1274">
        <v>5</v>
      </c>
      <c r="BE84" s="1274">
        <v>5</v>
      </c>
      <c r="BF84" s="1274">
        <v>5</v>
      </c>
      <c r="BG84" s="1274">
        <v>5</v>
      </c>
      <c r="BH84" s="1274">
        <v>5</v>
      </c>
      <c r="BI84" s="1274">
        <v>5</v>
      </c>
      <c r="BJ84" s="1274">
        <v>5</v>
      </c>
      <c r="BK84" s="1274">
        <v>5</v>
      </c>
      <c r="BL84" s="1274">
        <v>5</v>
      </c>
      <c r="BM84" s="1274">
        <v>5</v>
      </c>
      <c r="BN84" s="1274">
        <v>5</v>
      </c>
      <c r="BO84" s="1274">
        <v>5</v>
      </c>
      <c r="BP84" s="1274">
        <v>5</v>
      </c>
      <c r="BQ84" s="1274">
        <v>5</v>
      </c>
      <c r="BR84" s="1274">
        <v>5</v>
      </c>
      <c r="BS84" s="1274">
        <v>5</v>
      </c>
      <c r="BT84" s="1274">
        <v>5</v>
      </c>
      <c r="BU84" s="822"/>
      <c r="BV84" s="822"/>
      <c r="BW84" s="822"/>
      <c r="BX84" s="822"/>
      <c r="BY84" s="822"/>
      <c r="BZ84" s="822"/>
      <c r="CA84" s="822"/>
      <c r="CB84" s="822"/>
      <c r="CC84" s="822"/>
      <c r="CD84" s="822"/>
      <c r="CE84" s="822"/>
      <c r="CF84" s="822"/>
      <c r="CG84" s="822"/>
      <c r="CH84" s="822"/>
      <c r="CI84" s="822"/>
      <c r="CJ84" s="822"/>
      <c r="CK84" s="822"/>
      <c r="CL84" s="822"/>
      <c r="CM84" s="822"/>
      <c r="CN84" s="823"/>
    </row>
    <row r="85" spans="2:92" x14ac:dyDescent="0.3">
      <c r="B8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5" s="1513" t="s">
        <v>1829</v>
      </c>
      <c r="D85" s="1514">
        <v>59.01</v>
      </c>
      <c r="E85" s="1266" t="s">
        <v>938</v>
      </c>
      <c r="F85" s="1267" t="str">
        <f>VLOOKUP(TBL5_OptBen[[#This Row],[Option Type (defined list)]],'Option Typs_Grps'!B$2:C$47, 2, FALSE)</f>
        <v>Customer Options</v>
      </c>
      <c r="G85" s="1268" t="s">
        <v>738</v>
      </c>
      <c r="H85" s="1269" t="s">
        <v>1089</v>
      </c>
      <c r="I85" s="1275" t="s">
        <v>68</v>
      </c>
      <c r="J85" s="1271" t="s">
        <v>111</v>
      </c>
      <c r="K85" s="1272">
        <v>2</v>
      </c>
      <c r="L85" s="1273">
        <v>0</v>
      </c>
      <c r="M85" s="1273">
        <v>0</v>
      </c>
      <c r="N85" s="1273">
        <v>0</v>
      </c>
      <c r="O85" s="1273">
        <v>0</v>
      </c>
      <c r="P85" s="1273">
        <v>0</v>
      </c>
      <c r="Q85" s="1273">
        <v>0</v>
      </c>
      <c r="R85" s="1274">
        <v>0</v>
      </c>
      <c r="S85" s="1274">
        <v>0</v>
      </c>
      <c r="T85" s="1274">
        <v>0</v>
      </c>
      <c r="U85" s="1274">
        <v>0</v>
      </c>
      <c r="V85" s="1274">
        <v>0</v>
      </c>
      <c r="W85" s="1274">
        <v>5</v>
      </c>
      <c r="X85" s="1274">
        <v>5</v>
      </c>
      <c r="Y85" s="1274">
        <v>5</v>
      </c>
      <c r="Z85" s="1274">
        <v>5</v>
      </c>
      <c r="AA85" s="1274">
        <v>5</v>
      </c>
      <c r="AB85" s="1274">
        <v>5</v>
      </c>
      <c r="AC85" s="1274">
        <v>5</v>
      </c>
      <c r="AD85" s="1274">
        <v>5</v>
      </c>
      <c r="AE85" s="1274">
        <v>5</v>
      </c>
      <c r="AF85" s="1274">
        <v>5</v>
      </c>
      <c r="AG85" s="1274">
        <v>5</v>
      </c>
      <c r="AH85" s="1274">
        <v>5</v>
      </c>
      <c r="AI85" s="1274">
        <v>5</v>
      </c>
      <c r="AJ85" s="1274">
        <v>5</v>
      </c>
      <c r="AK85" s="1274">
        <v>5</v>
      </c>
      <c r="AL85" s="1274">
        <v>5</v>
      </c>
      <c r="AM85" s="1274">
        <v>5</v>
      </c>
      <c r="AN85" s="1274">
        <v>5</v>
      </c>
      <c r="AO85" s="1274">
        <v>5</v>
      </c>
      <c r="AP85" s="1274">
        <v>5</v>
      </c>
      <c r="AQ85" s="1274">
        <v>5</v>
      </c>
      <c r="AR85" s="1274">
        <v>5</v>
      </c>
      <c r="AS85" s="1274">
        <v>5</v>
      </c>
      <c r="AT85" s="1274">
        <v>5</v>
      </c>
      <c r="AU85" s="1274">
        <v>5</v>
      </c>
      <c r="AV85" s="1274">
        <v>5</v>
      </c>
      <c r="AW85" s="1274">
        <v>5</v>
      </c>
      <c r="AX85" s="1274">
        <v>5</v>
      </c>
      <c r="AY85" s="1274">
        <v>5</v>
      </c>
      <c r="AZ85" s="1274">
        <v>5</v>
      </c>
      <c r="BA85" s="1274">
        <v>5</v>
      </c>
      <c r="BB85" s="1274">
        <v>5</v>
      </c>
      <c r="BC85" s="1274">
        <v>5</v>
      </c>
      <c r="BD85" s="1274">
        <v>5</v>
      </c>
      <c r="BE85" s="1274">
        <v>5</v>
      </c>
      <c r="BF85" s="1274">
        <v>5</v>
      </c>
      <c r="BG85" s="1274">
        <v>5</v>
      </c>
      <c r="BH85" s="1274">
        <v>5</v>
      </c>
      <c r="BI85" s="1274">
        <v>5</v>
      </c>
      <c r="BJ85" s="1274">
        <v>5</v>
      </c>
      <c r="BK85" s="1274">
        <v>5</v>
      </c>
      <c r="BL85" s="1274">
        <v>5</v>
      </c>
      <c r="BM85" s="1274">
        <v>5</v>
      </c>
      <c r="BN85" s="1274">
        <v>5</v>
      </c>
      <c r="BO85" s="1274">
        <v>5</v>
      </c>
      <c r="BP85" s="1274">
        <v>5</v>
      </c>
      <c r="BQ85" s="1274">
        <v>5</v>
      </c>
      <c r="BR85" s="1274">
        <v>5</v>
      </c>
      <c r="BS85" s="1274">
        <v>5</v>
      </c>
      <c r="BT85" s="1274">
        <v>5</v>
      </c>
      <c r="BU85" s="822"/>
      <c r="BV85" s="822"/>
      <c r="BW85" s="822"/>
      <c r="BX85" s="822"/>
      <c r="BY85" s="822"/>
      <c r="BZ85" s="822"/>
      <c r="CA85" s="822"/>
      <c r="CB85" s="822"/>
      <c r="CC85" s="822"/>
      <c r="CD85" s="822"/>
      <c r="CE85" s="822"/>
      <c r="CF85" s="822"/>
      <c r="CG85" s="822"/>
      <c r="CH85" s="822"/>
      <c r="CI85" s="822"/>
      <c r="CJ85" s="822"/>
      <c r="CK85" s="822"/>
      <c r="CL85" s="822"/>
      <c r="CM85" s="822"/>
      <c r="CN85" s="823"/>
    </row>
    <row r="86" spans="2:92" x14ac:dyDescent="0.3">
      <c r="B8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513" t="s">
        <v>1811</v>
      </c>
      <c r="D86" s="1514">
        <v>39.01</v>
      </c>
      <c r="E86" s="1266" t="s">
        <v>938</v>
      </c>
      <c r="F86" s="1267" t="str">
        <f>VLOOKUP(TBL5_OptBen[[#This Row],[Option Type (defined list)]],'Option Typs_Grps'!B$2:C$47, 2, FALSE)</f>
        <v>Resource Options</v>
      </c>
      <c r="G86" s="1268" t="s">
        <v>738</v>
      </c>
      <c r="H86" s="1269" t="s">
        <v>1094</v>
      </c>
      <c r="I86" s="1275" t="s">
        <v>68</v>
      </c>
      <c r="J86" s="1271" t="s">
        <v>111</v>
      </c>
      <c r="K86" s="1272">
        <v>2</v>
      </c>
      <c r="L86" s="1273">
        <v>0</v>
      </c>
      <c r="M86" s="1273">
        <v>0</v>
      </c>
      <c r="N86" s="1273">
        <v>0</v>
      </c>
      <c r="O86" s="1273">
        <v>0</v>
      </c>
      <c r="P86" s="1273">
        <v>0</v>
      </c>
      <c r="Q86" s="1273">
        <v>0</v>
      </c>
      <c r="R86" s="1274">
        <v>0</v>
      </c>
      <c r="S86" s="1274">
        <v>0</v>
      </c>
      <c r="T86" s="1274">
        <v>0</v>
      </c>
      <c r="U86" s="1274">
        <v>0</v>
      </c>
      <c r="V86" s="1274">
        <v>0</v>
      </c>
      <c r="W86" s="1274">
        <v>0</v>
      </c>
      <c r="X86" s="1274">
        <v>0</v>
      </c>
      <c r="Y86" s="1274">
        <v>0</v>
      </c>
      <c r="Z86" s="1274">
        <v>0</v>
      </c>
      <c r="AA86" s="1274">
        <v>0</v>
      </c>
      <c r="AB86" s="1274">
        <v>5</v>
      </c>
      <c r="AC86" s="1274">
        <v>5</v>
      </c>
      <c r="AD86" s="1274">
        <v>5</v>
      </c>
      <c r="AE86" s="1274">
        <v>5</v>
      </c>
      <c r="AF86" s="1274">
        <v>5</v>
      </c>
      <c r="AG86" s="1274">
        <v>5</v>
      </c>
      <c r="AH86" s="1274">
        <v>5</v>
      </c>
      <c r="AI86" s="1274">
        <v>5</v>
      </c>
      <c r="AJ86" s="1274">
        <v>5</v>
      </c>
      <c r="AK86" s="1274">
        <v>5</v>
      </c>
      <c r="AL86" s="1274">
        <v>5</v>
      </c>
      <c r="AM86" s="1274">
        <v>5</v>
      </c>
      <c r="AN86" s="1274">
        <v>5</v>
      </c>
      <c r="AO86" s="1274">
        <v>5</v>
      </c>
      <c r="AP86" s="1274">
        <v>5</v>
      </c>
      <c r="AQ86" s="1274">
        <v>5</v>
      </c>
      <c r="AR86" s="1274">
        <v>5</v>
      </c>
      <c r="AS86" s="1274">
        <v>5</v>
      </c>
      <c r="AT86" s="1274">
        <v>5</v>
      </c>
      <c r="AU86" s="1274">
        <v>5</v>
      </c>
      <c r="AV86" s="1274">
        <v>5</v>
      </c>
      <c r="AW86" s="1274">
        <v>5</v>
      </c>
      <c r="AX86" s="1274">
        <v>5</v>
      </c>
      <c r="AY86" s="1274">
        <v>5</v>
      </c>
      <c r="AZ86" s="1274">
        <v>5</v>
      </c>
      <c r="BA86" s="1274">
        <v>5</v>
      </c>
      <c r="BB86" s="1274">
        <v>5</v>
      </c>
      <c r="BC86" s="1274">
        <v>5</v>
      </c>
      <c r="BD86" s="1274">
        <v>5</v>
      </c>
      <c r="BE86" s="1274">
        <v>5</v>
      </c>
      <c r="BF86" s="1274">
        <v>5</v>
      </c>
      <c r="BG86" s="1274">
        <v>5</v>
      </c>
      <c r="BH86" s="1274">
        <v>5</v>
      </c>
      <c r="BI86" s="1274">
        <v>5</v>
      </c>
      <c r="BJ86" s="1274">
        <v>5</v>
      </c>
      <c r="BK86" s="1274">
        <v>5</v>
      </c>
      <c r="BL86" s="1274">
        <v>5</v>
      </c>
      <c r="BM86" s="1274">
        <v>5</v>
      </c>
      <c r="BN86" s="1274">
        <v>5</v>
      </c>
      <c r="BO86" s="1274">
        <v>5</v>
      </c>
      <c r="BP86" s="1274">
        <v>5</v>
      </c>
      <c r="BQ86" s="1274">
        <v>5</v>
      </c>
      <c r="BR86" s="1274">
        <v>5</v>
      </c>
      <c r="BS86" s="1274">
        <v>5</v>
      </c>
      <c r="BT86" s="1274">
        <v>5</v>
      </c>
      <c r="BU86" s="822"/>
      <c r="BV86" s="822"/>
      <c r="BW86" s="822"/>
      <c r="BX86" s="822"/>
      <c r="BY86" s="822"/>
      <c r="BZ86" s="822"/>
      <c r="CA86" s="822"/>
      <c r="CB86" s="822"/>
      <c r="CC86" s="822"/>
      <c r="CD86" s="822"/>
      <c r="CE86" s="822"/>
      <c r="CF86" s="822"/>
      <c r="CG86" s="822"/>
      <c r="CH86" s="822"/>
      <c r="CI86" s="822"/>
      <c r="CJ86" s="822"/>
      <c r="CK86" s="822"/>
      <c r="CL86" s="822"/>
      <c r="CM86" s="822"/>
      <c r="CN86" s="823"/>
    </row>
    <row r="87" spans="2:92" x14ac:dyDescent="0.3">
      <c r="B87"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513" t="s">
        <v>824</v>
      </c>
      <c r="D87" s="1514">
        <v>9.19</v>
      </c>
      <c r="E87" s="1266" t="s">
        <v>805</v>
      </c>
      <c r="F87" s="1267" t="str">
        <f>VLOOKUP(TBL5_OptBen[[#This Row],[Option Type (defined list)]],'Option Typs_Grps'!B$2:C$47, 2, FALSE)</f>
        <v>Resource Options</v>
      </c>
      <c r="G87" s="1268" t="s">
        <v>738</v>
      </c>
      <c r="H87" s="1269" t="s">
        <v>1095</v>
      </c>
      <c r="I87" s="1270" t="s">
        <v>68</v>
      </c>
      <c r="J87" s="1271" t="s">
        <v>111</v>
      </c>
      <c r="K87" s="1272">
        <v>2</v>
      </c>
      <c r="L87" s="1273">
        <v>0</v>
      </c>
      <c r="M87" s="1273">
        <v>0</v>
      </c>
      <c r="N87" s="1273">
        <v>0</v>
      </c>
      <c r="O87" s="1273">
        <v>0</v>
      </c>
      <c r="P87" s="1273">
        <v>0</v>
      </c>
      <c r="Q87" s="1273">
        <v>0</v>
      </c>
      <c r="R87" s="1274">
        <v>6.51</v>
      </c>
      <c r="S87" s="1274">
        <v>6.51</v>
      </c>
      <c r="T87" s="1274">
        <v>6.51</v>
      </c>
      <c r="U87" s="1274">
        <v>6.51</v>
      </c>
      <c r="V87" s="1274">
        <v>6.51</v>
      </c>
      <c r="W87" s="1274">
        <v>6.51</v>
      </c>
      <c r="X87" s="1274">
        <v>6.51</v>
      </c>
      <c r="Y87" s="1274">
        <v>6.51</v>
      </c>
      <c r="Z87" s="1274">
        <v>6.51</v>
      </c>
      <c r="AA87" s="1274">
        <v>6.51</v>
      </c>
      <c r="AB87" s="1274">
        <v>6.51</v>
      </c>
      <c r="AC87" s="1274">
        <v>6.51</v>
      </c>
      <c r="AD87" s="1274">
        <v>6.51</v>
      </c>
      <c r="AE87" s="1274">
        <v>6.51</v>
      </c>
      <c r="AF87" s="1274">
        <v>6.51</v>
      </c>
      <c r="AG87" s="1274">
        <v>0</v>
      </c>
      <c r="AH87" s="1274">
        <v>0</v>
      </c>
      <c r="AI87" s="1274">
        <v>0</v>
      </c>
      <c r="AJ87" s="1274">
        <v>0</v>
      </c>
      <c r="AK87" s="1274">
        <v>0</v>
      </c>
      <c r="AL87" s="1274">
        <v>0</v>
      </c>
      <c r="AM87" s="1274">
        <v>0</v>
      </c>
      <c r="AN87" s="1274">
        <v>0</v>
      </c>
      <c r="AO87" s="1274">
        <v>0</v>
      </c>
      <c r="AP87" s="1274">
        <v>0</v>
      </c>
      <c r="AQ87" s="1274">
        <v>0</v>
      </c>
      <c r="AR87" s="1274">
        <v>0</v>
      </c>
      <c r="AS87" s="1274">
        <v>0</v>
      </c>
      <c r="AT87" s="1274">
        <v>0</v>
      </c>
      <c r="AU87" s="1274">
        <v>0</v>
      </c>
      <c r="AV87" s="1274">
        <v>0</v>
      </c>
      <c r="AW87" s="1274">
        <v>0</v>
      </c>
      <c r="AX87" s="1274">
        <v>0</v>
      </c>
      <c r="AY87" s="1274">
        <v>0</v>
      </c>
      <c r="AZ87" s="1274">
        <v>0</v>
      </c>
      <c r="BA87" s="1274">
        <v>0</v>
      </c>
      <c r="BB87" s="1274">
        <v>0</v>
      </c>
      <c r="BC87" s="1274">
        <v>0</v>
      </c>
      <c r="BD87" s="1274">
        <v>0</v>
      </c>
      <c r="BE87" s="1274">
        <v>0</v>
      </c>
      <c r="BF87" s="1274">
        <v>0</v>
      </c>
      <c r="BG87" s="1274">
        <v>0</v>
      </c>
      <c r="BH87" s="1274">
        <v>0</v>
      </c>
      <c r="BI87" s="1274">
        <v>0</v>
      </c>
      <c r="BJ87" s="1274">
        <v>0</v>
      </c>
      <c r="BK87" s="1274">
        <v>0</v>
      </c>
      <c r="BL87" s="1274">
        <v>0</v>
      </c>
      <c r="BM87" s="1274">
        <v>0</v>
      </c>
      <c r="BN87" s="1274">
        <v>0</v>
      </c>
      <c r="BO87" s="1274">
        <v>0</v>
      </c>
      <c r="BP87" s="1274">
        <v>0</v>
      </c>
      <c r="BQ87" s="1274">
        <v>0</v>
      </c>
      <c r="BR87" s="1274">
        <v>0</v>
      </c>
      <c r="BS87" s="1274">
        <v>0</v>
      </c>
      <c r="BT87" s="1274">
        <v>0</v>
      </c>
      <c r="BU87" s="822" t="s">
        <v>1080</v>
      </c>
      <c r="BV87" s="822" t="s">
        <v>1080</v>
      </c>
      <c r="BW87" s="822" t="s">
        <v>1080</v>
      </c>
      <c r="BX87" s="822" t="s">
        <v>1080</v>
      </c>
      <c r="BY87" s="822" t="s">
        <v>1080</v>
      </c>
      <c r="BZ87" s="822" t="s">
        <v>1080</v>
      </c>
      <c r="CA87" s="822" t="s">
        <v>1080</v>
      </c>
      <c r="CB87" s="822" t="s">
        <v>1080</v>
      </c>
      <c r="CC87" s="822" t="s">
        <v>1080</v>
      </c>
      <c r="CD87" s="822" t="s">
        <v>1080</v>
      </c>
      <c r="CE87" s="822" t="s">
        <v>1080</v>
      </c>
      <c r="CF87" s="822" t="s">
        <v>1080</v>
      </c>
      <c r="CG87" s="822" t="s">
        <v>1080</v>
      </c>
      <c r="CH87" s="822" t="s">
        <v>1080</v>
      </c>
      <c r="CI87" s="822" t="s">
        <v>1080</v>
      </c>
      <c r="CJ87" s="822" t="s">
        <v>1080</v>
      </c>
      <c r="CK87" s="822" t="s">
        <v>1080</v>
      </c>
      <c r="CL87" s="822" t="s">
        <v>1080</v>
      </c>
      <c r="CM87" s="822" t="s">
        <v>1080</v>
      </c>
      <c r="CN87" s="823"/>
    </row>
    <row r="88" spans="2:92" x14ac:dyDescent="0.3">
      <c r="B8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8" s="1513" t="s">
        <v>1812</v>
      </c>
      <c r="D88" s="1514">
        <v>39.020000000000003</v>
      </c>
      <c r="E88" s="1266" t="s">
        <v>938</v>
      </c>
      <c r="F88" s="1267" t="str">
        <f>VLOOKUP(TBL5_OptBen[[#This Row],[Option Type (defined list)]],'Option Typs_Grps'!B$2:C$47, 2, FALSE)</f>
        <v>Customer Options</v>
      </c>
      <c r="G88" s="1268" t="s">
        <v>738</v>
      </c>
      <c r="H88" s="1269" t="s">
        <v>1094</v>
      </c>
      <c r="I88" s="1275" t="s">
        <v>68</v>
      </c>
      <c r="J88" s="1271" t="s">
        <v>111</v>
      </c>
      <c r="K88" s="1272">
        <v>2</v>
      </c>
      <c r="L88" s="1273">
        <v>0</v>
      </c>
      <c r="M88" s="1273">
        <v>0</v>
      </c>
      <c r="N88" s="1273">
        <v>0</v>
      </c>
      <c r="O88" s="1273">
        <v>0</v>
      </c>
      <c r="P88" s="1273">
        <v>0</v>
      </c>
      <c r="Q88" s="1273">
        <v>0</v>
      </c>
      <c r="R88" s="1274">
        <v>0</v>
      </c>
      <c r="S88" s="1274">
        <v>0</v>
      </c>
      <c r="T88" s="1274">
        <v>0</v>
      </c>
      <c r="U88" s="1274">
        <v>0</v>
      </c>
      <c r="V88" s="1274">
        <v>0</v>
      </c>
      <c r="W88" s="1274">
        <v>0</v>
      </c>
      <c r="X88" s="1274">
        <v>0</v>
      </c>
      <c r="Y88" s="1274">
        <v>0</v>
      </c>
      <c r="Z88" s="1274">
        <v>0</v>
      </c>
      <c r="AA88" s="1274">
        <v>0</v>
      </c>
      <c r="AB88" s="1274">
        <v>2.5</v>
      </c>
      <c r="AC88" s="1274">
        <v>2.5</v>
      </c>
      <c r="AD88" s="1274">
        <v>2.5</v>
      </c>
      <c r="AE88" s="1274">
        <v>2.5</v>
      </c>
      <c r="AF88" s="1274">
        <v>2.5</v>
      </c>
      <c r="AG88" s="1274">
        <v>2.5</v>
      </c>
      <c r="AH88" s="1274">
        <v>2.5</v>
      </c>
      <c r="AI88" s="1274">
        <v>2.5</v>
      </c>
      <c r="AJ88" s="1274">
        <v>2.5</v>
      </c>
      <c r="AK88" s="1274">
        <v>2.5</v>
      </c>
      <c r="AL88" s="1274">
        <v>2.5</v>
      </c>
      <c r="AM88" s="1274">
        <v>2.5</v>
      </c>
      <c r="AN88" s="1274">
        <v>2.5</v>
      </c>
      <c r="AO88" s="1274">
        <v>2.5</v>
      </c>
      <c r="AP88" s="1274">
        <v>2.5</v>
      </c>
      <c r="AQ88" s="1274">
        <v>2.5</v>
      </c>
      <c r="AR88" s="1274">
        <v>2.5</v>
      </c>
      <c r="AS88" s="1274">
        <v>2.5</v>
      </c>
      <c r="AT88" s="1274">
        <v>2.5</v>
      </c>
      <c r="AU88" s="1274">
        <v>2.5</v>
      </c>
      <c r="AV88" s="1274">
        <v>2.5</v>
      </c>
      <c r="AW88" s="1274">
        <v>2.5</v>
      </c>
      <c r="AX88" s="1274">
        <v>2.5</v>
      </c>
      <c r="AY88" s="1274">
        <v>2.5</v>
      </c>
      <c r="AZ88" s="1274">
        <v>2.5</v>
      </c>
      <c r="BA88" s="1274">
        <v>2.5</v>
      </c>
      <c r="BB88" s="1274">
        <v>2.5</v>
      </c>
      <c r="BC88" s="1274">
        <v>2.5</v>
      </c>
      <c r="BD88" s="1274">
        <v>2.5</v>
      </c>
      <c r="BE88" s="1274">
        <v>2.5</v>
      </c>
      <c r="BF88" s="1274">
        <v>2.5</v>
      </c>
      <c r="BG88" s="1274">
        <v>2.5</v>
      </c>
      <c r="BH88" s="1274">
        <v>2.5</v>
      </c>
      <c r="BI88" s="1274">
        <v>2.5</v>
      </c>
      <c r="BJ88" s="1274">
        <v>2.5</v>
      </c>
      <c r="BK88" s="1274">
        <v>2.5</v>
      </c>
      <c r="BL88" s="1274">
        <v>2.5</v>
      </c>
      <c r="BM88" s="1274">
        <v>2.5</v>
      </c>
      <c r="BN88" s="1274">
        <v>2.5</v>
      </c>
      <c r="BO88" s="1274">
        <v>2.5</v>
      </c>
      <c r="BP88" s="1274">
        <v>2.5</v>
      </c>
      <c r="BQ88" s="1274">
        <v>2.5</v>
      </c>
      <c r="BR88" s="1274">
        <v>2.5</v>
      </c>
      <c r="BS88" s="1274">
        <v>2.5</v>
      </c>
      <c r="BT88" s="1274">
        <v>2.5</v>
      </c>
      <c r="BU88" s="822"/>
      <c r="BV88" s="822"/>
      <c r="BW88" s="822"/>
      <c r="BX88" s="822"/>
      <c r="BY88" s="822"/>
      <c r="BZ88" s="822"/>
      <c r="CA88" s="822"/>
      <c r="CB88" s="822"/>
      <c r="CC88" s="822"/>
      <c r="CD88" s="822"/>
      <c r="CE88" s="822"/>
      <c r="CF88" s="822"/>
      <c r="CG88" s="822"/>
      <c r="CH88" s="822"/>
      <c r="CI88" s="822"/>
      <c r="CJ88" s="822"/>
      <c r="CK88" s="822"/>
      <c r="CL88" s="822"/>
      <c r="CM88" s="822"/>
      <c r="CN88" s="823"/>
    </row>
    <row r="89" spans="2:92" x14ac:dyDescent="0.3">
      <c r="B8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9" s="1513" t="s">
        <v>1724</v>
      </c>
      <c r="D89" s="1514">
        <v>22.04</v>
      </c>
      <c r="E89" s="1266" t="s">
        <v>921</v>
      </c>
      <c r="F89" s="1267" t="str">
        <f>VLOOKUP(TBL5_OptBen[[#This Row],[Option Type (defined list)]],'Option Typs_Grps'!B$2:C$47, 2, FALSE)</f>
        <v>Customer Options</v>
      </c>
      <c r="G89" s="1268" t="s">
        <v>738</v>
      </c>
      <c r="H89" s="1269" t="s">
        <v>1094</v>
      </c>
      <c r="I89" s="1275" t="s">
        <v>68</v>
      </c>
      <c r="J89" s="1271" t="s">
        <v>111</v>
      </c>
      <c r="K89" s="1272">
        <v>2</v>
      </c>
      <c r="L89" s="1273">
        <v>0</v>
      </c>
      <c r="M89" s="1273">
        <v>0</v>
      </c>
      <c r="N89" s="1273">
        <v>0</v>
      </c>
      <c r="O89" s="1273">
        <v>0</v>
      </c>
      <c r="P89" s="1273">
        <v>0</v>
      </c>
      <c r="Q89" s="1273">
        <v>0</v>
      </c>
      <c r="R89" s="1274">
        <v>0</v>
      </c>
      <c r="S89" s="1274">
        <v>0</v>
      </c>
      <c r="T89" s="1274">
        <v>0</v>
      </c>
      <c r="U89" s="1274">
        <v>0</v>
      </c>
      <c r="V89" s="1274">
        <v>0</v>
      </c>
      <c r="W89" s="1274">
        <v>0</v>
      </c>
      <c r="X89" s="1274">
        <v>0</v>
      </c>
      <c r="Y89" s="1274">
        <v>0</v>
      </c>
      <c r="Z89" s="1274">
        <v>0</v>
      </c>
      <c r="AA89" s="1274">
        <v>0</v>
      </c>
      <c r="AB89" s="1274">
        <v>1.63</v>
      </c>
      <c r="AC89" s="1274">
        <v>1.63</v>
      </c>
      <c r="AD89" s="1274">
        <v>1.63</v>
      </c>
      <c r="AE89" s="1274">
        <v>1.63</v>
      </c>
      <c r="AF89" s="1274">
        <v>1.63</v>
      </c>
      <c r="AG89" s="1274">
        <v>1.63</v>
      </c>
      <c r="AH89" s="1274">
        <v>1.63</v>
      </c>
      <c r="AI89" s="1274">
        <v>1.63</v>
      </c>
      <c r="AJ89" s="1274">
        <v>1.63</v>
      </c>
      <c r="AK89" s="1274">
        <v>1.63</v>
      </c>
      <c r="AL89" s="1274">
        <v>1.63</v>
      </c>
      <c r="AM89" s="1274">
        <v>1.63</v>
      </c>
      <c r="AN89" s="1274">
        <v>1.63</v>
      </c>
      <c r="AO89" s="1274">
        <v>1.63</v>
      </c>
      <c r="AP89" s="1274">
        <v>1.63</v>
      </c>
      <c r="AQ89" s="1274">
        <v>1.63</v>
      </c>
      <c r="AR89" s="1274">
        <v>1.63</v>
      </c>
      <c r="AS89" s="1274">
        <v>1.63</v>
      </c>
      <c r="AT89" s="1274">
        <v>1.63</v>
      </c>
      <c r="AU89" s="1274">
        <v>1.63</v>
      </c>
      <c r="AV89" s="1274">
        <v>1.63</v>
      </c>
      <c r="AW89" s="1274">
        <v>1.63</v>
      </c>
      <c r="AX89" s="1274">
        <v>1.63</v>
      </c>
      <c r="AY89" s="1274">
        <v>1.63</v>
      </c>
      <c r="AZ89" s="1274">
        <v>1.63</v>
      </c>
      <c r="BA89" s="1274">
        <v>1.63</v>
      </c>
      <c r="BB89" s="1274">
        <v>1.63</v>
      </c>
      <c r="BC89" s="1274">
        <v>1.63</v>
      </c>
      <c r="BD89" s="1274">
        <v>1.63</v>
      </c>
      <c r="BE89" s="1274">
        <v>1.63</v>
      </c>
      <c r="BF89" s="1274">
        <v>1.63</v>
      </c>
      <c r="BG89" s="1274">
        <v>1.63</v>
      </c>
      <c r="BH89" s="1274">
        <v>1.63</v>
      </c>
      <c r="BI89" s="1274">
        <v>1.63</v>
      </c>
      <c r="BJ89" s="1274">
        <v>1.63</v>
      </c>
      <c r="BK89" s="1274">
        <v>1.63</v>
      </c>
      <c r="BL89" s="1274">
        <v>1.63</v>
      </c>
      <c r="BM89" s="1274">
        <v>1.63</v>
      </c>
      <c r="BN89" s="1274">
        <v>1.63</v>
      </c>
      <c r="BO89" s="1274">
        <v>1.63</v>
      </c>
      <c r="BP89" s="1274">
        <v>1.63</v>
      </c>
      <c r="BQ89" s="1274">
        <v>1.63</v>
      </c>
      <c r="BR89" s="1274">
        <v>1.63</v>
      </c>
      <c r="BS89" s="1274">
        <v>1.63</v>
      </c>
      <c r="BT89" s="1274">
        <v>1.63</v>
      </c>
      <c r="BU89" s="822"/>
      <c r="BV89" s="822"/>
      <c r="BW89" s="822"/>
      <c r="BX89" s="822"/>
      <c r="BY89" s="822"/>
      <c r="BZ89" s="822"/>
      <c r="CA89" s="822"/>
      <c r="CB89" s="822"/>
      <c r="CC89" s="822"/>
      <c r="CD89" s="822"/>
      <c r="CE89" s="822"/>
      <c r="CF89" s="822"/>
      <c r="CG89" s="822"/>
      <c r="CH89" s="822"/>
      <c r="CI89" s="822"/>
      <c r="CJ89" s="822"/>
      <c r="CK89" s="822"/>
      <c r="CL89" s="822"/>
      <c r="CM89" s="822"/>
      <c r="CN89" s="823"/>
    </row>
    <row r="90" spans="2:92" x14ac:dyDescent="0.3">
      <c r="B9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0" s="1513" t="s">
        <v>1813</v>
      </c>
      <c r="D90" s="1514">
        <v>52.02</v>
      </c>
      <c r="E90" s="1266" t="s">
        <v>1010</v>
      </c>
      <c r="F90" s="1267" t="str">
        <f>VLOOKUP(TBL5_OptBen[[#This Row],[Option Type (defined list)]],'Option Typs_Grps'!B$2:C$47, 2, FALSE)</f>
        <v>Customer Options</v>
      </c>
      <c r="G90" s="1268" t="s">
        <v>738</v>
      </c>
      <c r="H90" s="1269" t="s">
        <v>1094</v>
      </c>
      <c r="I90" s="1275" t="s">
        <v>68</v>
      </c>
      <c r="J90" s="1271" t="s">
        <v>111</v>
      </c>
      <c r="K90" s="1272">
        <v>2</v>
      </c>
      <c r="L90" s="1273">
        <v>0</v>
      </c>
      <c r="M90" s="1273">
        <v>0</v>
      </c>
      <c r="N90" s="1273">
        <v>0</v>
      </c>
      <c r="O90" s="1273">
        <v>0</v>
      </c>
      <c r="P90" s="1273">
        <v>0</v>
      </c>
      <c r="Q90" s="1273">
        <v>0</v>
      </c>
      <c r="R90" s="1274">
        <v>0</v>
      </c>
      <c r="S90" s="1274">
        <v>0</v>
      </c>
      <c r="T90" s="1274">
        <v>0</v>
      </c>
      <c r="U90" s="1274">
        <v>0</v>
      </c>
      <c r="V90" s="1274">
        <v>0</v>
      </c>
      <c r="W90" s="1274">
        <v>0</v>
      </c>
      <c r="X90" s="1274">
        <v>0</v>
      </c>
      <c r="Y90" s="1274">
        <v>0</v>
      </c>
      <c r="Z90" s="1274">
        <v>0</v>
      </c>
      <c r="AA90" s="1274">
        <v>0</v>
      </c>
      <c r="AB90" s="1274">
        <v>12.5</v>
      </c>
      <c r="AC90" s="1274">
        <v>12.5</v>
      </c>
      <c r="AD90" s="1274">
        <v>12.5</v>
      </c>
      <c r="AE90" s="1274">
        <v>12.5</v>
      </c>
      <c r="AF90" s="1274">
        <v>12.5</v>
      </c>
      <c r="AG90" s="1274">
        <v>12.5</v>
      </c>
      <c r="AH90" s="1274">
        <v>12.5</v>
      </c>
      <c r="AI90" s="1274">
        <v>12.5</v>
      </c>
      <c r="AJ90" s="1274">
        <v>12.5</v>
      </c>
      <c r="AK90" s="1274">
        <v>12.5</v>
      </c>
      <c r="AL90" s="1274">
        <v>12.5</v>
      </c>
      <c r="AM90" s="1274">
        <v>12.5</v>
      </c>
      <c r="AN90" s="1274">
        <v>12.5</v>
      </c>
      <c r="AO90" s="1274">
        <v>12.5</v>
      </c>
      <c r="AP90" s="1274">
        <v>12.5</v>
      </c>
      <c r="AQ90" s="1274">
        <v>12.5</v>
      </c>
      <c r="AR90" s="1274">
        <v>12.5</v>
      </c>
      <c r="AS90" s="1274">
        <v>12.5</v>
      </c>
      <c r="AT90" s="1274">
        <v>12.5</v>
      </c>
      <c r="AU90" s="1274">
        <v>12.5</v>
      </c>
      <c r="AV90" s="1274">
        <v>12.5</v>
      </c>
      <c r="AW90" s="1274">
        <v>12.5</v>
      </c>
      <c r="AX90" s="1274">
        <v>12.5</v>
      </c>
      <c r="AY90" s="1274">
        <v>12.5</v>
      </c>
      <c r="AZ90" s="1274">
        <v>12.5</v>
      </c>
      <c r="BA90" s="1274">
        <v>12.5</v>
      </c>
      <c r="BB90" s="1274">
        <v>12.5</v>
      </c>
      <c r="BC90" s="1274">
        <v>12.5</v>
      </c>
      <c r="BD90" s="1274">
        <v>12.5</v>
      </c>
      <c r="BE90" s="1274">
        <v>12.5</v>
      </c>
      <c r="BF90" s="1274">
        <v>12.5</v>
      </c>
      <c r="BG90" s="1274">
        <v>12.5</v>
      </c>
      <c r="BH90" s="1274">
        <v>12.5</v>
      </c>
      <c r="BI90" s="1274">
        <v>12.5</v>
      </c>
      <c r="BJ90" s="1274">
        <v>12.5</v>
      </c>
      <c r="BK90" s="1274">
        <v>12.5</v>
      </c>
      <c r="BL90" s="1274">
        <v>12.5</v>
      </c>
      <c r="BM90" s="1274">
        <v>12.5</v>
      </c>
      <c r="BN90" s="1274">
        <v>12.5</v>
      </c>
      <c r="BO90" s="1274">
        <v>12.5</v>
      </c>
      <c r="BP90" s="1274">
        <v>12.5</v>
      </c>
      <c r="BQ90" s="1274">
        <v>12.5</v>
      </c>
      <c r="BR90" s="1274">
        <v>12.5</v>
      </c>
      <c r="BS90" s="1274">
        <v>12.5</v>
      </c>
      <c r="BT90" s="1274">
        <v>12.5</v>
      </c>
      <c r="BU90" s="822"/>
      <c r="BV90" s="822"/>
      <c r="BW90" s="822"/>
      <c r="BX90" s="822"/>
      <c r="BY90" s="822"/>
      <c r="BZ90" s="822"/>
      <c r="CA90" s="822"/>
      <c r="CB90" s="822"/>
      <c r="CC90" s="822"/>
      <c r="CD90" s="822"/>
      <c r="CE90" s="822"/>
      <c r="CF90" s="822"/>
      <c r="CG90" s="822"/>
      <c r="CH90" s="822"/>
      <c r="CI90" s="822"/>
      <c r="CJ90" s="822"/>
      <c r="CK90" s="822"/>
      <c r="CL90" s="822"/>
      <c r="CM90" s="822"/>
      <c r="CN90" s="823"/>
    </row>
    <row r="91" spans="2:92" x14ac:dyDescent="0.3">
      <c r="B9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513" t="s">
        <v>1800</v>
      </c>
      <c r="D91" s="1514">
        <v>38.01</v>
      </c>
      <c r="E91" s="1266" t="s">
        <v>938</v>
      </c>
      <c r="F91" s="1267" t="str">
        <f>VLOOKUP(TBL5_OptBen[[#This Row],[Option Type (defined list)]],'Option Typs_Grps'!B$2:C$47, 2, FALSE)</f>
        <v>Distribution Options</v>
      </c>
      <c r="G91" s="1268" t="s">
        <v>738</v>
      </c>
      <c r="H91" s="1269" t="s">
        <v>1094</v>
      </c>
      <c r="I91" s="1275" t="s">
        <v>68</v>
      </c>
      <c r="J91" s="1271" t="s">
        <v>111</v>
      </c>
      <c r="K91" s="1272">
        <v>2</v>
      </c>
      <c r="L91" s="1273">
        <v>0</v>
      </c>
      <c r="M91" s="1273">
        <v>0</v>
      </c>
      <c r="N91" s="1273">
        <v>0</v>
      </c>
      <c r="O91" s="1273">
        <v>0</v>
      </c>
      <c r="P91" s="1273">
        <v>0</v>
      </c>
      <c r="Q91" s="1273">
        <v>0</v>
      </c>
      <c r="R91" s="1274">
        <v>0</v>
      </c>
      <c r="S91" s="1274">
        <v>0</v>
      </c>
      <c r="T91" s="1274">
        <v>0</v>
      </c>
      <c r="U91" s="1274">
        <v>0</v>
      </c>
      <c r="V91" s="1274">
        <v>0</v>
      </c>
      <c r="W91" s="1274">
        <v>0</v>
      </c>
      <c r="X91" s="1274">
        <v>0</v>
      </c>
      <c r="Y91" s="1274">
        <v>0</v>
      </c>
      <c r="Z91" s="1274">
        <v>0</v>
      </c>
      <c r="AA91" s="1274">
        <v>0</v>
      </c>
      <c r="AB91" s="1274">
        <v>0</v>
      </c>
      <c r="AC91" s="1274">
        <v>0</v>
      </c>
      <c r="AD91" s="1274">
        <v>0</v>
      </c>
      <c r="AE91" s="1274">
        <v>0</v>
      </c>
      <c r="AF91" s="1274">
        <v>0</v>
      </c>
      <c r="AG91" s="1274">
        <v>0</v>
      </c>
      <c r="AH91" s="1274">
        <v>0</v>
      </c>
      <c r="AI91" s="1274">
        <v>0</v>
      </c>
      <c r="AJ91" s="1274">
        <v>0</v>
      </c>
      <c r="AK91" s="1274">
        <v>0</v>
      </c>
      <c r="AL91" s="1274">
        <v>0</v>
      </c>
      <c r="AM91" s="1274">
        <v>0</v>
      </c>
      <c r="AN91" s="1274">
        <v>0</v>
      </c>
      <c r="AO91" s="1274">
        <v>0</v>
      </c>
      <c r="AP91" s="1274">
        <v>0</v>
      </c>
      <c r="AQ91" s="1274">
        <v>0</v>
      </c>
      <c r="AR91" s="1274">
        <v>0</v>
      </c>
      <c r="AS91" s="1274">
        <v>0</v>
      </c>
      <c r="AT91" s="1274">
        <v>0</v>
      </c>
      <c r="AU91" s="1274">
        <v>0</v>
      </c>
      <c r="AV91" s="1274">
        <v>0</v>
      </c>
      <c r="AW91" s="1274">
        <v>0</v>
      </c>
      <c r="AX91" s="1274">
        <v>0</v>
      </c>
      <c r="AY91" s="1274">
        <v>0</v>
      </c>
      <c r="AZ91" s="1274">
        <v>0</v>
      </c>
      <c r="BA91" s="1274">
        <v>0</v>
      </c>
      <c r="BB91" s="1274">
        <v>0</v>
      </c>
      <c r="BC91" s="1274">
        <v>0</v>
      </c>
      <c r="BD91" s="1274">
        <v>0</v>
      </c>
      <c r="BE91" s="1274">
        <v>0</v>
      </c>
      <c r="BF91" s="1274">
        <v>5.7</v>
      </c>
      <c r="BG91" s="1274">
        <v>5.7</v>
      </c>
      <c r="BH91" s="1274">
        <v>5.7</v>
      </c>
      <c r="BI91" s="1274">
        <v>5.7</v>
      </c>
      <c r="BJ91" s="1274">
        <v>5.7</v>
      </c>
      <c r="BK91" s="1274">
        <v>5.7</v>
      </c>
      <c r="BL91" s="1274">
        <v>5.7</v>
      </c>
      <c r="BM91" s="1274">
        <v>5.7</v>
      </c>
      <c r="BN91" s="1274">
        <v>5.7</v>
      </c>
      <c r="BO91" s="1274">
        <v>5.7</v>
      </c>
      <c r="BP91" s="1274">
        <v>5.7</v>
      </c>
      <c r="BQ91" s="1274">
        <v>5.7</v>
      </c>
      <c r="BR91" s="1274">
        <v>5.7</v>
      </c>
      <c r="BS91" s="1274">
        <v>5.7</v>
      </c>
      <c r="BT91" s="1274">
        <v>5.7</v>
      </c>
      <c r="BU91" s="822"/>
      <c r="BV91" s="822"/>
      <c r="BW91" s="822"/>
      <c r="BX91" s="822"/>
      <c r="BY91" s="822"/>
      <c r="BZ91" s="822"/>
      <c r="CA91" s="822"/>
      <c r="CB91" s="822"/>
      <c r="CC91" s="822"/>
      <c r="CD91" s="822"/>
      <c r="CE91" s="822"/>
      <c r="CF91" s="822"/>
      <c r="CG91" s="822"/>
      <c r="CH91" s="822"/>
      <c r="CI91" s="822"/>
      <c r="CJ91" s="822"/>
      <c r="CK91" s="822"/>
      <c r="CL91" s="822"/>
      <c r="CM91" s="822"/>
      <c r="CN91" s="823"/>
    </row>
    <row r="92" spans="2:92" x14ac:dyDescent="0.3">
      <c r="B9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513" t="s">
        <v>1037</v>
      </c>
      <c r="D92" s="1514">
        <v>70.02</v>
      </c>
      <c r="E92" s="1266" t="s">
        <v>889</v>
      </c>
      <c r="F92" s="1267" t="str">
        <f>VLOOKUP(TBL5_OptBen[[#This Row],[Option Type (defined list)]],'Option Typs_Grps'!B$2:C$47, 2, FALSE)</f>
        <v>Resource Options</v>
      </c>
      <c r="G92" s="1268" t="s">
        <v>738</v>
      </c>
      <c r="H92" s="1269" t="s">
        <v>1094</v>
      </c>
      <c r="I92" s="1275" t="s">
        <v>68</v>
      </c>
      <c r="J92" s="1271" t="s">
        <v>111</v>
      </c>
      <c r="K92" s="1272">
        <v>2</v>
      </c>
      <c r="L92" s="1273">
        <v>0</v>
      </c>
      <c r="M92" s="1273">
        <v>0</v>
      </c>
      <c r="N92" s="1273">
        <v>0</v>
      </c>
      <c r="O92" s="1273">
        <v>0</v>
      </c>
      <c r="P92" s="1273">
        <v>0</v>
      </c>
      <c r="Q92" s="1273">
        <v>0</v>
      </c>
      <c r="R92" s="1274">
        <v>0</v>
      </c>
      <c r="S92" s="1274">
        <v>0</v>
      </c>
      <c r="T92" s="1274">
        <v>0</v>
      </c>
      <c r="U92" s="1274">
        <v>0</v>
      </c>
      <c r="V92" s="1274">
        <v>0</v>
      </c>
      <c r="W92" s="1274">
        <v>0</v>
      </c>
      <c r="X92" s="1274">
        <v>0</v>
      </c>
      <c r="Y92" s="1274">
        <v>0</v>
      </c>
      <c r="Z92" s="1274">
        <v>7</v>
      </c>
      <c r="AA92" s="1274">
        <v>7</v>
      </c>
      <c r="AB92" s="1274">
        <v>7</v>
      </c>
      <c r="AC92" s="1274">
        <v>7</v>
      </c>
      <c r="AD92" s="1274">
        <v>7</v>
      </c>
      <c r="AE92" s="1274">
        <v>7</v>
      </c>
      <c r="AF92" s="1274">
        <v>7</v>
      </c>
      <c r="AG92" s="1274">
        <v>7</v>
      </c>
      <c r="AH92" s="1274">
        <v>7</v>
      </c>
      <c r="AI92" s="1274">
        <v>7</v>
      </c>
      <c r="AJ92" s="1274">
        <v>7</v>
      </c>
      <c r="AK92" s="1274">
        <v>7</v>
      </c>
      <c r="AL92" s="1274">
        <v>7</v>
      </c>
      <c r="AM92" s="1274">
        <v>7</v>
      </c>
      <c r="AN92" s="1274">
        <v>7</v>
      </c>
      <c r="AO92" s="1274">
        <v>7</v>
      </c>
      <c r="AP92" s="1274">
        <v>7</v>
      </c>
      <c r="AQ92" s="1274">
        <v>7</v>
      </c>
      <c r="AR92" s="1274">
        <v>7</v>
      </c>
      <c r="AS92" s="1274">
        <v>7</v>
      </c>
      <c r="AT92" s="1274">
        <v>7</v>
      </c>
      <c r="AU92" s="1274">
        <v>7</v>
      </c>
      <c r="AV92" s="1274">
        <v>7</v>
      </c>
      <c r="AW92" s="1274">
        <v>7</v>
      </c>
      <c r="AX92" s="1274">
        <v>7</v>
      </c>
      <c r="AY92" s="1274">
        <v>7</v>
      </c>
      <c r="AZ92" s="1274">
        <v>7</v>
      </c>
      <c r="BA92" s="1274">
        <v>7</v>
      </c>
      <c r="BB92" s="1274">
        <v>7</v>
      </c>
      <c r="BC92" s="1274">
        <v>7</v>
      </c>
      <c r="BD92" s="1274">
        <v>7</v>
      </c>
      <c r="BE92" s="1274">
        <v>7</v>
      </c>
      <c r="BF92" s="1274">
        <v>7</v>
      </c>
      <c r="BG92" s="1274">
        <v>7</v>
      </c>
      <c r="BH92" s="1274">
        <v>7</v>
      </c>
      <c r="BI92" s="1274">
        <v>7</v>
      </c>
      <c r="BJ92" s="1274">
        <v>7</v>
      </c>
      <c r="BK92" s="1274">
        <v>7</v>
      </c>
      <c r="BL92" s="1274">
        <v>7</v>
      </c>
      <c r="BM92" s="1274">
        <v>7</v>
      </c>
      <c r="BN92" s="1274">
        <v>7</v>
      </c>
      <c r="BO92" s="1274">
        <v>7</v>
      </c>
      <c r="BP92" s="1274">
        <v>7</v>
      </c>
      <c r="BQ92" s="1274">
        <v>7</v>
      </c>
      <c r="BR92" s="1274">
        <v>7</v>
      </c>
      <c r="BS92" s="1274">
        <v>7</v>
      </c>
      <c r="BT92" s="1274">
        <v>7</v>
      </c>
      <c r="BU92" s="822"/>
      <c r="BV92" s="822"/>
      <c r="BW92" s="822"/>
      <c r="BX92" s="822"/>
      <c r="BY92" s="822"/>
      <c r="BZ92" s="822"/>
      <c r="CA92" s="822"/>
      <c r="CB92" s="822"/>
      <c r="CC92" s="822"/>
      <c r="CD92" s="822"/>
      <c r="CE92" s="822"/>
      <c r="CF92" s="822"/>
      <c r="CG92" s="822"/>
      <c r="CH92" s="822"/>
      <c r="CI92" s="822"/>
      <c r="CJ92" s="822"/>
      <c r="CK92" s="822"/>
      <c r="CL92" s="822"/>
      <c r="CM92" s="822"/>
      <c r="CN92" s="823"/>
    </row>
    <row r="93" spans="2:92" x14ac:dyDescent="0.3">
      <c r="B9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513" t="s">
        <v>1041</v>
      </c>
      <c r="D93" s="1514">
        <v>70.06</v>
      </c>
      <c r="E93" s="1266" t="s">
        <v>921</v>
      </c>
      <c r="F93" s="1267" t="str">
        <f>VLOOKUP(TBL5_OptBen[[#This Row],[Option Type (defined list)]],'Option Typs_Grps'!B$2:C$47, 2, FALSE)</f>
        <v>Resource Options</v>
      </c>
      <c r="G93" s="1268" t="s">
        <v>738</v>
      </c>
      <c r="H93" s="1269" t="s">
        <v>1094</v>
      </c>
      <c r="I93" s="1275" t="s">
        <v>68</v>
      </c>
      <c r="J93" s="1271" t="s">
        <v>111</v>
      </c>
      <c r="K93" s="1272">
        <v>2</v>
      </c>
      <c r="L93" s="1273">
        <v>0</v>
      </c>
      <c r="M93" s="1273">
        <v>0</v>
      </c>
      <c r="N93" s="1273">
        <v>0</v>
      </c>
      <c r="O93" s="1273">
        <v>0</v>
      </c>
      <c r="P93" s="1273">
        <v>0</v>
      </c>
      <c r="Q93" s="1273">
        <v>0</v>
      </c>
      <c r="R93" s="1274">
        <v>0</v>
      </c>
      <c r="S93" s="1274">
        <v>0</v>
      </c>
      <c r="T93" s="1274">
        <v>0</v>
      </c>
      <c r="U93" s="1274">
        <v>0</v>
      </c>
      <c r="V93" s="1274">
        <v>0</v>
      </c>
      <c r="W93" s="1274">
        <v>0</v>
      </c>
      <c r="X93" s="1274">
        <v>0</v>
      </c>
      <c r="Y93" s="1274">
        <v>0</v>
      </c>
      <c r="Z93" s="1274">
        <v>0</v>
      </c>
      <c r="AA93" s="1274">
        <v>0</v>
      </c>
      <c r="AB93" s="1274">
        <v>4</v>
      </c>
      <c r="AC93" s="1274">
        <v>4</v>
      </c>
      <c r="AD93" s="1274">
        <v>4</v>
      </c>
      <c r="AE93" s="1274">
        <v>4</v>
      </c>
      <c r="AF93" s="1274">
        <v>4</v>
      </c>
      <c r="AG93" s="1274">
        <v>4</v>
      </c>
      <c r="AH93" s="1274">
        <v>4</v>
      </c>
      <c r="AI93" s="1274">
        <v>4</v>
      </c>
      <c r="AJ93" s="1274">
        <v>4</v>
      </c>
      <c r="AK93" s="1274">
        <v>4</v>
      </c>
      <c r="AL93" s="1274">
        <v>4</v>
      </c>
      <c r="AM93" s="1274">
        <v>4</v>
      </c>
      <c r="AN93" s="1274">
        <v>4</v>
      </c>
      <c r="AO93" s="1274">
        <v>4</v>
      </c>
      <c r="AP93" s="1274">
        <v>4</v>
      </c>
      <c r="AQ93" s="1274">
        <v>4</v>
      </c>
      <c r="AR93" s="1274">
        <v>4</v>
      </c>
      <c r="AS93" s="1274">
        <v>4</v>
      </c>
      <c r="AT93" s="1274">
        <v>4</v>
      </c>
      <c r="AU93" s="1274">
        <v>4</v>
      </c>
      <c r="AV93" s="1274">
        <v>4</v>
      </c>
      <c r="AW93" s="1274">
        <v>4</v>
      </c>
      <c r="AX93" s="1274">
        <v>4</v>
      </c>
      <c r="AY93" s="1274">
        <v>4</v>
      </c>
      <c r="AZ93" s="1274">
        <v>4</v>
      </c>
      <c r="BA93" s="1274">
        <v>4</v>
      </c>
      <c r="BB93" s="1274">
        <v>4</v>
      </c>
      <c r="BC93" s="1274">
        <v>4</v>
      </c>
      <c r="BD93" s="1274">
        <v>4</v>
      </c>
      <c r="BE93" s="1274">
        <v>4</v>
      </c>
      <c r="BF93" s="1274">
        <v>4</v>
      </c>
      <c r="BG93" s="1274">
        <v>4</v>
      </c>
      <c r="BH93" s="1274">
        <v>4</v>
      </c>
      <c r="BI93" s="1274">
        <v>4</v>
      </c>
      <c r="BJ93" s="1274">
        <v>4</v>
      </c>
      <c r="BK93" s="1274">
        <v>4</v>
      </c>
      <c r="BL93" s="1274">
        <v>4</v>
      </c>
      <c r="BM93" s="1274">
        <v>4</v>
      </c>
      <c r="BN93" s="1274">
        <v>4</v>
      </c>
      <c r="BO93" s="1274">
        <v>4</v>
      </c>
      <c r="BP93" s="1274">
        <v>4</v>
      </c>
      <c r="BQ93" s="1274">
        <v>4</v>
      </c>
      <c r="BR93" s="1274">
        <v>4</v>
      </c>
      <c r="BS93" s="1274">
        <v>4</v>
      </c>
      <c r="BT93" s="1274">
        <v>4</v>
      </c>
      <c r="BU93" s="822"/>
      <c r="BV93" s="822"/>
      <c r="BW93" s="822"/>
      <c r="BX93" s="822"/>
      <c r="BY93" s="822"/>
      <c r="BZ93" s="822"/>
      <c r="CA93" s="822"/>
      <c r="CB93" s="822"/>
      <c r="CC93" s="822"/>
      <c r="CD93" s="822"/>
      <c r="CE93" s="822"/>
      <c r="CF93" s="822"/>
      <c r="CG93" s="822"/>
      <c r="CH93" s="822"/>
      <c r="CI93" s="822"/>
      <c r="CJ93" s="822"/>
      <c r="CK93" s="822"/>
      <c r="CL93" s="822"/>
      <c r="CM93" s="822"/>
      <c r="CN93" s="823"/>
    </row>
    <row r="94" spans="2:92" x14ac:dyDescent="0.3">
      <c r="B94"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513" t="s">
        <v>824</v>
      </c>
      <c r="D94" s="1514">
        <v>9.19</v>
      </c>
      <c r="E94" s="1266" t="s">
        <v>805</v>
      </c>
      <c r="F94" s="1267" t="str">
        <f>VLOOKUP(TBL5_OptBen[[#This Row],[Option Type (defined list)]],'Option Typs_Grps'!B$2:C$47, 2, FALSE)</f>
        <v>Resource Options</v>
      </c>
      <c r="G94" s="1268" t="s">
        <v>738</v>
      </c>
      <c r="H94" s="1269" t="s">
        <v>1090</v>
      </c>
      <c r="I94" s="1270" t="s">
        <v>68</v>
      </c>
      <c r="J94" s="1271" t="s">
        <v>111</v>
      </c>
      <c r="K94" s="1272">
        <v>2</v>
      </c>
      <c r="L94" s="1273">
        <v>0</v>
      </c>
      <c r="M94" s="1273">
        <v>0</v>
      </c>
      <c r="N94" s="1273">
        <v>0</v>
      </c>
      <c r="O94" s="1273">
        <v>0</v>
      </c>
      <c r="P94" s="1273">
        <v>0</v>
      </c>
      <c r="Q94" s="1273">
        <v>0</v>
      </c>
      <c r="R94" s="1274">
        <v>6.51</v>
      </c>
      <c r="S94" s="1274">
        <v>6.51</v>
      </c>
      <c r="T94" s="1274">
        <v>6.51</v>
      </c>
      <c r="U94" s="1274">
        <v>6.51</v>
      </c>
      <c r="V94" s="1274">
        <v>6.51</v>
      </c>
      <c r="W94" s="1274">
        <v>6.51</v>
      </c>
      <c r="X94" s="1274">
        <v>6.51</v>
      </c>
      <c r="Y94" s="1274">
        <v>6.51</v>
      </c>
      <c r="Z94" s="1274">
        <v>6.51</v>
      </c>
      <c r="AA94" s="1274">
        <v>6.51</v>
      </c>
      <c r="AB94" s="1274">
        <v>6.51</v>
      </c>
      <c r="AC94" s="1274">
        <v>6.51</v>
      </c>
      <c r="AD94" s="1274">
        <v>6.51</v>
      </c>
      <c r="AE94" s="1274">
        <v>6.51</v>
      </c>
      <c r="AF94" s="1274">
        <v>6.51</v>
      </c>
      <c r="AG94" s="1274">
        <v>0</v>
      </c>
      <c r="AH94" s="1274">
        <v>0</v>
      </c>
      <c r="AI94" s="1274">
        <v>0</v>
      </c>
      <c r="AJ94" s="1274">
        <v>0</v>
      </c>
      <c r="AK94" s="1274">
        <v>0</v>
      </c>
      <c r="AL94" s="1274">
        <v>0</v>
      </c>
      <c r="AM94" s="1274">
        <v>0</v>
      </c>
      <c r="AN94" s="1274">
        <v>0</v>
      </c>
      <c r="AO94" s="1274">
        <v>0</v>
      </c>
      <c r="AP94" s="1274">
        <v>0</v>
      </c>
      <c r="AQ94" s="1274">
        <v>0</v>
      </c>
      <c r="AR94" s="1274">
        <v>0</v>
      </c>
      <c r="AS94" s="1274">
        <v>0</v>
      </c>
      <c r="AT94" s="1274">
        <v>0</v>
      </c>
      <c r="AU94" s="1274">
        <v>0</v>
      </c>
      <c r="AV94" s="1274">
        <v>0</v>
      </c>
      <c r="AW94" s="1274">
        <v>0</v>
      </c>
      <c r="AX94" s="1274">
        <v>0</v>
      </c>
      <c r="AY94" s="1274">
        <v>0</v>
      </c>
      <c r="AZ94" s="1274">
        <v>0</v>
      </c>
      <c r="BA94" s="1274">
        <v>0</v>
      </c>
      <c r="BB94" s="1274">
        <v>0</v>
      </c>
      <c r="BC94" s="1274">
        <v>0</v>
      </c>
      <c r="BD94" s="1274">
        <v>0</v>
      </c>
      <c r="BE94" s="1274">
        <v>0</v>
      </c>
      <c r="BF94" s="1274">
        <v>0</v>
      </c>
      <c r="BG94" s="1274">
        <v>0</v>
      </c>
      <c r="BH94" s="1274">
        <v>0</v>
      </c>
      <c r="BI94" s="1274">
        <v>0</v>
      </c>
      <c r="BJ94" s="1274">
        <v>0</v>
      </c>
      <c r="BK94" s="1274">
        <v>0</v>
      </c>
      <c r="BL94" s="1274">
        <v>0</v>
      </c>
      <c r="BM94" s="1274">
        <v>0</v>
      </c>
      <c r="BN94" s="1274">
        <v>0</v>
      </c>
      <c r="BO94" s="1274">
        <v>0</v>
      </c>
      <c r="BP94" s="1274">
        <v>0</v>
      </c>
      <c r="BQ94" s="1274">
        <v>0</v>
      </c>
      <c r="BR94" s="1274">
        <v>0</v>
      </c>
      <c r="BS94" s="1274">
        <v>0</v>
      </c>
      <c r="BT94" s="1274">
        <v>0</v>
      </c>
      <c r="BU94" s="822" t="s">
        <v>1080</v>
      </c>
      <c r="BV94" s="822" t="s">
        <v>1080</v>
      </c>
      <c r="BW94" s="822" t="s">
        <v>1080</v>
      </c>
      <c r="BX94" s="822" t="s">
        <v>1080</v>
      </c>
      <c r="BY94" s="822" t="s">
        <v>1080</v>
      </c>
      <c r="BZ94" s="822" t="s">
        <v>1080</v>
      </c>
      <c r="CA94" s="822" t="s">
        <v>1080</v>
      </c>
      <c r="CB94" s="822" t="s">
        <v>1080</v>
      </c>
      <c r="CC94" s="822" t="s">
        <v>1080</v>
      </c>
      <c r="CD94" s="822" t="s">
        <v>1080</v>
      </c>
      <c r="CE94" s="822" t="s">
        <v>1080</v>
      </c>
      <c r="CF94" s="822" t="s">
        <v>1080</v>
      </c>
      <c r="CG94" s="822" t="s">
        <v>1080</v>
      </c>
      <c r="CH94" s="822" t="s">
        <v>1080</v>
      </c>
      <c r="CI94" s="822" t="s">
        <v>1080</v>
      </c>
      <c r="CJ94" s="822" t="s">
        <v>1080</v>
      </c>
      <c r="CK94" s="822" t="s">
        <v>1080</v>
      </c>
      <c r="CL94" s="822" t="s">
        <v>1080</v>
      </c>
      <c r="CM94" s="822" t="s">
        <v>1080</v>
      </c>
      <c r="CN94" s="823"/>
    </row>
    <row r="95" spans="2:92" x14ac:dyDescent="0.3">
      <c r="B9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513" t="s">
        <v>1800</v>
      </c>
      <c r="D95" s="1514">
        <v>38.01</v>
      </c>
      <c r="E95" s="1266" t="s">
        <v>938</v>
      </c>
      <c r="F95" s="1267" t="str">
        <f>VLOOKUP(TBL5_OptBen[[#This Row],[Option Type (defined list)]],'Option Typs_Grps'!B$2:C$47, 2, FALSE)</f>
        <v>Resource Options</v>
      </c>
      <c r="G95" s="1268" t="s">
        <v>738</v>
      </c>
      <c r="H95" s="1269" t="s">
        <v>1087</v>
      </c>
      <c r="I95" s="1270" t="s">
        <v>68</v>
      </c>
      <c r="J95" s="1271" t="s">
        <v>111</v>
      </c>
      <c r="K95" s="1272">
        <v>2</v>
      </c>
      <c r="L95" s="1273">
        <v>0</v>
      </c>
      <c r="M95" s="1273">
        <v>0</v>
      </c>
      <c r="N95" s="1273">
        <v>0</v>
      </c>
      <c r="O95" s="1273">
        <v>0</v>
      </c>
      <c r="P95" s="1273">
        <v>0</v>
      </c>
      <c r="Q95" s="1273">
        <v>0</v>
      </c>
      <c r="R95" s="1274">
        <v>0</v>
      </c>
      <c r="S95" s="1274">
        <v>0</v>
      </c>
      <c r="T95" s="1274">
        <v>0</v>
      </c>
      <c r="U95" s="1274">
        <v>0</v>
      </c>
      <c r="V95" s="1274">
        <v>0</v>
      </c>
      <c r="W95" s="1274">
        <v>0</v>
      </c>
      <c r="X95" s="1274">
        <v>0</v>
      </c>
      <c r="Y95" s="1274">
        <v>0</v>
      </c>
      <c r="Z95" s="1274">
        <v>0</v>
      </c>
      <c r="AA95" s="1274">
        <v>0</v>
      </c>
      <c r="AB95" s="1274">
        <v>0</v>
      </c>
      <c r="AC95" s="1274">
        <v>0</v>
      </c>
      <c r="AD95" s="1274">
        <v>0</v>
      </c>
      <c r="AE95" s="1274">
        <v>0</v>
      </c>
      <c r="AF95" s="1274">
        <v>0</v>
      </c>
      <c r="AG95" s="1274">
        <v>5.7</v>
      </c>
      <c r="AH95" s="1274">
        <v>5.7</v>
      </c>
      <c r="AI95" s="1274">
        <v>5.7</v>
      </c>
      <c r="AJ95" s="1274">
        <v>5.7</v>
      </c>
      <c r="AK95" s="1274">
        <v>5.7</v>
      </c>
      <c r="AL95" s="1274">
        <v>5.7</v>
      </c>
      <c r="AM95" s="1274">
        <v>5.7</v>
      </c>
      <c r="AN95" s="1274">
        <v>5.7</v>
      </c>
      <c r="AO95" s="1274">
        <v>5.7</v>
      </c>
      <c r="AP95" s="1274">
        <v>5.7</v>
      </c>
      <c r="AQ95" s="1274">
        <v>5.7</v>
      </c>
      <c r="AR95" s="1274">
        <v>5.7</v>
      </c>
      <c r="AS95" s="1274">
        <v>5.7</v>
      </c>
      <c r="AT95" s="1274">
        <v>5.7</v>
      </c>
      <c r="AU95" s="1274">
        <v>5.7</v>
      </c>
      <c r="AV95" s="1274">
        <v>5.7</v>
      </c>
      <c r="AW95" s="1274">
        <v>5.7</v>
      </c>
      <c r="AX95" s="1274">
        <v>5.7</v>
      </c>
      <c r="AY95" s="1274">
        <v>5.7</v>
      </c>
      <c r="AZ95" s="1274">
        <v>5.7</v>
      </c>
      <c r="BA95" s="1274">
        <v>5.7</v>
      </c>
      <c r="BB95" s="1274">
        <v>5.7</v>
      </c>
      <c r="BC95" s="1274">
        <v>5.7</v>
      </c>
      <c r="BD95" s="1274">
        <v>5.7</v>
      </c>
      <c r="BE95" s="1274">
        <v>5.7</v>
      </c>
      <c r="BF95" s="1274">
        <v>5.7</v>
      </c>
      <c r="BG95" s="1274">
        <v>5.7</v>
      </c>
      <c r="BH95" s="1274">
        <v>5.7</v>
      </c>
      <c r="BI95" s="1274">
        <v>5.7</v>
      </c>
      <c r="BJ95" s="1274">
        <v>5.7</v>
      </c>
      <c r="BK95" s="1274">
        <v>5.7</v>
      </c>
      <c r="BL95" s="1274">
        <v>5.7</v>
      </c>
      <c r="BM95" s="1274">
        <v>5.7</v>
      </c>
      <c r="BN95" s="1274">
        <v>5.7</v>
      </c>
      <c r="BO95" s="1274">
        <v>5.7</v>
      </c>
      <c r="BP95" s="1274">
        <v>5.7</v>
      </c>
      <c r="BQ95" s="1274">
        <v>5.7</v>
      </c>
      <c r="BR95" s="1274">
        <v>5.7</v>
      </c>
      <c r="BS95" s="1274">
        <v>5.7</v>
      </c>
      <c r="BT95" s="1274">
        <v>5.7</v>
      </c>
      <c r="BU95" s="822"/>
      <c r="BV95" s="822"/>
      <c r="BW95" s="822"/>
      <c r="BX95" s="822"/>
      <c r="BY95" s="822"/>
      <c r="BZ95" s="822"/>
      <c r="CA95" s="822"/>
      <c r="CB95" s="822"/>
      <c r="CC95" s="822"/>
      <c r="CD95" s="822"/>
      <c r="CE95" s="822"/>
      <c r="CF95" s="822"/>
      <c r="CG95" s="822"/>
      <c r="CH95" s="822"/>
      <c r="CI95" s="822"/>
      <c r="CJ95" s="822"/>
      <c r="CK95" s="822"/>
      <c r="CL95" s="822"/>
      <c r="CM95" s="822"/>
      <c r="CN95" s="823"/>
    </row>
    <row r="96" spans="2:92" x14ac:dyDescent="0.3">
      <c r="B9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513" t="s">
        <v>824</v>
      </c>
      <c r="D96" s="1514">
        <v>9.19</v>
      </c>
      <c r="E96" s="1266" t="s">
        <v>805</v>
      </c>
      <c r="F96" s="1267" t="str">
        <f>VLOOKUP(TBL5_OptBen[[#This Row],[Option Type (defined list)]],'Option Typs_Grps'!B$2:C$47, 2, FALSE)</f>
        <v>Resource Options</v>
      </c>
      <c r="G96" s="1268" t="s">
        <v>738</v>
      </c>
      <c r="H96" s="1269" t="s">
        <v>1093</v>
      </c>
      <c r="I96" s="1270" t="s">
        <v>68</v>
      </c>
      <c r="J96" s="1271" t="s">
        <v>111</v>
      </c>
      <c r="K96" s="1272">
        <v>2</v>
      </c>
      <c r="L96" s="1273">
        <v>0</v>
      </c>
      <c r="M96" s="1273">
        <v>0</v>
      </c>
      <c r="N96" s="1273">
        <v>0</v>
      </c>
      <c r="O96" s="1273">
        <v>0</v>
      </c>
      <c r="P96" s="1273">
        <v>0</v>
      </c>
      <c r="Q96" s="1273">
        <v>0</v>
      </c>
      <c r="R96" s="1274">
        <v>6.51</v>
      </c>
      <c r="S96" s="1274">
        <v>6.51</v>
      </c>
      <c r="T96" s="1274">
        <v>6.51</v>
      </c>
      <c r="U96" s="1274">
        <v>6.51</v>
      </c>
      <c r="V96" s="1274">
        <v>6.51</v>
      </c>
      <c r="W96" s="1274">
        <v>6.51</v>
      </c>
      <c r="X96" s="1274">
        <v>6.51</v>
      </c>
      <c r="Y96" s="1274">
        <v>6.51</v>
      </c>
      <c r="Z96" s="1274">
        <v>6.51</v>
      </c>
      <c r="AA96" s="1274">
        <v>6.51</v>
      </c>
      <c r="AB96" s="1274">
        <v>6.51</v>
      </c>
      <c r="AC96" s="1274">
        <v>6.51</v>
      </c>
      <c r="AD96" s="1274">
        <v>6.51</v>
      </c>
      <c r="AE96" s="1274">
        <v>6.51</v>
      </c>
      <c r="AF96" s="1274">
        <v>6.51</v>
      </c>
      <c r="AG96" s="1274">
        <v>0</v>
      </c>
      <c r="AH96" s="1274">
        <v>0</v>
      </c>
      <c r="AI96" s="1274">
        <v>0</v>
      </c>
      <c r="AJ96" s="1274">
        <v>0</v>
      </c>
      <c r="AK96" s="1274">
        <v>0</v>
      </c>
      <c r="AL96" s="1274">
        <v>0</v>
      </c>
      <c r="AM96" s="1274">
        <v>0</v>
      </c>
      <c r="AN96" s="1274">
        <v>0</v>
      </c>
      <c r="AO96" s="1274">
        <v>0</v>
      </c>
      <c r="AP96" s="1274">
        <v>0</v>
      </c>
      <c r="AQ96" s="1274">
        <v>0</v>
      </c>
      <c r="AR96" s="1274">
        <v>0</v>
      </c>
      <c r="AS96" s="1274">
        <v>0</v>
      </c>
      <c r="AT96" s="1274">
        <v>0</v>
      </c>
      <c r="AU96" s="1274">
        <v>0</v>
      </c>
      <c r="AV96" s="1274">
        <v>0</v>
      </c>
      <c r="AW96" s="1274">
        <v>0</v>
      </c>
      <c r="AX96" s="1274">
        <v>0</v>
      </c>
      <c r="AY96" s="1274">
        <v>0</v>
      </c>
      <c r="AZ96" s="1274">
        <v>0</v>
      </c>
      <c r="BA96" s="1274">
        <v>0</v>
      </c>
      <c r="BB96" s="1274">
        <v>0</v>
      </c>
      <c r="BC96" s="1274">
        <v>0</v>
      </c>
      <c r="BD96" s="1274">
        <v>0</v>
      </c>
      <c r="BE96" s="1274">
        <v>0</v>
      </c>
      <c r="BF96" s="1274">
        <v>0</v>
      </c>
      <c r="BG96" s="1274">
        <v>0</v>
      </c>
      <c r="BH96" s="1274">
        <v>0</v>
      </c>
      <c r="BI96" s="1274">
        <v>0</v>
      </c>
      <c r="BJ96" s="1274">
        <v>0</v>
      </c>
      <c r="BK96" s="1274">
        <v>0</v>
      </c>
      <c r="BL96" s="1274">
        <v>0</v>
      </c>
      <c r="BM96" s="1274">
        <v>0</v>
      </c>
      <c r="BN96" s="1274">
        <v>0</v>
      </c>
      <c r="BO96" s="1274">
        <v>0</v>
      </c>
      <c r="BP96" s="1274">
        <v>0</v>
      </c>
      <c r="BQ96" s="1274">
        <v>0</v>
      </c>
      <c r="BR96" s="1274">
        <v>0</v>
      </c>
      <c r="BS96" s="1274">
        <v>0</v>
      </c>
      <c r="BT96" s="1274">
        <v>0</v>
      </c>
      <c r="BU96" s="822"/>
      <c r="BV96" s="822"/>
      <c r="BW96" s="822"/>
      <c r="BX96" s="822"/>
      <c r="BY96" s="822"/>
      <c r="BZ96" s="822"/>
      <c r="CA96" s="822"/>
      <c r="CB96" s="822"/>
      <c r="CC96" s="822"/>
      <c r="CD96" s="822"/>
      <c r="CE96" s="822"/>
      <c r="CF96" s="822"/>
      <c r="CG96" s="822"/>
      <c r="CH96" s="822"/>
      <c r="CI96" s="822"/>
      <c r="CJ96" s="822"/>
      <c r="CK96" s="822"/>
      <c r="CL96" s="822"/>
      <c r="CM96" s="822"/>
      <c r="CN96" s="823"/>
    </row>
    <row r="97" spans="2:92" x14ac:dyDescent="0.3">
      <c r="B9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7" s="1513" t="s">
        <v>824</v>
      </c>
      <c r="D97" s="1514">
        <v>9.19</v>
      </c>
      <c r="E97" s="1266" t="s">
        <v>805</v>
      </c>
      <c r="F97" s="1267" t="str">
        <f>VLOOKUP(TBL5_OptBen[[#This Row],[Option Type (defined list)]],'Option Typs_Grps'!B$2:C$47, 2, FALSE)</f>
        <v>Customer Options</v>
      </c>
      <c r="G97" s="1268" t="s">
        <v>738</v>
      </c>
      <c r="H97" s="1269" t="s">
        <v>1088</v>
      </c>
      <c r="I97" s="1270" t="s">
        <v>68</v>
      </c>
      <c r="J97" s="1271" t="s">
        <v>111</v>
      </c>
      <c r="K97" s="1272">
        <v>2</v>
      </c>
      <c r="L97" s="1273">
        <v>0</v>
      </c>
      <c r="M97" s="1273">
        <v>0</v>
      </c>
      <c r="N97" s="1273">
        <v>0</v>
      </c>
      <c r="O97" s="1273">
        <v>0</v>
      </c>
      <c r="P97" s="1273">
        <v>0</v>
      </c>
      <c r="Q97" s="1273">
        <v>0</v>
      </c>
      <c r="R97" s="1274">
        <v>6.51</v>
      </c>
      <c r="S97" s="1274">
        <v>6.51</v>
      </c>
      <c r="T97" s="1274">
        <v>6.51</v>
      </c>
      <c r="U97" s="1274">
        <v>6.51</v>
      </c>
      <c r="V97" s="1274">
        <v>6.51</v>
      </c>
      <c r="W97" s="1274">
        <v>6.51</v>
      </c>
      <c r="X97" s="1274">
        <v>6.51</v>
      </c>
      <c r="Y97" s="1274">
        <v>6.51</v>
      </c>
      <c r="Z97" s="1274">
        <v>6.51</v>
      </c>
      <c r="AA97" s="1274">
        <v>6.51</v>
      </c>
      <c r="AB97" s="1274">
        <v>6.51</v>
      </c>
      <c r="AC97" s="1274">
        <v>6.51</v>
      </c>
      <c r="AD97" s="1274">
        <v>6.51</v>
      </c>
      <c r="AE97" s="1274">
        <v>6.51</v>
      </c>
      <c r="AF97" s="1274">
        <v>6.51</v>
      </c>
      <c r="AG97" s="1274">
        <v>0</v>
      </c>
      <c r="AH97" s="1274">
        <v>0</v>
      </c>
      <c r="AI97" s="1274">
        <v>0</v>
      </c>
      <c r="AJ97" s="1274">
        <v>0</v>
      </c>
      <c r="AK97" s="1274">
        <v>0</v>
      </c>
      <c r="AL97" s="1274">
        <v>0</v>
      </c>
      <c r="AM97" s="1274">
        <v>0</v>
      </c>
      <c r="AN97" s="1274">
        <v>0</v>
      </c>
      <c r="AO97" s="1274">
        <v>0</v>
      </c>
      <c r="AP97" s="1274">
        <v>0</v>
      </c>
      <c r="AQ97" s="1274">
        <v>0</v>
      </c>
      <c r="AR97" s="1274">
        <v>0</v>
      </c>
      <c r="AS97" s="1274">
        <v>0</v>
      </c>
      <c r="AT97" s="1274">
        <v>0</v>
      </c>
      <c r="AU97" s="1274">
        <v>0</v>
      </c>
      <c r="AV97" s="1274">
        <v>0</v>
      </c>
      <c r="AW97" s="1274">
        <v>0</v>
      </c>
      <c r="AX97" s="1274">
        <v>0</v>
      </c>
      <c r="AY97" s="1274">
        <v>0</v>
      </c>
      <c r="AZ97" s="1274">
        <v>0</v>
      </c>
      <c r="BA97" s="1274">
        <v>0</v>
      </c>
      <c r="BB97" s="1274">
        <v>0</v>
      </c>
      <c r="BC97" s="1274">
        <v>0</v>
      </c>
      <c r="BD97" s="1274">
        <v>0</v>
      </c>
      <c r="BE97" s="1274">
        <v>0</v>
      </c>
      <c r="BF97" s="1274">
        <v>0</v>
      </c>
      <c r="BG97" s="1274">
        <v>0</v>
      </c>
      <c r="BH97" s="1274">
        <v>0</v>
      </c>
      <c r="BI97" s="1274">
        <v>0</v>
      </c>
      <c r="BJ97" s="1274">
        <v>0</v>
      </c>
      <c r="BK97" s="1274">
        <v>0</v>
      </c>
      <c r="BL97" s="1274">
        <v>0</v>
      </c>
      <c r="BM97" s="1274">
        <v>0</v>
      </c>
      <c r="BN97" s="1274">
        <v>0</v>
      </c>
      <c r="BO97" s="1274">
        <v>0</v>
      </c>
      <c r="BP97" s="1274">
        <v>0</v>
      </c>
      <c r="BQ97" s="1274">
        <v>0</v>
      </c>
      <c r="BR97" s="1274">
        <v>0</v>
      </c>
      <c r="BS97" s="1274">
        <v>0</v>
      </c>
      <c r="BT97" s="1274">
        <v>0</v>
      </c>
      <c r="BU97" s="822"/>
      <c r="BV97" s="822"/>
      <c r="BW97" s="822"/>
      <c r="BX97" s="822"/>
      <c r="BY97" s="822"/>
      <c r="BZ97" s="822"/>
      <c r="CA97" s="822"/>
      <c r="CB97" s="822"/>
      <c r="CC97" s="822"/>
      <c r="CD97" s="822"/>
      <c r="CE97" s="822"/>
      <c r="CF97" s="822"/>
      <c r="CG97" s="822"/>
      <c r="CH97" s="822"/>
      <c r="CI97" s="822"/>
      <c r="CJ97" s="822"/>
      <c r="CK97" s="822"/>
      <c r="CL97" s="822"/>
      <c r="CM97" s="822"/>
      <c r="CN97" s="823"/>
    </row>
    <row r="98" spans="2:92" x14ac:dyDescent="0.3">
      <c r="B9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8" s="1513" t="s">
        <v>824</v>
      </c>
      <c r="D98" s="1514">
        <v>9.19</v>
      </c>
      <c r="E98" s="1266" t="s">
        <v>805</v>
      </c>
      <c r="F98" s="1267" t="str">
        <f>VLOOKUP(TBL5_OptBen[[#This Row],[Option Type (defined list)]],'Option Typs_Grps'!B$2:C$47, 2, FALSE)</f>
        <v>Customer Options</v>
      </c>
      <c r="G98" s="1268" t="s">
        <v>738</v>
      </c>
      <c r="H98" s="1269" t="s">
        <v>1094</v>
      </c>
      <c r="I98" s="1275" t="s">
        <v>68</v>
      </c>
      <c r="J98" s="1271" t="s">
        <v>111</v>
      </c>
      <c r="K98" s="1272">
        <v>2</v>
      </c>
      <c r="L98" s="1273">
        <v>0</v>
      </c>
      <c r="M98" s="1273">
        <v>0</v>
      </c>
      <c r="N98" s="1273">
        <v>0</v>
      </c>
      <c r="O98" s="1273">
        <v>0</v>
      </c>
      <c r="P98" s="1273">
        <v>0</v>
      </c>
      <c r="Q98" s="1273">
        <v>0</v>
      </c>
      <c r="R98" s="1274">
        <v>6.51</v>
      </c>
      <c r="S98" s="1274">
        <v>6.51</v>
      </c>
      <c r="T98" s="1274">
        <v>6.51</v>
      </c>
      <c r="U98" s="1274">
        <v>6.51</v>
      </c>
      <c r="V98" s="1274">
        <v>6.51</v>
      </c>
      <c r="W98" s="1274">
        <v>6.51</v>
      </c>
      <c r="X98" s="1274">
        <v>6.51</v>
      </c>
      <c r="Y98" s="1274">
        <v>6.51</v>
      </c>
      <c r="Z98" s="1274">
        <v>6.51</v>
      </c>
      <c r="AA98" s="1274">
        <v>6.51</v>
      </c>
      <c r="AB98" s="1274">
        <v>6.51</v>
      </c>
      <c r="AC98" s="1274">
        <v>6.51</v>
      </c>
      <c r="AD98" s="1274">
        <v>6.51</v>
      </c>
      <c r="AE98" s="1274">
        <v>6.51</v>
      </c>
      <c r="AF98" s="1274">
        <v>6.51</v>
      </c>
      <c r="AG98" s="1274">
        <v>0</v>
      </c>
      <c r="AH98" s="1274">
        <v>0</v>
      </c>
      <c r="AI98" s="1274">
        <v>0</v>
      </c>
      <c r="AJ98" s="1274">
        <v>0</v>
      </c>
      <c r="AK98" s="1274">
        <v>0</v>
      </c>
      <c r="AL98" s="1274">
        <v>0</v>
      </c>
      <c r="AM98" s="1274">
        <v>0</v>
      </c>
      <c r="AN98" s="1274">
        <v>0</v>
      </c>
      <c r="AO98" s="1274">
        <v>0</v>
      </c>
      <c r="AP98" s="1274">
        <v>0</v>
      </c>
      <c r="AQ98" s="1274">
        <v>0</v>
      </c>
      <c r="AR98" s="1274">
        <v>0</v>
      </c>
      <c r="AS98" s="1274">
        <v>0</v>
      </c>
      <c r="AT98" s="1274">
        <v>0</v>
      </c>
      <c r="AU98" s="1274">
        <v>0</v>
      </c>
      <c r="AV98" s="1274">
        <v>0</v>
      </c>
      <c r="AW98" s="1274">
        <v>0</v>
      </c>
      <c r="AX98" s="1274">
        <v>0</v>
      </c>
      <c r="AY98" s="1274">
        <v>0</v>
      </c>
      <c r="AZ98" s="1274">
        <v>0</v>
      </c>
      <c r="BA98" s="1274">
        <v>0</v>
      </c>
      <c r="BB98" s="1274">
        <v>0</v>
      </c>
      <c r="BC98" s="1274">
        <v>0</v>
      </c>
      <c r="BD98" s="1274">
        <v>0</v>
      </c>
      <c r="BE98" s="1274">
        <v>0</v>
      </c>
      <c r="BF98" s="1274">
        <v>0</v>
      </c>
      <c r="BG98" s="1274">
        <v>0</v>
      </c>
      <c r="BH98" s="1274">
        <v>0</v>
      </c>
      <c r="BI98" s="1274">
        <v>0</v>
      </c>
      <c r="BJ98" s="1274">
        <v>0</v>
      </c>
      <c r="BK98" s="1274">
        <v>0</v>
      </c>
      <c r="BL98" s="1274">
        <v>0</v>
      </c>
      <c r="BM98" s="1274">
        <v>0</v>
      </c>
      <c r="BN98" s="1274">
        <v>0</v>
      </c>
      <c r="BO98" s="1274">
        <v>0</v>
      </c>
      <c r="BP98" s="1274">
        <v>0</v>
      </c>
      <c r="BQ98" s="1274">
        <v>0</v>
      </c>
      <c r="BR98" s="1274">
        <v>0</v>
      </c>
      <c r="BS98" s="1274">
        <v>0</v>
      </c>
      <c r="BT98" s="1274">
        <v>0</v>
      </c>
      <c r="BU98" s="822"/>
      <c r="BV98" s="822"/>
      <c r="BW98" s="822"/>
      <c r="BX98" s="822"/>
      <c r="BY98" s="822"/>
      <c r="BZ98" s="822"/>
      <c r="CA98" s="822"/>
      <c r="CB98" s="822"/>
      <c r="CC98" s="822"/>
      <c r="CD98" s="822"/>
      <c r="CE98" s="822"/>
      <c r="CF98" s="822"/>
      <c r="CG98" s="822"/>
      <c r="CH98" s="822"/>
      <c r="CI98" s="822"/>
      <c r="CJ98" s="822"/>
      <c r="CK98" s="822"/>
      <c r="CL98" s="822"/>
      <c r="CM98" s="822"/>
      <c r="CN98" s="823"/>
    </row>
    <row r="99" spans="2:92" x14ac:dyDescent="0.3">
      <c r="B9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9" s="1513" t="s">
        <v>1811</v>
      </c>
      <c r="D99" s="1514">
        <v>39.01</v>
      </c>
      <c r="E99" s="1266" t="s">
        <v>938</v>
      </c>
      <c r="F99" s="1267" t="str">
        <f>VLOOKUP(TBL5_OptBen[[#This Row],[Option Type (defined list)]],'Option Typs_Grps'!B$2:C$47, 2, FALSE)</f>
        <v>Customer Options</v>
      </c>
      <c r="G99" s="1268" t="s">
        <v>738</v>
      </c>
      <c r="H99" s="1269" t="s">
        <v>1091</v>
      </c>
      <c r="I99" s="1275" t="s">
        <v>68</v>
      </c>
      <c r="J99" s="1271" t="s">
        <v>111</v>
      </c>
      <c r="K99" s="1272">
        <v>2</v>
      </c>
      <c r="L99" s="1273">
        <v>0</v>
      </c>
      <c r="M99" s="1273">
        <v>0</v>
      </c>
      <c r="N99" s="1273">
        <v>0</v>
      </c>
      <c r="O99" s="1273">
        <v>0</v>
      </c>
      <c r="P99" s="1273">
        <v>0</v>
      </c>
      <c r="Q99" s="1273">
        <v>0</v>
      </c>
      <c r="R99" s="1274">
        <v>0</v>
      </c>
      <c r="S99" s="1274">
        <v>0</v>
      </c>
      <c r="T99" s="1274">
        <v>0</v>
      </c>
      <c r="U99" s="1274">
        <v>0</v>
      </c>
      <c r="V99" s="1274">
        <v>0</v>
      </c>
      <c r="W99" s="1274">
        <v>0</v>
      </c>
      <c r="X99" s="1274">
        <v>0</v>
      </c>
      <c r="Y99" s="1274">
        <v>0</v>
      </c>
      <c r="Z99" s="1274">
        <v>0</v>
      </c>
      <c r="AA99" s="1274">
        <v>0</v>
      </c>
      <c r="AB99" s="1274">
        <v>0</v>
      </c>
      <c r="AC99" s="1274">
        <v>0</v>
      </c>
      <c r="AD99" s="1274">
        <v>0</v>
      </c>
      <c r="AE99" s="1274">
        <v>0</v>
      </c>
      <c r="AF99" s="1274">
        <v>0</v>
      </c>
      <c r="AG99" s="1274">
        <v>0</v>
      </c>
      <c r="AH99" s="1274">
        <v>0</v>
      </c>
      <c r="AI99" s="1274">
        <v>0</v>
      </c>
      <c r="AJ99" s="1274">
        <v>0</v>
      </c>
      <c r="AK99" s="1274">
        <v>0</v>
      </c>
      <c r="AL99" s="1274">
        <v>0</v>
      </c>
      <c r="AM99" s="1274">
        <v>0</v>
      </c>
      <c r="AN99" s="1274">
        <v>0</v>
      </c>
      <c r="AO99" s="1274">
        <v>0</v>
      </c>
      <c r="AP99" s="1274">
        <v>0</v>
      </c>
      <c r="AQ99" s="1274">
        <v>0</v>
      </c>
      <c r="AR99" s="1274">
        <v>0</v>
      </c>
      <c r="AS99" s="1274">
        <v>0</v>
      </c>
      <c r="AT99" s="1274">
        <v>0</v>
      </c>
      <c r="AU99" s="1274">
        <v>0</v>
      </c>
      <c r="AV99" s="1274">
        <v>0</v>
      </c>
      <c r="AW99" s="1274">
        <v>0</v>
      </c>
      <c r="AX99" s="1274">
        <v>0</v>
      </c>
      <c r="AY99" s="1274">
        <v>0</v>
      </c>
      <c r="AZ99" s="1274">
        <v>0</v>
      </c>
      <c r="BA99" s="1274">
        <v>0</v>
      </c>
      <c r="BB99" s="1274">
        <v>0</v>
      </c>
      <c r="BC99" s="1274">
        <v>0</v>
      </c>
      <c r="BD99" s="1274">
        <v>0</v>
      </c>
      <c r="BE99" s="1274">
        <v>5</v>
      </c>
      <c r="BF99" s="1274">
        <v>5</v>
      </c>
      <c r="BG99" s="1274">
        <v>5</v>
      </c>
      <c r="BH99" s="1274">
        <v>5</v>
      </c>
      <c r="BI99" s="1274">
        <v>5</v>
      </c>
      <c r="BJ99" s="1274">
        <v>5</v>
      </c>
      <c r="BK99" s="1274">
        <v>5</v>
      </c>
      <c r="BL99" s="1274">
        <v>5</v>
      </c>
      <c r="BM99" s="1274">
        <v>5</v>
      </c>
      <c r="BN99" s="1274">
        <v>5</v>
      </c>
      <c r="BO99" s="1274">
        <v>5</v>
      </c>
      <c r="BP99" s="1274">
        <v>5</v>
      </c>
      <c r="BQ99" s="1274">
        <v>5</v>
      </c>
      <c r="BR99" s="1274">
        <v>5</v>
      </c>
      <c r="BS99" s="1274">
        <v>5</v>
      </c>
      <c r="BT99" s="1274">
        <v>5</v>
      </c>
      <c r="BU99" s="822"/>
      <c r="BV99" s="822"/>
      <c r="BW99" s="822"/>
      <c r="BX99" s="822"/>
      <c r="BY99" s="822"/>
      <c r="BZ99" s="822"/>
      <c r="CA99" s="822"/>
      <c r="CB99" s="822"/>
      <c r="CC99" s="822"/>
      <c r="CD99" s="822"/>
      <c r="CE99" s="822"/>
      <c r="CF99" s="822"/>
      <c r="CG99" s="822"/>
      <c r="CH99" s="822"/>
      <c r="CI99" s="822"/>
      <c r="CJ99" s="822"/>
      <c r="CK99" s="822"/>
      <c r="CL99" s="822"/>
      <c r="CM99" s="822"/>
      <c r="CN99" s="823"/>
    </row>
    <row r="100" spans="2:92" x14ac:dyDescent="0.3">
      <c r="B10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0" s="1513" t="s">
        <v>824</v>
      </c>
      <c r="D100" s="1514">
        <v>9.19</v>
      </c>
      <c r="E100" s="1266" t="s">
        <v>805</v>
      </c>
      <c r="F100" s="1267" t="str">
        <f>VLOOKUP(TBL5_OptBen[[#This Row],[Option Type (defined list)]],'Option Typs_Grps'!B$2:C$47, 2, FALSE)</f>
        <v>Customer Options</v>
      </c>
      <c r="G100" s="1268" t="s">
        <v>738</v>
      </c>
      <c r="H100" s="1269" t="s">
        <v>1091</v>
      </c>
      <c r="I100" s="1275" t="s">
        <v>68</v>
      </c>
      <c r="J100" s="1271" t="s">
        <v>111</v>
      </c>
      <c r="K100" s="1272">
        <v>2</v>
      </c>
      <c r="L100" s="1273">
        <v>0</v>
      </c>
      <c r="M100" s="1273">
        <v>0</v>
      </c>
      <c r="N100" s="1273">
        <v>0</v>
      </c>
      <c r="O100" s="1273">
        <v>0</v>
      </c>
      <c r="P100" s="1273">
        <v>0</v>
      </c>
      <c r="Q100" s="1273">
        <v>0</v>
      </c>
      <c r="R100" s="1274">
        <v>6.51</v>
      </c>
      <c r="S100" s="1274">
        <v>6.51</v>
      </c>
      <c r="T100" s="1274">
        <v>6.51</v>
      </c>
      <c r="U100" s="1274">
        <v>6.51</v>
      </c>
      <c r="V100" s="1274">
        <v>6.51</v>
      </c>
      <c r="W100" s="1274">
        <v>6.51</v>
      </c>
      <c r="X100" s="1274">
        <v>6.51</v>
      </c>
      <c r="Y100" s="1274">
        <v>6.51</v>
      </c>
      <c r="Z100" s="1274">
        <v>6.51</v>
      </c>
      <c r="AA100" s="1274">
        <v>6.51</v>
      </c>
      <c r="AB100" s="1274">
        <v>6.51</v>
      </c>
      <c r="AC100" s="1274">
        <v>6.51</v>
      </c>
      <c r="AD100" s="1274">
        <v>6.51</v>
      </c>
      <c r="AE100" s="1274">
        <v>6.51</v>
      </c>
      <c r="AF100" s="1274">
        <v>6.51</v>
      </c>
      <c r="AG100" s="1274">
        <v>0</v>
      </c>
      <c r="AH100" s="1274">
        <v>0</v>
      </c>
      <c r="AI100" s="1274">
        <v>0</v>
      </c>
      <c r="AJ100" s="1274">
        <v>0</v>
      </c>
      <c r="AK100" s="1274">
        <v>0</v>
      </c>
      <c r="AL100" s="1274">
        <v>0</v>
      </c>
      <c r="AM100" s="1274">
        <v>0</v>
      </c>
      <c r="AN100" s="1274">
        <v>0</v>
      </c>
      <c r="AO100" s="1274">
        <v>0</v>
      </c>
      <c r="AP100" s="1274">
        <v>0</v>
      </c>
      <c r="AQ100" s="1274">
        <v>0</v>
      </c>
      <c r="AR100" s="1274">
        <v>0</v>
      </c>
      <c r="AS100" s="1274">
        <v>0</v>
      </c>
      <c r="AT100" s="1274">
        <v>0</v>
      </c>
      <c r="AU100" s="1274">
        <v>0</v>
      </c>
      <c r="AV100" s="1274">
        <v>0</v>
      </c>
      <c r="AW100" s="1274">
        <v>0</v>
      </c>
      <c r="AX100" s="1274">
        <v>0</v>
      </c>
      <c r="AY100" s="1274">
        <v>0</v>
      </c>
      <c r="AZ100" s="1274">
        <v>0</v>
      </c>
      <c r="BA100" s="1274">
        <v>0</v>
      </c>
      <c r="BB100" s="1274">
        <v>0</v>
      </c>
      <c r="BC100" s="1274">
        <v>0</v>
      </c>
      <c r="BD100" s="1274">
        <v>0</v>
      </c>
      <c r="BE100" s="1274">
        <v>0</v>
      </c>
      <c r="BF100" s="1274">
        <v>0</v>
      </c>
      <c r="BG100" s="1274">
        <v>0</v>
      </c>
      <c r="BH100" s="1274">
        <v>0</v>
      </c>
      <c r="BI100" s="1274">
        <v>0</v>
      </c>
      <c r="BJ100" s="1274">
        <v>0</v>
      </c>
      <c r="BK100" s="1274">
        <v>0</v>
      </c>
      <c r="BL100" s="1274">
        <v>0</v>
      </c>
      <c r="BM100" s="1274">
        <v>0</v>
      </c>
      <c r="BN100" s="1274">
        <v>0</v>
      </c>
      <c r="BO100" s="1274">
        <v>0</v>
      </c>
      <c r="BP100" s="1274">
        <v>0</v>
      </c>
      <c r="BQ100" s="1274">
        <v>0</v>
      </c>
      <c r="BR100" s="1274">
        <v>0</v>
      </c>
      <c r="BS100" s="1274">
        <v>0</v>
      </c>
      <c r="BT100" s="1274">
        <v>0</v>
      </c>
      <c r="BU100" s="822"/>
      <c r="BV100" s="822"/>
      <c r="BW100" s="822"/>
      <c r="BX100" s="822"/>
      <c r="BY100" s="822"/>
      <c r="BZ100" s="822"/>
      <c r="CA100" s="822"/>
      <c r="CB100" s="822"/>
      <c r="CC100" s="822"/>
      <c r="CD100" s="822"/>
      <c r="CE100" s="822"/>
      <c r="CF100" s="822"/>
      <c r="CG100" s="822"/>
      <c r="CH100" s="822"/>
      <c r="CI100" s="822"/>
      <c r="CJ100" s="822"/>
      <c r="CK100" s="822"/>
      <c r="CL100" s="822"/>
      <c r="CM100" s="822"/>
      <c r="CN100" s="823"/>
    </row>
    <row r="101" spans="2:92" x14ac:dyDescent="0.3">
      <c r="B10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1" s="1513" t="s">
        <v>1812</v>
      </c>
      <c r="D101" s="1514">
        <v>39.020000000000003</v>
      </c>
      <c r="E101" s="1266" t="s">
        <v>938</v>
      </c>
      <c r="F101" s="1267" t="str">
        <f>VLOOKUP(TBL5_OptBen[[#This Row],[Option Type (defined list)]],'Option Typs_Grps'!B$2:C$47, 2, FALSE)</f>
        <v>Customer Options</v>
      </c>
      <c r="G101" s="1268" t="s">
        <v>738</v>
      </c>
      <c r="H101" s="1269" t="s">
        <v>1091</v>
      </c>
      <c r="I101" s="1275" t="s">
        <v>68</v>
      </c>
      <c r="J101" s="1271" t="s">
        <v>111</v>
      </c>
      <c r="K101" s="1272">
        <v>2</v>
      </c>
      <c r="L101" s="1273">
        <v>0</v>
      </c>
      <c r="M101" s="1273">
        <v>0</v>
      </c>
      <c r="N101" s="1273">
        <v>0</v>
      </c>
      <c r="O101" s="1273">
        <v>0</v>
      </c>
      <c r="P101" s="1273">
        <v>0</v>
      </c>
      <c r="Q101" s="1273">
        <v>0</v>
      </c>
      <c r="R101" s="1274">
        <v>0</v>
      </c>
      <c r="S101" s="1274">
        <v>0</v>
      </c>
      <c r="T101" s="1274">
        <v>0</v>
      </c>
      <c r="U101" s="1274">
        <v>0</v>
      </c>
      <c r="V101" s="1274">
        <v>0</v>
      </c>
      <c r="W101" s="1274">
        <v>0</v>
      </c>
      <c r="X101" s="1274">
        <v>0</v>
      </c>
      <c r="Y101" s="1274">
        <v>0</v>
      </c>
      <c r="Z101" s="1274">
        <v>0</v>
      </c>
      <c r="AA101" s="1274">
        <v>0</v>
      </c>
      <c r="AB101" s="1274">
        <v>2.5</v>
      </c>
      <c r="AC101" s="1274">
        <v>2.5</v>
      </c>
      <c r="AD101" s="1274">
        <v>2.5</v>
      </c>
      <c r="AE101" s="1274">
        <v>2.5</v>
      </c>
      <c r="AF101" s="1274">
        <v>2.5</v>
      </c>
      <c r="AG101" s="1274">
        <v>2.5</v>
      </c>
      <c r="AH101" s="1274">
        <v>2.5</v>
      </c>
      <c r="AI101" s="1274">
        <v>2.5</v>
      </c>
      <c r="AJ101" s="1274">
        <v>2.5</v>
      </c>
      <c r="AK101" s="1274">
        <v>2.5</v>
      </c>
      <c r="AL101" s="1274">
        <v>2.5</v>
      </c>
      <c r="AM101" s="1274">
        <v>2.5</v>
      </c>
      <c r="AN101" s="1274">
        <v>2.5</v>
      </c>
      <c r="AO101" s="1274">
        <v>2.5</v>
      </c>
      <c r="AP101" s="1274">
        <v>2.5</v>
      </c>
      <c r="AQ101" s="1274">
        <v>2.5</v>
      </c>
      <c r="AR101" s="1274">
        <v>2.5</v>
      </c>
      <c r="AS101" s="1274">
        <v>2.5</v>
      </c>
      <c r="AT101" s="1274">
        <v>2.5</v>
      </c>
      <c r="AU101" s="1274">
        <v>2.5</v>
      </c>
      <c r="AV101" s="1274">
        <v>2.5</v>
      </c>
      <c r="AW101" s="1274">
        <v>2.5</v>
      </c>
      <c r="AX101" s="1274">
        <v>2.5</v>
      </c>
      <c r="AY101" s="1274">
        <v>2.5</v>
      </c>
      <c r="AZ101" s="1274">
        <v>2.5</v>
      </c>
      <c r="BA101" s="1274">
        <v>2.5</v>
      </c>
      <c r="BB101" s="1274">
        <v>2.5</v>
      </c>
      <c r="BC101" s="1274">
        <v>2.5</v>
      </c>
      <c r="BD101" s="1274">
        <v>2.5</v>
      </c>
      <c r="BE101" s="1274">
        <v>2.5</v>
      </c>
      <c r="BF101" s="1274">
        <v>2.5</v>
      </c>
      <c r="BG101" s="1274">
        <v>2.5</v>
      </c>
      <c r="BH101" s="1274">
        <v>2.5</v>
      </c>
      <c r="BI101" s="1274">
        <v>2.5</v>
      </c>
      <c r="BJ101" s="1274">
        <v>2.5</v>
      </c>
      <c r="BK101" s="1274">
        <v>2.5</v>
      </c>
      <c r="BL101" s="1274">
        <v>2.5</v>
      </c>
      <c r="BM101" s="1274">
        <v>2.5</v>
      </c>
      <c r="BN101" s="1274">
        <v>2.5</v>
      </c>
      <c r="BO101" s="1274">
        <v>2.5</v>
      </c>
      <c r="BP101" s="1274">
        <v>2.5</v>
      </c>
      <c r="BQ101" s="1274">
        <v>2.5</v>
      </c>
      <c r="BR101" s="1274">
        <v>2.5</v>
      </c>
      <c r="BS101" s="1274">
        <v>2.5</v>
      </c>
      <c r="BT101" s="1274">
        <v>2.5</v>
      </c>
      <c r="BU101" s="822"/>
      <c r="BV101" s="822"/>
      <c r="BW101" s="822"/>
      <c r="BX101" s="822"/>
      <c r="BY101" s="822"/>
      <c r="BZ101" s="822"/>
      <c r="CA101" s="822"/>
      <c r="CB101" s="822"/>
      <c r="CC101" s="822"/>
      <c r="CD101" s="822"/>
      <c r="CE101" s="822"/>
      <c r="CF101" s="822"/>
      <c r="CG101" s="822"/>
      <c r="CH101" s="822"/>
      <c r="CI101" s="822"/>
      <c r="CJ101" s="822"/>
      <c r="CK101" s="822"/>
      <c r="CL101" s="822"/>
      <c r="CM101" s="822"/>
      <c r="CN101" s="823"/>
    </row>
    <row r="102" spans="2:92" x14ac:dyDescent="0.3">
      <c r="B10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2" s="1513" t="s">
        <v>1724</v>
      </c>
      <c r="D102" s="1514">
        <v>22.04</v>
      </c>
      <c r="E102" s="1266" t="s">
        <v>921</v>
      </c>
      <c r="F102" s="1267" t="str">
        <f>VLOOKUP(TBL5_OptBen[[#This Row],[Option Type (defined list)]],'Option Typs_Grps'!B$2:C$47, 2, FALSE)</f>
        <v>Customer Options</v>
      </c>
      <c r="G102" s="1268" t="s">
        <v>738</v>
      </c>
      <c r="H102" s="1269" t="s">
        <v>1091</v>
      </c>
      <c r="I102" s="1275" t="s">
        <v>68</v>
      </c>
      <c r="J102" s="1271" t="s">
        <v>111</v>
      </c>
      <c r="K102" s="1272">
        <v>2</v>
      </c>
      <c r="L102" s="1273">
        <v>0</v>
      </c>
      <c r="M102" s="1273">
        <v>0</v>
      </c>
      <c r="N102" s="1273">
        <v>0</v>
      </c>
      <c r="O102" s="1273">
        <v>0</v>
      </c>
      <c r="P102" s="1273">
        <v>0</v>
      </c>
      <c r="Q102" s="1273">
        <v>0</v>
      </c>
      <c r="R102" s="1274">
        <v>0</v>
      </c>
      <c r="S102" s="1274">
        <v>0</v>
      </c>
      <c r="T102" s="1274">
        <v>0</v>
      </c>
      <c r="U102" s="1274">
        <v>0</v>
      </c>
      <c r="V102" s="1274">
        <v>0</v>
      </c>
      <c r="W102" s="1274">
        <v>0</v>
      </c>
      <c r="X102" s="1274">
        <v>0</v>
      </c>
      <c r="Y102" s="1274">
        <v>0</v>
      </c>
      <c r="Z102" s="1274">
        <v>0</v>
      </c>
      <c r="AA102" s="1274">
        <v>0</v>
      </c>
      <c r="AB102" s="1274">
        <v>0</v>
      </c>
      <c r="AC102" s="1274">
        <v>0</v>
      </c>
      <c r="AD102" s="1274">
        <v>0</v>
      </c>
      <c r="AE102" s="1274">
        <v>0</v>
      </c>
      <c r="AF102" s="1274">
        <v>0</v>
      </c>
      <c r="AG102" s="1274">
        <v>0</v>
      </c>
      <c r="AH102" s="1274">
        <v>0</v>
      </c>
      <c r="AI102" s="1274">
        <v>0</v>
      </c>
      <c r="AJ102" s="1274">
        <v>0</v>
      </c>
      <c r="AK102" s="1274">
        <v>0</v>
      </c>
      <c r="AL102" s="1274">
        <v>0</v>
      </c>
      <c r="AM102" s="1274">
        <v>0</v>
      </c>
      <c r="AN102" s="1274">
        <v>0</v>
      </c>
      <c r="AO102" s="1274">
        <v>0</v>
      </c>
      <c r="AP102" s="1274">
        <v>0</v>
      </c>
      <c r="AQ102" s="1274">
        <v>0</v>
      </c>
      <c r="AR102" s="1274">
        <v>0</v>
      </c>
      <c r="AS102" s="1274">
        <v>0</v>
      </c>
      <c r="AT102" s="1274">
        <v>0</v>
      </c>
      <c r="AU102" s="1274">
        <v>0</v>
      </c>
      <c r="AV102" s="1274">
        <v>0</v>
      </c>
      <c r="AW102" s="1274">
        <v>0</v>
      </c>
      <c r="AX102" s="1274">
        <v>0</v>
      </c>
      <c r="AY102" s="1274">
        <v>0</v>
      </c>
      <c r="AZ102" s="1274">
        <v>0</v>
      </c>
      <c r="BA102" s="1274">
        <v>0</v>
      </c>
      <c r="BB102" s="1274">
        <v>0</v>
      </c>
      <c r="BC102" s="1274">
        <v>0</v>
      </c>
      <c r="BD102" s="1274">
        <v>1.63</v>
      </c>
      <c r="BE102" s="1274">
        <v>1.63</v>
      </c>
      <c r="BF102" s="1274">
        <v>1.63</v>
      </c>
      <c r="BG102" s="1274">
        <v>1.63</v>
      </c>
      <c r="BH102" s="1274">
        <v>1.63</v>
      </c>
      <c r="BI102" s="1274">
        <v>1.63</v>
      </c>
      <c r="BJ102" s="1274">
        <v>1.63</v>
      </c>
      <c r="BK102" s="1274">
        <v>1.63</v>
      </c>
      <c r="BL102" s="1274">
        <v>1.63</v>
      </c>
      <c r="BM102" s="1274">
        <v>1.63</v>
      </c>
      <c r="BN102" s="1274">
        <v>1.63</v>
      </c>
      <c r="BO102" s="1274">
        <v>1.63</v>
      </c>
      <c r="BP102" s="1274">
        <v>1.63</v>
      </c>
      <c r="BQ102" s="1274">
        <v>1.63</v>
      </c>
      <c r="BR102" s="1274">
        <v>1.63</v>
      </c>
      <c r="BS102" s="1274">
        <v>1.63</v>
      </c>
      <c r="BT102" s="1274">
        <v>1.63</v>
      </c>
      <c r="BU102" s="822"/>
      <c r="BV102" s="822"/>
      <c r="BW102" s="822"/>
      <c r="BX102" s="822"/>
      <c r="BY102" s="822"/>
      <c r="BZ102" s="822"/>
      <c r="CA102" s="822"/>
      <c r="CB102" s="822"/>
      <c r="CC102" s="822"/>
      <c r="CD102" s="822"/>
      <c r="CE102" s="822"/>
      <c r="CF102" s="822"/>
      <c r="CG102" s="822"/>
      <c r="CH102" s="822"/>
      <c r="CI102" s="822"/>
      <c r="CJ102" s="822"/>
      <c r="CK102" s="822"/>
      <c r="CL102" s="822"/>
      <c r="CM102" s="822"/>
      <c r="CN102" s="823"/>
    </row>
    <row r="103" spans="2:92" x14ac:dyDescent="0.3">
      <c r="B10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3" s="1513" t="s">
        <v>1036</v>
      </c>
      <c r="D103" s="1514">
        <v>70.010000000000005</v>
      </c>
      <c r="E103" s="1266" t="s">
        <v>889</v>
      </c>
      <c r="F103" s="1267" t="str">
        <f>VLOOKUP(TBL5_OptBen[[#This Row],[Option Type (defined list)]],'Option Typs_Grps'!B$2:C$47, 2, FALSE)</f>
        <v>Customer Options</v>
      </c>
      <c r="G103" s="1268" t="s">
        <v>738</v>
      </c>
      <c r="H103" s="1269" t="s">
        <v>1091</v>
      </c>
      <c r="I103" s="1275" t="s">
        <v>68</v>
      </c>
      <c r="J103" s="1271" t="s">
        <v>111</v>
      </c>
      <c r="K103" s="1272">
        <v>2</v>
      </c>
      <c r="L103" s="1273">
        <v>0</v>
      </c>
      <c r="M103" s="1273">
        <v>0</v>
      </c>
      <c r="N103" s="1273">
        <v>0</v>
      </c>
      <c r="O103" s="1273">
        <v>0</v>
      </c>
      <c r="P103" s="1273">
        <v>0</v>
      </c>
      <c r="Q103" s="1273">
        <v>0</v>
      </c>
      <c r="R103" s="1274">
        <v>0</v>
      </c>
      <c r="S103" s="1274">
        <v>0</v>
      </c>
      <c r="T103" s="1274">
        <v>0</v>
      </c>
      <c r="U103" s="1274">
        <v>0</v>
      </c>
      <c r="V103" s="1274">
        <v>0</v>
      </c>
      <c r="W103" s="1274">
        <v>0</v>
      </c>
      <c r="X103" s="1274">
        <v>0</v>
      </c>
      <c r="Y103" s="1274">
        <v>0</v>
      </c>
      <c r="Z103" s="1274">
        <v>7</v>
      </c>
      <c r="AA103" s="1274">
        <v>7</v>
      </c>
      <c r="AB103" s="1274">
        <v>7</v>
      </c>
      <c r="AC103" s="1274">
        <v>7</v>
      </c>
      <c r="AD103" s="1274">
        <v>7</v>
      </c>
      <c r="AE103" s="1274">
        <v>7</v>
      </c>
      <c r="AF103" s="1274">
        <v>7</v>
      </c>
      <c r="AG103" s="1274">
        <v>7</v>
      </c>
      <c r="AH103" s="1274">
        <v>7</v>
      </c>
      <c r="AI103" s="1274">
        <v>7</v>
      </c>
      <c r="AJ103" s="1274">
        <v>7</v>
      </c>
      <c r="AK103" s="1274">
        <v>7</v>
      </c>
      <c r="AL103" s="1274">
        <v>7</v>
      </c>
      <c r="AM103" s="1274">
        <v>7</v>
      </c>
      <c r="AN103" s="1274">
        <v>7</v>
      </c>
      <c r="AO103" s="1274">
        <v>7</v>
      </c>
      <c r="AP103" s="1274">
        <v>7</v>
      </c>
      <c r="AQ103" s="1274">
        <v>7</v>
      </c>
      <c r="AR103" s="1274">
        <v>7</v>
      </c>
      <c r="AS103" s="1274">
        <v>7</v>
      </c>
      <c r="AT103" s="1274">
        <v>7</v>
      </c>
      <c r="AU103" s="1274">
        <v>7</v>
      </c>
      <c r="AV103" s="1274">
        <v>7</v>
      </c>
      <c r="AW103" s="1274">
        <v>7</v>
      </c>
      <c r="AX103" s="1274">
        <v>7</v>
      </c>
      <c r="AY103" s="1274">
        <v>7</v>
      </c>
      <c r="AZ103" s="1274">
        <v>7</v>
      </c>
      <c r="BA103" s="1274">
        <v>7</v>
      </c>
      <c r="BB103" s="1274">
        <v>7</v>
      </c>
      <c r="BC103" s="1274">
        <v>7</v>
      </c>
      <c r="BD103" s="1274">
        <v>7</v>
      </c>
      <c r="BE103" s="1274">
        <v>7</v>
      </c>
      <c r="BF103" s="1274">
        <v>7</v>
      </c>
      <c r="BG103" s="1274">
        <v>7</v>
      </c>
      <c r="BH103" s="1274">
        <v>7</v>
      </c>
      <c r="BI103" s="1274">
        <v>7</v>
      </c>
      <c r="BJ103" s="1274">
        <v>7</v>
      </c>
      <c r="BK103" s="1274">
        <v>7</v>
      </c>
      <c r="BL103" s="1274">
        <v>7</v>
      </c>
      <c r="BM103" s="1274">
        <v>7</v>
      </c>
      <c r="BN103" s="1274">
        <v>7</v>
      </c>
      <c r="BO103" s="1274">
        <v>7</v>
      </c>
      <c r="BP103" s="1274">
        <v>7</v>
      </c>
      <c r="BQ103" s="1274">
        <v>7</v>
      </c>
      <c r="BR103" s="1274">
        <v>7</v>
      </c>
      <c r="BS103" s="1274">
        <v>7</v>
      </c>
      <c r="BT103" s="1274">
        <v>7</v>
      </c>
      <c r="BU103" s="822"/>
      <c r="BV103" s="822"/>
      <c r="BW103" s="822"/>
      <c r="BX103" s="822"/>
      <c r="BY103" s="822"/>
      <c r="BZ103" s="822"/>
      <c r="CA103" s="822"/>
      <c r="CB103" s="822"/>
      <c r="CC103" s="822"/>
      <c r="CD103" s="822"/>
      <c r="CE103" s="822"/>
      <c r="CF103" s="822"/>
      <c r="CG103" s="822"/>
      <c r="CH103" s="822"/>
      <c r="CI103" s="822"/>
      <c r="CJ103" s="822"/>
      <c r="CK103" s="822"/>
      <c r="CL103" s="822"/>
      <c r="CM103" s="822"/>
      <c r="CN103" s="823"/>
    </row>
    <row r="104" spans="2:92" x14ac:dyDescent="0.3">
      <c r="B10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4" s="1513" t="s">
        <v>1041</v>
      </c>
      <c r="D104" s="1514">
        <v>70.06</v>
      </c>
      <c r="E104" s="1266" t="s">
        <v>921</v>
      </c>
      <c r="F104" s="1267" t="str">
        <f>VLOOKUP(TBL5_OptBen[[#This Row],[Option Type (defined list)]],'Option Typs_Grps'!B$2:C$47, 2, FALSE)</f>
        <v>Customer Options</v>
      </c>
      <c r="G104" s="1268" t="s">
        <v>738</v>
      </c>
      <c r="H104" s="1269" t="s">
        <v>1091</v>
      </c>
      <c r="I104" s="1275" t="s">
        <v>68</v>
      </c>
      <c r="J104" s="1271" t="s">
        <v>111</v>
      </c>
      <c r="K104" s="1272">
        <v>2</v>
      </c>
      <c r="L104" s="1273">
        <v>0</v>
      </c>
      <c r="M104" s="1273">
        <v>0</v>
      </c>
      <c r="N104" s="1273">
        <v>0</v>
      </c>
      <c r="O104" s="1273">
        <v>0</v>
      </c>
      <c r="P104" s="1273">
        <v>0</v>
      </c>
      <c r="Q104" s="1273">
        <v>0</v>
      </c>
      <c r="R104" s="1274">
        <v>0</v>
      </c>
      <c r="S104" s="1274">
        <v>0</v>
      </c>
      <c r="T104" s="1274">
        <v>0</v>
      </c>
      <c r="U104" s="1274">
        <v>0</v>
      </c>
      <c r="V104" s="1274">
        <v>0</v>
      </c>
      <c r="W104" s="1274">
        <v>0</v>
      </c>
      <c r="X104" s="1274">
        <v>0</v>
      </c>
      <c r="Y104" s="1274">
        <v>0</v>
      </c>
      <c r="Z104" s="1274">
        <v>0</v>
      </c>
      <c r="AA104" s="1274">
        <v>0</v>
      </c>
      <c r="AB104" s="1274">
        <v>4</v>
      </c>
      <c r="AC104" s="1274">
        <v>4</v>
      </c>
      <c r="AD104" s="1274">
        <v>4</v>
      </c>
      <c r="AE104" s="1274">
        <v>4</v>
      </c>
      <c r="AF104" s="1274">
        <v>4</v>
      </c>
      <c r="AG104" s="1274">
        <v>4</v>
      </c>
      <c r="AH104" s="1274">
        <v>4</v>
      </c>
      <c r="AI104" s="1274">
        <v>4</v>
      </c>
      <c r="AJ104" s="1274">
        <v>4</v>
      </c>
      <c r="AK104" s="1274">
        <v>4</v>
      </c>
      <c r="AL104" s="1274">
        <v>4</v>
      </c>
      <c r="AM104" s="1274">
        <v>4</v>
      </c>
      <c r="AN104" s="1274">
        <v>4</v>
      </c>
      <c r="AO104" s="1274">
        <v>4</v>
      </c>
      <c r="AP104" s="1274">
        <v>4</v>
      </c>
      <c r="AQ104" s="1274">
        <v>4</v>
      </c>
      <c r="AR104" s="1274">
        <v>4</v>
      </c>
      <c r="AS104" s="1274">
        <v>4</v>
      </c>
      <c r="AT104" s="1274">
        <v>4</v>
      </c>
      <c r="AU104" s="1274">
        <v>4</v>
      </c>
      <c r="AV104" s="1274">
        <v>4</v>
      </c>
      <c r="AW104" s="1274">
        <v>4</v>
      </c>
      <c r="AX104" s="1274">
        <v>4</v>
      </c>
      <c r="AY104" s="1274">
        <v>4</v>
      </c>
      <c r="AZ104" s="1274">
        <v>4</v>
      </c>
      <c r="BA104" s="1274">
        <v>4</v>
      </c>
      <c r="BB104" s="1274">
        <v>4</v>
      </c>
      <c r="BC104" s="1274">
        <v>4</v>
      </c>
      <c r="BD104" s="1274">
        <v>4</v>
      </c>
      <c r="BE104" s="1274">
        <v>4</v>
      </c>
      <c r="BF104" s="1274">
        <v>4</v>
      </c>
      <c r="BG104" s="1274">
        <v>4</v>
      </c>
      <c r="BH104" s="1274">
        <v>4</v>
      </c>
      <c r="BI104" s="1274">
        <v>4</v>
      </c>
      <c r="BJ104" s="1274">
        <v>4</v>
      </c>
      <c r="BK104" s="1274">
        <v>4</v>
      </c>
      <c r="BL104" s="1274">
        <v>4</v>
      </c>
      <c r="BM104" s="1274">
        <v>4</v>
      </c>
      <c r="BN104" s="1274">
        <v>4</v>
      </c>
      <c r="BO104" s="1274">
        <v>4</v>
      </c>
      <c r="BP104" s="1274">
        <v>4</v>
      </c>
      <c r="BQ104" s="1274">
        <v>4</v>
      </c>
      <c r="BR104" s="1274">
        <v>4</v>
      </c>
      <c r="BS104" s="1274">
        <v>4</v>
      </c>
      <c r="BT104" s="1274">
        <v>4</v>
      </c>
      <c r="BU104" s="822"/>
      <c r="BV104" s="822"/>
      <c r="BW104" s="822"/>
      <c r="BX104" s="822"/>
      <c r="BY104" s="822"/>
      <c r="BZ104" s="822"/>
      <c r="CA104" s="822"/>
      <c r="CB104" s="822"/>
      <c r="CC104" s="822"/>
      <c r="CD104" s="822"/>
      <c r="CE104" s="822"/>
      <c r="CF104" s="822"/>
      <c r="CG104" s="822"/>
      <c r="CH104" s="822"/>
      <c r="CI104" s="822"/>
      <c r="CJ104" s="822"/>
      <c r="CK104" s="822"/>
      <c r="CL104" s="822"/>
      <c r="CM104" s="822"/>
      <c r="CN104" s="823"/>
    </row>
    <row r="105" spans="2:92" x14ac:dyDescent="0.3">
      <c r="B10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5" s="1513" t="s">
        <v>1042</v>
      </c>
      <c r="D105" s="1514">
        <v>70.069999999999993</v>
      </c>
      <c r="E105" s="1266" t="s">
        <v>997</v>
      </c>
      <c r="F105" s="1267" t="str">
        <f>VLOOKUP(TBL5_OptBen[[#This Row],[Option Type (defined list)]],'Option Typs_Grps'!B$2:C$47, 2, FALSE)</f>
        <v>Customer Options</v>
      </c>
      <c r="G105" s="1268" t="s">
        <v>738</v>
      </c>
      <c r="H105" s="1269" t="s">
        <v>1091</v>
      </c>
      <c r="I105" s="1275" t="s">
        <v>68</v>
      </c>
      <c r="J105" s="1271" t="s">
        <v>111</v>
      </c>
      <c r="K105" s="1272">
        <v>2</v>
      </c>
      <c r="L105" s="1273">
        <v>0</v>
      </c>
      <c r="M105" s="1273">
        <v>0</v>
      </c>
      <c r="N105" s="1273">
        <v>0</v>
      </c>
      <c r="O105" s="1273">
        <v>0</v>
      </c>
      <c r="P105" s="1273">
        <v>0</v>
      </c>
      <c r="Q105" s="1273">
        <v>0</v>
      </c>
      <c r="R105" s="1274">
        <v>0</v>
      </c>
      <c r="S105" s="1274">
        <v>0</v>
      </c>
      <c r="T105" s="1274">
        <v>0</v>
      </c>
      <c r="U105" s="1274">
        <v>0</v>
      </c>
      <c r="V105" s="1274">
        <v>0</v>
      </c>
      <c r="W105" s="1274">
        <v>0</v>
      </c>
      <c r="X105" s="1274">
        <v>0</v>
      </c>
      <c r="Y105" s="1274">
        <v>0</v>
      </c>
      <c r="Z105" s="1274">
        <v>0</v>
      </c>
      <c r="AA105" s="1274">
        <v>0</v>
      </c>
      <c r="AB105" s="1274">
        <v>14.4</v>
      </c>
      <c r="AC105" s="1274">
        <v>14.4</v>
      </c>
      <c r="AD105" s="1274">
        <v>14.4</v>
      </c>
      <c r="AE105" s="1274">
        <v>14.4</v>
      </c>
      <c r="AF105" s="1274">
        <v>14.4</v>
      </c>
      <c r="AG105" s="1274">
        <v>14.4</v>
      </c>
      <c r="AH105" s="1274">
        <v>14.4</v>
      </c>
      <c r="AI105" s="1274">
        <v>14.4</v>
      </c>
      <c r="AJ105" s="1274">
        <v>14.4</v>
      </c>
      <c r="AK105" s="1274">
        <v>14.4</v>
      </c>
      <c r="AL105" s="1274">
        <v>14.4</v>
      </c>
      <c r="AM105" s="1274">
        <v>14.4</v>
      </c>
      <c r="AN105" s="1274">
        <v>14.4</v>
      </c>
      <c r="AO105" s="1274">
        <v>14.4</v>
      </c>
      <c r="AP105" s="1274">
        <v>14.4</v>
      </c>
      <c r="AQ105" s="1274">
        <v>14.4</v>
      </c>
      <c r="AR105" s="1274">
        <v>14.4</v>
      </c>
      <c r="AS105" s="1274">
        <v>14.4</v>
      </c>
      <c r="AT105" s="1274">
        <v>14.4</v>
      </c>
      <c r="AU105" s="1274">
        <v>14.4</v>
      </c>
      <c r="AV105" s="1274">
        <v>14.4</v>
      </c>
      <c r="AW105" s="1274">
        <v>14.4</v>
      </c>
      <c r="AX105" s="1274">
        <v>14.4</v>
      </c>
      <c r="AY105" s="1274">
        <v>14.4</v>
      </c>
      <c r="AZ105" s="1274">
        <v>14.4</v>
      </c>
      <c r="BA105" s="1274">
        <v>14.4</v>
      </c>
      <c r="BB105" s="1274">
        <v>14.4</v>
      </c>
      <c r="BC105" s="1274">
        <v>14.4</v>
      </c>
      <c r="BD105" s="1274">
        <v>14.4</v>
      </c>
      <c r="BE105" s="1274">
        <v>14.4</v>
      </c>
      <c r="BF105" s="1274">
        <v>14.4</v>
      </c>
      <c r="BG105" s="1274">
        <v>14.4</v>
      </c>
      <c r="BH105" s="1274">
        <v>14.4</v>
      </c>
      <c r="BI105" s="1274">
        <v>14.4</v>
      </c>
      <c r="BJ105" s="1274">
        <v>14.4</v>
      </c>
      <c r="BK105" s="1274">
        <v>14.4</v>
      </c>
      <c r="BL105" s="1274">
        <v>14.4</v>
      </c>
      <c r="BM105" s="1274">
        <v>14.4</v>
      </c>
      <c r="BN105" s="1274">
        <v>14.4</v>
      </c>
      <c r="BO105" s="1274">
        <v>14.4</v>
      </c>
      <c r="BP105" s="1274">
        <v>14.4</v>
      </c>
      <c r="BQ105" s="1274">
        <v>14.4</v>
      </c>
      <c r="BR105" s="1274">
        <v>14.4</v>
      </c>
      <c r="BS105" s="1274">
        <v>14.4</v>
      </c>
      <c r="BT105" s="1274">
        <v>14.4</v>
      </c>
      <c r="BU105" s="822"/>
      <c r="BV105" s="822"/>
      <c r="BW105" s="822"/>
      <c r="BX105" s="822"/>
      <c r="BY105" s="822"/>
      <c r="BZ105" s="822"/>
      <c r="CA105" s="822"/>
      <c r="CB105" s="822"/>
      <c r="CC105" s="822"/>
      <c r="CD105" s="822"/>
      <c r="CE105" s="822"/>
      <c r="CF105" s="822"/>
      <c r="CG105" s="822"/>
      <c r="CH105" s="822"/>
      <c r="CI105" s="822"/>
      <c r="CJ105" s="822"/>
      <c r="CK105" s="822"/>
      <c r="CL105" s="822"/>
      <c r="CM105" s="822"/>
      <c r="CN105" s="823"/>
    </row>
    <row r="106" spans="2:92" x14ac:dyDescent="0.3">
      <c r="B10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6" s="1513" t="s">
        <v>824</v>
      </c>
      <c r="D106" s="1514">
        <v>9.19</v>
      </c>
      <c r="E106" s="1266" t="s">
        <v>805</v>
      </c>
      <c r="F106" s="1267" t="str">
        <f>VLOOKUP(TBL5_OptBen[[#This Row],[Option Type (defined list)]],'Option Typs_Grps'!B$2:C$47, 2, FALSE)</f>
        <v>Resource Options</v>
      </c>
      <c r="G106" s="1268" t="s">
        <v>738</v>
      </c>
      <c r="H106" s="1269" t="s">
        <v>1092</v>
      </c>
      <c r="I106" s="1275" t="s">
        <v>68</v>
      </c>
      <c r="J106" s="1271" t="s">
        <v>111</v>
      </c>
      <c r="K106" s="1272">
        <v>2</v>
      </c>
      <c r="L106" s="1273">
        <v>0</v>
      </c>
      <c r="M106" s="1273">
        <v>0</v>
      </c>
      <c r="N106" s="1273">
        <v>0</v>
      </c>
      <c r="O106" s="1273">
        <v>0</v>
      </c>
      <c r="P106" s="1273">
        <v>0</v>
      </c>
      <c r="Q106" s="1273">
        <v>0</v>
      </c>
      <c r="R106" s="1274">
        <v>6.51</v>
      </c>
      <c r="S106" s="1274">
        <v>6.51</v>
      </c>
      <c r="T106" s="1274">
        <v>6.51</v>
      </c>
      <c r="U106" s="1274">
        <v>6.51</v>
      </c>
      <c r="V106" s="1274">
        <v>6.51</v>
      </c>
      <c r="W106" s="1274">
        <v>6.51</v>
      </c>
      <c r="X106" s="1274">
        <v>6.51</v>
      </c>
      <c r="Y106" s="1274">
        <v>6.51</v>
      </c>
      <c r="Z106" s="1274">
        <v>6.51</v>
      </c>
      <c r="AA106" s="1274">
        <v>6.51</v>
      </c>
      <c r="AB106" s="1274">
        <v>6.51</v>
      </c>
      <c r="AC106" s="1274">
        <v>6.51</v>
      </c>
      <c r="AD106" s="1274">
        <v>6.51</v>
      </c>
      <c r="AE106" s="1274">
        <v>6.51</v>
      </c>
      <c r="AF106" s="1274">
        <v>6.51</v>
      </c>
      <c r="AG106" s="1274">
        <v>0</v>
      </c>
      <c r="AH106" s="1274">
        <v>0</v>
      </c>
      <c r="AI106" s="1274">
        <v>0</v>
      </c>
      <c r="AJ106" s="1274">
        <v>0</v>
      </c>
      <c r="AK106" s="1274">
        <v>0</v>
      </c>
      <c r="AL106" s="1274">
        <v>0</v>
      </c>
      <c r="AM106" s="1274">
        <v>0</v>
      </c>
      <c r="AN106" s="1274">
        <v>0</v>
      </c>
      <c r="AO106" s="1274">
        <v>0</v>
      </c>
      <c r="AP106" s="1274">
        <v>0</v>
      </c>
      <c r="AQ106" s="1274">
        <v>0</v>
      </c>
      <c r="AR106" s="1274">
        <v>0</v>
      </c>
      <c r="AS106" s="1274">
        <v>0</v>
      </c>
      <c r="AT106" s="1274">
        <v>0</v>
      </c>
      <c r="AU106" s="1274">
        <v>0</v>
      </c>
      <c r="AV106" s="1274">
        <v>0</v>
      </c>
      <c r="AW106" s="1274">
        <v>0</v>
      </c>
      <c r="AX106" s="1274">
        <v>0</v>
      </c>
      <c r="AY106" s="1274">
        <v>0</v>
      </c>
      <c r="AZ106" s="1274">
        <v>0</v>
      </c>
      <c r="BA106" s="1274">
        <v>0</v>
      </c>
      <c r="BB106" s="1274">
        <v>0</v>
      </c>
      <c r="BC106" s="1274">
        <v>0</v>
      </c>
      <c r="BD106" s="1274">
        <v>0</v>
      </c>
      <c r="BE106" s="1274">
        <v>0</v>
      </c>
      <c r="BF106" s="1274">
        <v>0</v>
      </c>
      <c r="BG106" s="1274">
        <v>0</v>
      </c>
      <c r="BH106" s="1274">
        <v>0</v>
      </c>
      <c r="BI106" s="1274">
        <v>0</v>
      </c>
      <c r="BJ106" s="1274">
        <v>0</v>
      </c>
      <c r="BK106" s="1274">
        <v>0</v>
      </c>
      <c r="BL106" s="1274">
        <v>0</v>
      </c>
      <c r="BM106" s="1274">
        <v>0</v>
      </c>
      <c r="BN106" s="1274">
        <v>0</v>
      </c>
      <c r="BO106" s="1274">
        <v>0</v>
      </c>
      <c r="BP106" s="1274">
        <v>0</v>
      </c>
      <c r="BQ106" s="1274">
        <v>0</v>
      </c>
      <c r="BR106" s="1274">
        <v>0</v>
      </c>
      <c r="BS106" s="1274">
        <v>0</v>
      </c>
      <c r="BT106" s="1274">
        <v>0</v>
      </c>
      <c r="BU106" s="822"/>
      <c r="BV106" s="822"/>
      <c r="BW106" s="822"/>
      <c r="BX106" s="822"/>
      <c r="BY106" s="822"/>
      <c r="BZ106" s="822"/>
      <c r="CA106" s="822"/>
      <c r="CB106" s="822"/>
      <c r="CC106" s="822"/>
      <c r="CD106" s="822"/>
      <c r="CE106" s="822"/>
      <c r="CF106" s="822"/>
      <c r="CG106" s="822"/>
      <c r="CH106" s="822"/>
      <c r="CI106" s="822"/>
      <c r="CJ106" s="822"/>
      <c r="CK106" s="822"/>
      <c r="CL106" s="822"/>
      <c r="CM106" s="822"/>
      <c r="CN106" s="823"/>
    </row>
    <row r="107" spans="2:92" x14ac:dyDescent="0.3">
      <c r="B10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513" t="s">
        <v>824</v>
      </c>
      <c r="D107" s="1514">
        <v>9.19</v>
      </c>
      <c r="E107" s="1266" t="s">
        <v>805</v>
      </c>
      <c r="F107" s="1267" t="str">
        <f>VLOOKUP(TBL5_OptBen[[#This Row],[Option Type (defined list)]],'Option Typs_Grps'!B$2:C$47, 2, FALSE)</f>
        <v>Distribution Options</v>
      </c>
      <c r="G107" s="1268" t="s">
        <v>738</v>
      </c>
      <c r="H107" s="1269" t="s">
        <v>1089</v>
      </c>
      <c r="I107" s="1275" t="s">
        <v>68</v>
      </c>
      <c r="J107" s="1271" t="s">
        <v>111</v>
      </c>
      <c r="K107" s="1272">
        <v>2</v>
      </c>
      <c r="L107" s="1273">
        <v>0</v>
      </c>
      <c r="M107" s="1273">
        <v>0</v>
      </c>
      <c r="N107" s="1273">
        <v>0</v>
      </c>
      <c r="O107" s="1273">
        <v>0</v>
      </c>
      <c r="P107" s="1273">
        <v>0</v>
      </c>
      <c r="Q107" s="1273">
        <v>0</v>
      </c>
      <c r="R107" s="1274">
        <v>6.51</v>
      </c>
      <c r="S107" s="1274">
        <v>6.51</v>
      </c>
      <c r="T107" s="1274">
        <v>6.51</v>
      </c>
      <c r="U107" s="1274">
        <v>6.51</v>
      </c>
      <c r="V107" s="1274">
        <v>6.51</v>
      </c>
      <c r="W107" s="1274">
        <v>6.51</v>
      </c>
      <c r="X107" s="1274">
        <v>6.51</v>
      </c>
      <c r="Y107" s="1274">
        <v>6.51</v>
      </c>
      <c r="Z107" s="1274">
        <v>6.51</v>
      </c>
      <c r="AA107" s="1274">
        <v>6.51</v>
      </c>
      <c r="AB107" s="1274">
        <v>6.51</v>
      </c>
      <c r="AC107" s="1274">
        <v>6.51</v>
      </c>
      <c r="AD107" s="1274">
        <v>6.51</v>
      </c>
      <c r="AE107" s="1274">
        <v>6.51</v>
      </c>
      <c r="AF107" s="1274">
        <v>6.51</v>
      </c>
      <c r="AG107" s="1274">
        <v>0</v>
      </c>
      <c r="AH107" s="1274">
        <v>0</v>
      </c>
      <c r="AI107" s="1274">
        <v>0</v>
      </c>
      <c r="AJ107" s="1274">
        <v>0</v>
      </c>
      <c r="AK107" s="1274">
        <v>0</v>
      </c>
      <c r="AL107" s="1274">
        <v>0</v>
      </c>
      <c r="AM107" s="1274">
        <v>0</v>
      </c>
      <c r="AN107" s="1274">
        <v>0</v>
      </c>
      <c r="AO107" s="1274">
        <v>0</v>
      </c>
      <c r="AP107" s="1274">
        <v>0</v>
      </c>
      <c r="AQ107" s="1274">
        <v>0</v>
      </c>
      <c r="AR107" s="1274">
        <v>0</v>
      </c>
      <c r="AS107" s="1274">
        <v>0</v>
      </c>
      <c r="AT107" s="1274">
        <v>0</v>
      </c>
      <c r="AU107" s="1274">
        <v>0</v>
      </c>
      <c r="AV107" s="1274">
        <v>0</v>
      </c>
      <c r="AW107" s="1274">
        <v>0</v>
      </c>
      <c r="AX107" s="1274">
        <v>0</v>
      </c>
      <c r="AY107" s="1274">
        <v>0</v>
      </c>
      <c r="AZ107" s="1274">
        <v>0</v>
      </c>
      <c r="BA107" s="1274">
        <v>0</v>
      </c>
      <c r="BB107" s="1274">
        <v>0</v>
      </c>
      <c r="BC107" s="1274">
        <v>0</v>
      </c>
      <c r="BD107" s="1274">
        <v>0</v>
      </c>
      <c r="BE107" s="1274">
        <v>0</v>
      </c>
      <c r="BF107" s="1274">
        <v>0</v>
      </c>
      <c r="BG107" s="1274">
        <v>0</v>
      </c>
      <c r="BH107" s="1274">
        <v>0</v>
      </c>
      <c r="BI107" s="1274">
        <v>0</v>
      </c>
      <c r="BJ107" s="1274">
        <v>0</v>
      </c>
      <c r="BK107" s="1274">
        <v>0</v>
      </c>
      <c r="BL107" s="1274">
        <v>0</v>
      </c>
      <c r="BM107" s="1274">
        <v>0</v>
      </c>
      <c r="BN107" s="1274">
        <v>0</v>
      </c>
      <c r="BO107" s="1274">
        <v>0</v>
      </c>
      <c r="BP107" s="1274">
        <v>0</v>
      </c>
      <c r="BQ107" s="1274">
        <v>0</v>
      </c>
      <c r="BR107" s="1274">
        <v>0</v>
      </c>
      <c r="BS107" s="1274">
        <v>0</v>
      </c>
      <c r="BT107" s="1274">
        <v>0</v>
      </c>
      <c r="BU107" s="822"/>
      <c r="BV107" s="822"/>
      <c r="BW107" s="822"/>
      <c r="BX107" s="822"/>
      <c r="BY107" s="822"/>
      <c r="BZ107" s="822"/>
      <c r="CA107" s="822"/>
      <c r="CB107" s="822"/>
      <c r="CC107" s="822"/>
      <c r="CD107" s="822"/>
      <c r="CE107" s="822"/>
      <c r="CF107" s="822"/>
      <c r="CG107" s="822"/>
      <c r="CH107" s="822"/>
      <c r="CI107" s="822"/>
      <c r="CJ107" s="822"/>
      <c r="CK107" s="822"/>
      <c r="CL107" s="822"/>
      <c r="CM107" s="822"/>
      <c r="CN107" s="823"/>
    </row>
    <row r="108" spans="2:92" x14ac:dyDescent="0.3">
      <c r="B108"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108" s="1513" t="s">
        <v>820</v>
      </c>
      <c r="D108" s="1514">
        <v>9.16</v>
      </c>
      <c r="E108" s="1266" t="s">
        <v>805</v>
      </c>
      <c r="F108" s="1267" t="str">
        <f>VLOOKUP(TBL5_OptBen[[#This Row],[Option Type (defined list)]],'Option Typs_Grps'!B$2:C$47, 2, FALSE)</f>
        <v>Production Options</v>
      </c>
      <c r="G108" s="1268" t="s">
        <v>738</v>
      </c>
      <c r="H108" s="1269" t="s">
        <v>1095</v>
      </c>
      <c r="I108" s="1270" t="s">
        <v>68</v>
      </c>
      <c r="J108" s="1271" t="s">
        <v>111</v>
      </c>
      <c r="K108" s="1272">
        <v>2</v>
      </c>
      <c r="L108" s="1273">
        <v>0</v>
      </c>
      <c r="M108" s="1273">
        <v>0</v>
      </c>
      <c r="N108" s="1273">
        <v>0</v>
      </c>
      <c r="O108" s="1273">
        <v>0</v>
      </c>
      <c r="P108" s="1273">
        <v>0</v>
      </c>
      <c r="Q108" s="1273">
        <v>0</v>
      </c>
      <c r="R108" s="1274">
        <v>19.95</v>
      </c>
      <c r="S108" s="1274">
        <v>19.95</v>
      </c>
      <c r="T108" s="1274">
        <v>19.95</v>
      </c>
      <c r="U108" s="1274">
        <v>19.95</v>
      </c>
      <c r="V108" s="1274">
        <v>19.95</v>
      </c>
      <c r="W108" s="1274">
        <v>19.95</v>
      </c>
      <c r="X108" s="1274">
        <v>19.95</v>
      </c>
      <c r="Y108" s="1274">
        <v>19.95</v>
      </c>
      <c r="Z108" s="1274">
        <v>19.95</v>
      </c>
      <c r="AA108" s="1274">
        <v>19.95</v>
      </c>
      <c r="AB108" s="1274">
        <v>19.95</v>
      </c>
      <c r="AC108" s="1274">
        <v>19.95</v>
      </c>
      <c r="AD108" s="1274">
        <v>19.95</v>
      </c>
      <c r="AE108" s="1274">
        <v>19.95</v>
      </c>
      <c r="AF108" s="1274">
        <v>19.95</v>
      </c>
      <c r="AG108" s="1274">
        <v>19.95</v>
      </c>
      <c r="AH108" s="1274">
        <v>19.95</v>
      </c>
      <c r="AI108" s="1274">
        <v>19.95</v>
      </c>
      <c r="AJ108" s="1274">
        <v>19.95</v>
      </c>
      <c r="AK108" s="1274">
        <v>19.95</v>
      </c>
      <c r="AL108" s="1274">
        <v>19.95</v>
      </c>
      <c r="AM108" s="1274">
        <v>19.95</v>
      </c>
      <c r="AN108" s="1274">
        <v>19.95</v>
      </c>
      <c r="AO108" s="1274">
        <v>19.95</v>
      </c>
      <c r="AP108" s="1274">
        <v>19.95</v>
      </c>
      <c r="AQ108" s="1274">
        <v>19.95</v>
      </c>
      <c r="AR108" s="1274">
        <v>19.95</v>
      </c>
      <c r="AS108" s="1274">
        <v>19.95</v>
      </c>
      <c r="AT108" s="1274">
        <v>19.95</v>
      </c>
      <c r="AU108" s="1274">
        <v>19.95</v>
      </c>
      <c r="AV108" s="1274">
        <v>19.95</v>
      </c>
      <c r="AW108" s="1274">
        <v>19.95</v>
      </c>
      <c r="AX108" s="1274">
        <v>19.95</v>
      </c>
      <c r="AY108" s="1274">
        <v>19.95</v>
      </c>
      <c r="AZ108" s="1274">
        <v>19.95</v>
      </c>
      <c r="BA108" s="1274">
        <v>19.95</v>
      </c>
      <c r="BB108" s="1274">
        <v>19.95</v>
      </c>
      <c r="BC108" s="1274">
        <v>19.95</v>
      </c>
      <c r="BD108" s="1274">
        <v>19.95</v>
      </c>
      <c r="BE108" s="1274">
        <v>19.95</v>
      </c>
      <c r="BF108" s="1274">
        <v>19.95</v>
      </c>
      <c r="BG108" s="1274">
        <v>19.95</v>
      </c>
      <c r="BH108" s="1274">
        <v>19.95</v>
      </c>
      <c r="BI108" s="1274">
        <v>19.95</v>
      </c>
      <c r="BJ108" s="1274">
        <v>19.95</v>
      </c>
      <c r="BK108" s="1274">
        <v>19.95</v>
      </c>
      <c r="BL108" s="1274">
        <v>19.95</v>
      </c>
      <c r="BM108" s="1274">
        <v>19.95</v>
      </c>
      <c r="BN108" s="1274">
        <v>19.95</v>
      </c>
      <c r="BO108" s="1274">
        <v>19.95</v>
      </c>
      <c r="BP108" s="1274">
        <v>19.95</v>
      </c>
      <c r="BQ108" s="1274">
        <v>19.95</v>
      </c>
      <c r="BR108" s="1274">
        <v>19.95</v>
      </c>
      <c r="BS108" s="1274">
        <v>19.95</v>
      </c>
      <c r="BT108" s="1274">
        <v>19.95</v>
      </c>
      <c r="BU108" s="822" t="s">
        <v>1080</v>
      </c>
      <c r="BV108" s="822" t="s">
        <v>1080</v>
      </c>
      <c r="BW108" s="822" t="s">
        <v>1080</v>
      </c>
      <c r="BX108" s="822" t="s">
        <v>1080</v>
      </c>
      <c r="BY108" s="822" t="s">
        <v>1080</v>
      </c>
      <c r="BZ108" s="822" t="s">
        <v>1080</v>
      </c>
      <c r="CA108" s="822" t="s">
        <v>1080</v>
      </c>
      <c r="CB108" s="822" t="s">
        <v>1080</v>
      </c>
      <c r="CC108" s="822" t="s">
        <v>1080</v>
      </c>
      <c r="CD108" s="822" t="s">
        <v>1080</v>
      </c>
      <c r="CE108" s="822" t="s">
        <v>1080</v>
      </c>
      <c r="CF108" s="822" t="s">
        <v>1080</v>
      </c>
      <c r="CG108" s="822" t="s">
        <v>1080</v>
      </c>
      <c r="CH108" s="822" t="s">
        <v>1080</v>
      </c>
      <c r="CI108" s="822" t="s">
        <v>1080</v>
      </c>
      <c r="CJ108" s="822" t="s">
        <v>1080</v>
      </c>
      <c r="CK108" s="822" t="s">
        <v>1080</v>
      </c>
      <c r="CL108" s="822" t="s">
        <v>1080</v>
      </c>
      <c r="CM108" s="822" t="s">
        <v>1080</v>
      </c>
      <c r="CN108" s="823"/>
    </row>
    <row r="109" spans="2:92" x14ac:dyDescent="0.3">
      <c r="B109" s="1284"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9" s="1513" t="s">
        <v>820</v>
      </c>
      <c r="D109" s="1514">
        <v>9.16</v>
      </c>
      <c r="E109" s="1266" t="s">
        <v>805</v>
      </c>
      <c r="F109" s="1267" t="str">
        <f>VLOOKUP(TBL5_OptBen[[#This Row],[Option Type (defined list)]],'Option Typs_Grps'!B$2:C$47, 2, FALSE)</f>
        <v>Resource Options</v>
      </c>
      <c r="G109" s="1268" t="s">
        <v>738</v>
      </c>
      <c r="H109" s="1269" t="s">
        <v>1090</v>
      </c>
      <c r="I109" s="1270" t="s">
        <v>68</v>
      </c>
      <c r="J109" s="1271" t="s">
        <v>111</v>
      </c>
      <c r="K109" s="1272">
        <v>2</v>
      </c>
      <c r="L109" s="1273">
        <v>0</v>
      </c>
      <c r="M109" s="1273">
        <v>0</v>
      </c>
      <c r="N109" s="1273">
        <v>0</v>
      </c>
      <c r="O109" s="1273">
        <v>0</v>
      </c>
      <c r="P109" s="1273">
        <v>0</v>
      </c>
      <c r="Q109" s="1273">
        <v>0</v>
      </c>
      <c r="R109" s="1274">
        <v>19.95</v>
      </c>
      <c r="S109" s="1274">
        <v>19.95</v>
      </c>
      <c r="T109" s="1274">
        <v>19.95</v>
      </c>
      <c r="U109" s="1274">
        <v>19.95</v>
      </c>
      <c r="V109" s="1274">
        <v>19.95</v>
      </c>
      <c r="W109" s="1274">
        <v>19.95</v>
      </c>
      <c r="X109" s="1274">
        <v>19.95</v>
      </c>
      <c r="Y109" s="1274">
        <v>19.95</v>
      </c>
      <c r="Z109" s="1274">
        <v>19.95</v>
      </c>
      <c r="AA109" s="1274">
        <v>19.95</v>
      </c>
      <c r="AB109" s="1274">
        <v>19.95</v>
      </c>
      <c r="AC109" s="1274">
        <v>19.95</v>
      </c>
      <c r="AD109" s="1274">
        <v>19.95</v>
      </c>
      <c r="AE109" s="1274">
        <v>19.95</v>
      </c>
      <c r="AF109" s="1274">
        <v>19.95</v>
      </c>
      <c r="AG109" s="1274">
        <v>19.95</v>
      </c>
      <c r="AH109" s="1274">
        <v>19.95</v>
      </c>
      <c r="AI109" s="1274">
        <v>19.95</v>
      </c>
      <c r="AJ109" s="1274">
        <v>19.95</v>
      </c>
      <c r="AK109" s="1274">
        <v>19.95</v>
      </c>
      <c r="AL109" s="1274">
        <v>19.95</v>
      </c>
      <c r="AM109" s="1274">
        <v>19.95</v>
      </c>
      <c r="AN109" s="1274">
        <v>19.95</v>
      </c>
      <c r="AO109" s="1274">
        <v>19.95</v>
      </c>
      <c r="AP109" s="1274">
        <v>19.95</v>
      </c>
      <c r="AQ109" s="1274">
        <v>19.95</v>
      </c>
      <c r="AR109" s="1274">
        <v>19.95</v>
      </c>
      <c r="AS109" s="1274">
        <v>19.95</v>
      </c>
      <c r="AT109" s="1274">
        <v>19.95</v>
      </c>
      <c r="AU109" s="1274">
        <v>19.95</v>
      </c>
      <c r="AV109" s="1274">
        <v>19.95</v>
      </c>
      <c r="AW109" s="1274">
        <v>19.95</v>
      </c>
      <c r="AX109" s="1274">
        <v>19.95</v>
      </c>
      <c r="AY109" s="1274">
        <v>19.95</v>
      </c>
      <c r="AZ109" s="1274">
        <v>19.95</v>
      </c>
      <c r="BA109" s="1274">
        <v>19.95</v>
      </c>
      <c r="BB109" s="1274">
        <v>19.95</v>
      </c>
      <c r="BC109" s="1274">
        <v>19.95</v>
      </c>
      <c r="BD109" s="1274">
        <v>19.95</v>
      </c>
      <c r="BE109" s="1274">
        <v>19.95</v>
      </c>
      <c r="BF109" s="1274">
        <v>19.95</v>
      </c>
      <c r="BG109" s="1274">
        <v>19.95</v>
      </c>
      <c r="BH109" s="1274">
        <v>19.95</v>
      </c>
      <c r="BI109" s="1274">
        <v>19.95</v>
      </c>
      <c r="BJ109" s="1274">
        <v>19.95</v>
      </c>
      <c r="BK109" s="1274">
        <v>19.95</v>
      </c>
      <c r="BL109" s="1274">
        <v>19.95</v>
      </c>
      <c r="BM109" s="1274">
        <v>19.95</v>
      </c>
      <c r="BN109" s="1274">
        <v>19.95</v>
      </c>
      <c r="BO109" s="1274">
        <v>19.95</v>
      </c>
      <c r="BP109" s="1274">
        <v>19.95</v>
      </c>
      <c r="BQ109" s="1274">
        <v>19.95</v>
      </c>
      <c r="BR109" s="1274">
        <v>19.95</v>
      </c>
      <c r="BS109" s="1274">
        <v>19.95</v>
      </c>
      <c r="BT109" s="1274">
        <v>19.95</v>
      </c>
      <c r="BU109" s="822" t="s">
        <v>1080</v>
      </c>
      <c r="BV109" s="822" t="s">
        <v>1080</v>
      </c>
      <c r="BW109" s="822" t="s">
        <v>1080</v>
      </c>
      <c r="BX109" s="822" t="s">
        <v>1080</v>
      </c>
      <c r="BY109" s="822" t="s">
        <v>1080</v>
      </c>
      <c r="BZ109" s="822" t="s">
        <v>1080</v>
      </c>
      <c r="CA109" s="822" t="s">
        <v>1080</v>
      </c>
      <c r="CB109" s="822" t="s">
        <v>1080</v>
      </c>
      <c r="CC109" s="822" t="s">
        <v>1080</v>
      </c>
      <c r="CD109" s="822" t="s">
        <v>1080</v>
      </c>
      <c r="CE109" s="822" t="s">
        <v>1080</v>
      </c>
      <c r="CF109" s="822" t="s">
        <v>1080</v>
      </c>
      <c r="CG109" s="822" t="s">
        <v>1080</v>
      </c>
      <c r="CH109" s="822" t="s">
        <v>1080</v>
      </c>
      <c r="CI109" s="822" t="s">
        <v>1080</v>
      </c>
      <c r="CJ109" s="822" t="s">
        <v>1080</v>
      </c>
      <c r="CK109" s="822" t="s">
        <v>1080</v>
      </c>
      <c r="CL109" s="822" t="s">
        <v>1080</v>
      </c>
      <c r="CM109" s="822" t="s">
        <v>1080</v>
      </c>
      <c r="CN109" s="823"/>
    </row>
    <row r="110" spans="2:92" x14ac:dyDescent="0.3">
      <c r="B11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513" t="s">
        <v>1809</v>
      </c>
      <c r="D110" s="1514">
        <v>38.11</v>
      </c>
      <c r="E110" s="1266" t="s">
        <v>938</v>
      </c>
      <c r="F110" s="1267" t="str">
        <f>VLOOKUP(TBL5_OptBen[[#This Row],[Option Type (defined list)]],'Option Typs_Grps'!B$2:C$47, 2, FALSE)</f>
        <v>Resource Options</v>
      </c>
      <c r="G110" s="1268" t="s">
        <v>738</v>
      </c>
      <c r="H110" s="1269" t="s">
        <v>1087</v>
      </c>
      <c r="I110" s="1270" t="s">
        <v>68</v>
      </c>
      <c r="J110" s="1271" t="s">
        <v>111</v>
      </c>
      <c r="K110" s="1272">
        <v>2</v>
      </c>
      <c r="L110" s="1273">
        <v>0</v>
      </c>
      <c r="M110" s="1273">
        <v>0</v>
      </c>
      <c r="N110" s="1273">
        <v>0</v>
      </c>
      <c r="O110" s="1273">
        <v>0</v>
      </c>
      <c r="P110" s="1273">
        <v>0</v>
      </c>
      <c r="Q110" s="1273">
        <v>0</v>
      </c>
      <c r="R110" s="1274">
        <v>0</v>
      </c>
      <c r="S110" s="1274">
        <v>0</v>
      </c>
      <c r="T110" s="1274">
        <v>0</v>
      </c>
      <c r="U110" s="1274">
        <v>0</v>
      </c>
      <c r="V110" s="1274">
        <v>0</v>
      </c>
      <c r="W110" s="1274">
        <v>0</v>
      </c>
      <c r="X110" s="1274">
        <v>0</v>
      </c>
      <c r="Y110" s="1274">
        <v>0</v>
      </c>
      <c r="Z110" s="1274">
        <v>0</v>
      </c>
      <c r="AA110" s="1274">
        <v>0</v>
      </c>
      <c r="AB110" s="1274">
        <v>0</v>
      </c>
      <c r="AC110" s="1274">
        <v>0</v>
      </c>
      <c r="AD110" s="1274">
        <v>0</v>
      </c>
      <c r="AE110" s="1274">
        <v>0</v>
      </c>
      <c r="AF110" s="1274">
        <v>0</v>
      </c>
      <c r="AG110" s="1274">
        <v>6</v>
      </c>
      <c r="AH110" s="1274">
        <v>6</v>
      </c>
      <c r="AI110" s="1274">
        <v>6</v>
      </c>
      <c r="AJ110" s="1274">
        <v>6</v>
      </c>
      <c r="AK110" s="1274">
        <v>6</v>
      </c>
      <c r="AL110" s="1274">
        <v>6</v>
      </c>
      <c r="AM110" s="1274">
        <v>6</v>
      </c>
      <c r="AN110" s="1274">
        <v>6</v>
      </c>
      <c r="AO110" s="1274">
        <v>6</v>
      </c>
      <c r="AP110" s="1274">
        <v>6</v>
      </c>
      <c r="AQ110" s="1274">
        <v>6</v>
      </c>
      <c r="AR110" s="1274">
        <v>6</v>
      </c>
      <c r="AS110" s="1274">
        <v>6</v>
      </c>
      <c r="AT110" s="1274">
        <v>6</v>
      </c>
      <c r="AU110" s="1274">
        <v>6</v>
      </c>
      <c r="AV110" s="1274">
        <v>6</v>
      </c>
      <c r="AW110" s="1274">
        <v>6</v>
      </c>
      <c r="AX110" s="1274">
        <v>6</v>
      </c>
      <c r="AY110" s="1274">
        <v>6</v>
      </c>
      <c r="AZ110" s="1274">
        <v>6</v>
      </c>
      <c r="BA110" s="1274">
        <v>6</v>
      </c>
      <c r="BB110" s="1274">
        <v>6</v>
      </c>
      <c r="BC110" s="1274">
        <v>6</v>
      </c>
      <c r="BD110" s="1274">
        <v>6</v>
      </c>
      <c r="BE110" s="1274">
        <v>6</v>
      </c>
      <c r="BF110" s="1274">
        <v>6</v>
      </c>
      <c r="BG110" s="1274">
        <v>6</v>
      </c>
      <c r="BH110" s="1274">
        <v>6</v>
      </c>
      <c r="BI110" s="1274">
        <v>6</v>
      </c>
      <c r="BJ110" s="1274">
        <v>6</v>
      </c>
      <c r="BK110" s="1274">
        <v>6</v>
      </c>
      <c r="BL110" s="1274">
        <v>6</v>
      </c>
      <c r="BM110" s="1274">
        <v>6</v>
      </c>
      <c r="BN110" s="1274">
        <v>6</v>
      </c>
      <c r="BO110" s="1274">
        <v>6</v>
      </c>
      <c r="BP110" s="1274">
        <v>6</v>
      </c>
      <c r="BQ110" s="1274">
        <v>6</v>
      </c>
      <c r="BR110" s="1274">
        <v>6</v>
      </c>
      <c r="BS110" s="1274">
        <v>6</v>
      </c>
      <c r="BT110" s="1274">
        <v>6</v>
      </c>
      <c r="BU110" s="822"/>
      <c r="BV110" s="822"/>
      <c r="BW110" s="822"/>
      <c r="BX110" s="822"/>
      <c r="BY110" s="822"/>
      <c r="BZ110" s="822"/>
      <c r="CA110" s="822"/>
      <c r="CB110" s="822"/>
      <c r="CC110" s="822"/>
      <c r="CD110" s="822"/>
      <c r="CE110" s="822"/>
      <c r="CF110" s="822"/>
      <c r="CG110" s="822"/>
      <c r="CH110" s="822"/>
      <c r="CI110" s="822"/>
      <c r="CJ110" s="822"/>
      <c r="CK110" s="822"/>
      <c r="CL110" s="822"/>
      <c r="CM110" s="822"/>
      <c r="CN110" s="823"/>
    </row>
    <row r="111" spans="2:92" x14ac:dyDescent="0.3">
      <c r="B11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513" t="s">
        <v>1811</v>
      </c>
      <c r="D111" s="1514">
        <v>39.01</v>
      </c>
      <c r="E111" s="1266" t="s">
        <v>938</v>
      </c>
      <c r="F111" s="1267" t="str">
        <f>VLOOKUP(TBL5_OptBen[[#This Row],[Option Type (defined list)]],'Option Typs_Grps'!B$2:C$47, 2, FALSE)</f>
        <v>Customer Options</v>
      </c>
      <c r="G111" s="1268" t="s">
        <v>738</v>
      </c>
      <c r="H111" s="1269" t="s">
        <v>1092</v>
      </c>
      <c r="I111" s="1275" t="s">
        <v>68</v>
      </c>
      <c r="J111" s="1271" t="s">
        <v>111</v>
      </c>
      <c r="K111" s="1272">
        <v>2</v>
      </c>
      <c r="L111" s="1273">
        <v>0</v>
      </c>
      <c r="M111" s="1273">
        <v>0</v>
      </c>
      <c r="N111" s="1273">
        <v>0</v>
      </c>
      <c r="O111" s="1273">
        <v>0</v>
      </c>
      <c r="P111" s="1273">
        <v>0</v>
      </c>
      <c r="Q111" s="1273">
        <v>0</v>
      </c>
      <c r="R111" s="1274">
        <v>0</v>
      </c>
      <c r="S111" s="1274">
        <v>0</v>
      </c>
      <c r="T111" s="1274">
        <v>0</v>
      </c>
      <c r="U111" s="1274">
        <v>0</v>
      </c>
      <c r="V111" s="1274">
        <v>0</v>
      </c>
      <c r="W111" s="1274">
        <v>0</v>
      </c>
      <c r="X111" s="1274">
        <v>0</v>
      </c>
      <c r="Y111" s="1274">
        <v>0</v>
      </c>
      <c r="Z111" s="1274">
        <v>0</v>
      </c>
      <c r="AA111" s="1274">
        <v>0</v>
      </c>
      <c r="AB111" s="1274">
        <v>0</v>
      </c>
      <c r="AC111" s="1274">
        <v>0</v>
      </c>
      <c r="AD111" s="1274">
        <v>0</v>
      </c>
      <c r="AE111" s="1274">
        <v>0</v>
      </c>
      <c r="AF111" s="1274">
        <v>0</v>
      </c>
      <c r="AG111" s="1274">
        <v>0</v>
      </c>
      <c r="AH111" s="1274">
        <v>0</v>
      </c>
      <c r="AI111" s="1274">
        <v>0</v>
      </c>
      <c r="AJ111" s="1274">
        <v>0</v>
      </c>
      <c r="AK111" s="1274">
        <v>0</v>
      </c>
      <c r="AL111" s="1274">
        <v>0</v>
      </c>
      <c r="AM111" s="1274">
        <v>0</v>
      </c>
      <c r="AN111" s="1274">
        <v>0</v>
      </c>
      <c r="AO111" s="1274">
        <v>0</v>
      </c>
      <c r="AP111" s="1274">
        <v>0</v>
      </c>
      <c r="AQ111" s="1274">
        <v>0</v>
      </c>
      <c r="AR111" s="1274">
        <v>0</v>
      </c>
      <c r="AS111" s="1274">
        <v>0</v>
      </c>
      <c r="AT111" s="1274">
        <v>0</v>
      </c>
      <c r="AU111" s="1274">
        <v>0</v>
      </c>
      <c r="AV111" s="1274">
        <v>0</v>
      </c>
      <c r="AW111" s="1274">
        <v>0</v>
      </c>
      <c r="AX111" s="1274">
        <v>0</v>
      </c>
      <c r="AY111" s="1274">
        <v>0</v>
      </c>
      <c r="AZ111" s="1274">
        <v>0</v>
      </c>
      <c r="BA111" s="1274">
        <v>5</v>
      </c>
      <c r="BB111" s="1274">
        <v>5</v>
      </c>
      <c r="BC111" s="1274">
        <v>5</v>
      </c>
      <c r="BD111" s="1274">
        <v>5</v>
      </c>
      <c r="BE111" s="1274">
        <v>5</v>
      </c>
      <c r="BF111" s="1274">
        <v>5</v>
      </c>
      <c r="BG111" s="1274">
        <v>5</v>
      </c>
      <c r="BH111" s="1274">
        <v>5</v>
      </c>
      <c r="BI111" s="1274">
        <v>5</v>
      </c>
      <c r="BJ111" s="1274">
        <v>5</v>
      </c>
      <c r="BK111" s="1274">
        <v>5</v>
      </c>
      <c r="BL111" s="1274">
        <v>5</v>
      </c>
      <c r="BM111" s="1274">
        <v>5</v>
      </c>
      <c r="BN111" s="1274">
        <v>5</v>
      </c>
      <c r="BO111" s="1274">
        <v>5</v>
      </c>
      <c r="BP111" s="1274">
        <v>5</v>
      </c>
      <c r="BQ111" s="1274">
        <v>5</v>
      </c>
      <c r="BR111" s="1274">
        <v>5</v>
      </c>
      <c r="BS111" s="1274">
        <v>5</v>
      </c>
      <c r="BT111" s="1274">
        <v>5</v>
      </c>
      <c r="BU111" s="822"/>
      <c r="BV111" s="822"/>
      <c r="BW111" s="822"/>
      <c r="BX111" s="822"/>
      <c r="BY111" s="822"/>
      <c r="BZ111" s="822"/>
      <c r="CA111" s="822"/>
      <c r="CB111" s="822"/>
      <c r="CC111" s="822"/>
      <c r="CD111" s="822"/>
      <c r="CE111" s="822"/>
      <c r="CF111" s="822"/>
      <c r="CG111" s="822"/>
      <c r="CH111" s="822"/>
      <c r="CI111" s="822"/>
      <c r="CJ111" s="822"/>
      <c r="CK111" s="822"/>
      <c r="CL111" s="822"/>
      <c r="CM111" s="822"/>
      <c r="CN111" s="823"/>
    </row>
    <row r="112" spans="2:92" x14ac:dyDescent="0.3">
      <c r="B11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513" t="s">
        <v>820</v>
      </c>
      <c r="D112" s="1514">
        <v>9.16</v>
      </c>
      <c r="E112" s="1266" t="s">
        <v>805</v>
      </c>
      <c r="F112" s="1267" t="str">
        <f>VLOOKUP(TBL5_OptBen[[#This Row],[Option Type (defined list)]],'Option Typs_Grps'!B$2:C$47, 2, FALSE)</f>
        <v>Customer Options</v>
      </c>
      <c r="G112" s="1268" t="s">
        <v>738</v>
      </c>
      <c r="H112" s="1269" t="s">
        <v>1093</v>
      </c>
      <c r="I112" s="1270" t="s">
        <v>68</v>
      </c>
      <c r="J112" s="1271" t="s">
        <v>111</v>
      </c>
      <c r="K112" s="1272">
        <v>2</v>
      </c>
      <c r="L112" s="1273">
        <v>0</v>
      </c>
      <c r="M112" s="1273">
        <v>0</v>
      </c>
      <c r="N112" s="1273">
        <v>0</v>
      </c>
      <c r="O112" s="1273">
        <v>0</v>
      </c>
      <c r="P112" s="1273">
        <v>0</v>
      </c>
      <c r="Q112" s="1273">
        <v>0</v>
      </c>
      <c r="R112" s="1274">
        <v>19.95</v>
      </c>
      <c r="S112" s="1274">
        <v>19.95</v>
      </c>
      <c r="T112" s="1274">
        <v>19.95</v>
      </c>
      <c r="U112" s="1274">
        <v>19.95</v>
      </c>
      <c r="V112" s="1274">
        <v>19.95</v>
      </c>
      <c r="W112" s="1274">
        <v>19.95</v>
      </c>
      <c r="X112" s="1274">
        <v>19.95</v>
      </c>
      <c r="Y112" s="1274">
        <v>19.95</v>
      </c>
      <c r="Z112" s="1274">
        <v>19.95</v>
      </c>
      <c r="AA112" s="1274">
        <v>19.95</v>
      </c>
      <c r="AB112" s="1274">
        <v>19.95</v>
      </c>
      <c r="AC112" s="1274">
        <v>19.95</v>
      </c>
      <c r="AD112" s="1274">
        <v>19.95</v>
      </c>
      <c r="AE112" s="1274">
        <v>19.95</v>
      </c>
      <c r="AF112" s="1274">
        <v>19.95</v>
      </c>
      <c r="AG112" s="1274">
        <v>19.95</v>
      </c>
      <c r="AH112" s="1274">
        <v>19.95</v>
      </c>
      <c r="AI112" s="1274">
        <v>19.95</v>
      </c>
      <c r="AJ112" s="1274">
        <v>19.95</v>
      </c>
      <c r="AK112" s="1274">
        <v>19.95</v>
      </c>
      <c r="AL112" s="1274">
        <v>19.95</v>
      </c>
      <c r="AM112" s="1274">
        <v>19.95</v>
      </c>
      <c r="AN112" s="1274">
        <v>19.95</v>
      </c>
      <c r="AO112" s="1274">
        <v>19.95</v>
      </c>
      <c r="AP112" s="1274">
        <v>19.95</v>
      </c>
      <c r="AQ112" s="1274">
        <v>19.95</v>
      </c>
      <c r="AR112" s="1274">
        <v>19.95</v>
      </c>
      <c r="AS112" s="1274">
        <v>19.95</v>
      </c>
      <c r="AT112" s="1274">
        <v>19.95</v>
      </c>
      <c r="AU112" s="1274">
        <v>19.95</v>
      </c>
      <c r="AV112" s="1274">
        <v>19.95</v>
      </c>
      <c r="AW112" s="1274">
        <v>19.95</v>
      </c>
      <c r="AX112" s="1274">
        <v>19.95</v>
      </c>
      <c r="AY112" s="1274">
        <v>19.95</v>
      </c>
      <c r="AZ112" s="1274">
        <v>19.95</v>
      </c>
      <c r="BA112" s="1274">
        <v>19.95</v>
      </c>
      <c r="BB112" s="1274">
        <v>19.95</v>
      </c>
      <c r="BC112" s="1274">
        <v>19.95</v>
      </c>
      <c r="BD112" s="1274">
        <v>19.95</v>
      </c>
      <c r="BE112" s="1274">
        <v>19.95</v>
      </c>
      <c r="BF112" s="1274">
        <v>19.95</v>
      </c>
      <c r="BG112" s="1274">
        <v>19.95</v>
      </c>
      <c r="BH112" s="1274">
        <v>19.95</v>
      </c>
      <c r="BI112" s="1274">
        <v>19.95</v>
      </c>
      <c r="BJ112" s="1274">
        <v>19.95</v>
      </c>
      <c r="BK112" s="1274">
        <v>19.95</v>
      </c>
      <c r="BL112" s="1274">
        <v>19.95</v>
      </c>
      <c r="BM112" s="1274">
        <v>19.95</v>
      </c>
      <c r="BN112" s="1274">
        <v>19.95</v>
      </c>
      <c r="BO112" s="1274">
        <v>19.95</v>
      </c>
      <c r="BP112" s="1274">
        <v>19.95</v>
      </c>
      <c r="BQ112" s="1274">
        <v>19.95</v>
      </c>
      <c r="BR112" s="1274">
        <v>19.95</v>
      </c>
      <c r="BS112" s="1274">
        <v>19.95</v>
      </c>
      <c r="BT112" s="1274">
        <v>19.95</v>
      </c>
      <c r="BU112" s="822"/>
      <c r="BV112" s="822"/>
      <c r="BW112" s="822"/>
      <c r="BX112" s="822"/>
      <c r="BY112" s="822"/>
      <c r="BZ112" s="822"/>
      <c r="CA112" s="822"/>
      <c r="CB112" s="822"/>
      <c r="CC112" s="822"/>
      <c r="CD112" s="822"/>
      <c r="CE112" s="822"/>
      <c r="CF112" s="822"/>
      <c r="CG112" s="822"/>
      <c r="CH112" s="822"/>
      <c r="CI112" s="822"/>
      <c r="CJ112" s="822"/>
      <c r="CK112" s="822"/>
      <c r="CL112" s="822"/>
      <c r="CM112" s="822"/>
      <c r="CN112" s="823"/>
    </row>
    <row r="113" spans="2:92" x14ac:dyDescent="0.3">
      <c r="B11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513" t="s">
        <v>1831</v>
      </c>
      <c r="D113" s="1514">
        <v>23.01</v>
      </c>
      <c r="E113" s="1266" t="s">
        <v>921</v>
      </c>
      <c r="F113" s="1267" t="str">
        <f>VLOOKUP(TBL5_OptBen[[#This Row],[Option Type (defined list)]],'Option Typs_Grps'!B$2:C$47, 2, FALSE)</f>
        <v>Customer Options</v>
      </c>
      <c r="G113" s="1268" t="s">
        <v>738</v>
      </c>
      <c r="H113" s="1269" t="s">
        <v>1092</v>
      </c>
      <c r="I113" s="1275" t="s">
        <v>68</v>
      </c>
      <c r="J113" s="1271" t="s">
        <v>111</v>
      </c>
      <c r="K113" s="1272">
        <v>2</v>
      </c>
      <c r="L113" s="1273">
        <v>0</v>
      </c>
      <c r="M113" s="1273">
        <v>0</v>
      </c>
      <c r="N113" s="1273">
        <v>0</v>
      </c>
      <c r="O113" s="1273">
        <v>0</v>
      </c>
      <c r="P113" s="1273">
        <v>0</v>
      </c>
      <c r="Q113" s="1273">
        <v>0</v>
      </c>
      <c r="R113" s="1274">
        <v>0</v>
      </c>
      <c r="S113" s="1274">
        <v>0</v>
      </c>
      <c r="T113" s="1274">
        <v>0</v>
      </c>
      <c r="U113" s="1274">
        <v>0</v>
      </c>
      <c r="V113" s="1274">
        <v>0</v>
      </c>
      <c r="W113" s="1274">
        <v>0</v>
      </c>
      <c r="X113" s="1274">
        <v>0</v>
      </c>
      <c r="Y113" s="1274">
        <v>0</v>
      </c>
      <c r="Z113" s="1274">
        <v>0</v>
      </c>
      <c r="AA113" s="1274">
        <v>0</v>
      </c>
      <c r="AB113" s="1274">
        <v>4</v>
      </c>
      <c r="AC113" s="1274">
        <v>4</v>
      </c>
      <c r="AD113" s="1274">
        <v>4</v>
      </c>
      <c r="AE113" s="1274">
        <v>4</v>
      </c>
      <c r="AF113" s="1274">
        <v>4</v>
      </c>
      <c r="AG113" s="1274">
        <v>4</v>
      </c>
      <c r="AH113" s="1274">
        <v>4</v>
      </c>
      <c r="AI113" s="1274">
        <v>4</v>
      </c>
      <c r="AJ113" s="1274">
        <v>4</v>
      </c>
      <c r="AK113" s="1274">
        <v>4</v>
      </c>
      <c r="AL113" s="1274">
        <v>4</v>
      </c>
      <c r="AM113" s="1274">
        <v>4</v>
      </c>
      <c r="AN113" s="1274">
        <v>4</v>
      </c>
      <c r="AO113" s="1274">
        <v>4</v>
      </c>
      <c r="AP113" s="1274">
        <v>4</v>
      </c>
      <c r="AQ113" s="1274">
        <v>4</v>
      </c>
      <c r="AR113" s="1274">
        <v>4</v>
      </c>
      <c r="AS113" s="1274">
        <v>4</v>
      </c>
      <c r="AT113" s="1274">
        <v>4</v>
      </c>
      <c r="AU113" s="1274">
        <v>4</v>
      </c>
      <c r="AV113" s="1274">
        <v>4</v>
      </c>
      <c r="AW113" s="1274">
        <v>4</v>
      </c>
      <c r="AX113" s="1274">
        <v>4</v>
      </c>
      <c r="AY113" s="1274">
        <v>4</v>
      </c>
      <c r="AZ113" s="1274">
        <v>4</v>
      </c>
      <c r="BA113" s="1274">
        <v>4</v>
      </c>
      <c r="BB113" s="1274">
        <v>4</v>
      </c>
      <c r="BC113" s="1274">
        <v>4</v>
      </c>
      <c r="BD113" s="1274">
        <v>4</v>
      </c>
      <c r="BE113" s="1274">
        <v>4</v>
      </c>
      <c r="BF113" s="1274">
        <v>4</v>
      </c>
      <c r="BG113" s="1274">
        <v>4</v>
      </c>
      <c r="BH113" s="1274">
        <v>4</v>
      </c>
      <c r="BI113" s="1274">
        <v>4</v>
      </c>
      <c r="BJ113" s="1274">
        <v>4</v>
      </c>
      <c r="BK113" s="1274">
        <v>4</v>
      </c>
      <c r="BL113" s="1274">
        <v>4</v>
      </c>
      <c r="BM113" s="1274">
        <v>4</v>
      </c>
      <c r="BN113" s="1274">
        <v>4</v>
      </c>
      <c r="BO113" s="1274">
        <v>4</v>
      </c>
      <c r="BP113" s="1274">
        <v>4</v>
      </c>
      <c r="BQ113" s="1274">
        <v>4</v>
      </c>
      <c r="BR113" s="1274">
        <v>4</v>
      </c>
      <c r="BS113" s="1274">
        <v>4</v>
      </c>
      <c r="BT113" s="1274">
        <v>4</v>
      </c>
      <c r="BU113" s="822"/>
      <c r="BV113" s="822"/>
      <c r="BW113" s="822"/>
      <c r="BX113" s="822"/>
      <c r="BY113" s="822"/>
      <c r="BZ113" s="822"/>
      <c r="CA113" s="822"/>
      <c r="CB113" s="822"/>
      <c r="CC113" s="822"/>
      <c r="CD113" s="822"/>
      <c r="CE113" s="822"/>
      <c r="CF113" s="822"/>
      <c r="CG113" s="822"/>
      <c r="CH113" s="822"/>
      <c r="CI113" s="822"/>
      <c r="CJ113" s="822"/>
      <c r="CK113" s="822"/>
      <c r="CL113" s="822"/>
      <c r="CM113" s="822"/>
      <c r="CN113" s="823"/>
    </row>
    <row r="114" spans="2:92" x14ac:dyDescent="0.3">
      <c r="B11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4" s="1513" t="s">
        <v>1812</v>
      </c>
      <c r="D114" s="1514">
        <v>39.020000000000003</v>
      </c>
      <c r="E114" s="1266" t="s">
        <v>938</v>
      </c>
      <c r="F114" s="1267" t="str">
        <f>VLOOKUP(TBL5_OptBen[[#This Row],[Option Type (defined list)]],'Option Typs_Grps'!B$2:C$47, 2, FALSE)</f>
        <v>Customer Options</v>
      </c>
      <c r="G114" s="1268" t="s">
        <v>738</v>
      </c>
      <c r="H114" s="1269" t="s">
        <v>1092</v>
      </c>
      <c r="I114" s="1275" t="s">
        <v>68</v>
      </c>
      <c r="J114" s="1271" t="s">
        <v>111</v>
      </c>
      <c r="K114" s="1272">
        <v>2</v>
      </c>
      <c r="L114" s="1273">
        <v>0</v>
      </c>
      <c r="M114" s="1273">
        <v>0</v>
      </c>
      <c r="N114" s="1273">
        <v>0</v>
      </c>
      <c r="O114" s="1273">
        <v>0</v>
      </c>
      <c r="P114" s="1273">
        <v>0</v>
      </c>
      <c r="Q114" s="1273">
        <v>0</v>
      </c>
      <c r="R114" s="1274">
        <v>0</v>
      </c>
      <c r="S114" s="1274">
        <v>0</v>
      </c>
      <c r="T114" s="1274">
        <v>0</v>
      </c>
      <c r="U114" s="1274">
        <v>0</v>
      </c>
      <c r="V114" s="1274">
        <v>0</v>
      </c>
      <c r="W114" s="1274">
        <v>0</v>
      </c>
      <c r="X114" s="1274">
        <v>0</v>
      </c>
      <c r="Y114" s="1274">
        <v>0</v>
      </c>
      <c r="Z114" s="1274">
        <v>0</v>
      </c>
      <c r="AA114" s="1274">
        <v>0</v>
      </c>
      <c r="AB114" s="1274">
        <v>2.5</v>
      </c>
      <c r="AC114" s="1274">
        <v>2.5</v>
      </c>
      <c r="AD114" s="1274">
        <v>2.5</v>
      </c>
      <c r="AE114" s="1274">
        <v>2.5</v>
      </c>
      <c r="AF114" s="1274">
        <v>2.5</v>
      </c>
      <c r="AG114" s="1274">
        <v>2.5</v>
      </c>
      <c r="AH114" s="1274">
        <v>2.5</v>
      </c>
      <c r="AI114" s="1274">
        <v>2.5</v>
      </c>
      <c r="AJ114" s="1274">
        <v>2.5</v>
      </c>
      <c r="AK114" s="1274">
        <v>2.5</v>
      </c>
      <c r="AL114" s="1274">
        <v>2.5</v>
      </c>
      <c r="AM114" s="1274">
        <v>2.5</v>
      </c>
      <c r="AN114" s="1274">
        <v>2.5</v>
      </c>
      <c r="AO114" s="1274">
        <v>2.5</v>
      </c>
      <c r="AP114" s="1274">
        <v>2.5</v>
      </c>
      <c r="AQ114" s="1274">
        <v>2.5</v>
      </c>
      <c r="AR114" s="1274">
        <v>2.5</v>
      </c>
      <c r="AS114" s="1274">
        <v>2.5</v>
      </c>
      <c r="AT114" s="1274">
        <v>2.5</v>
      </c>
      <c r="AU114" s="1274">
        <v>2.5</v>
      </c>
      <c r="AV114" s="1274">
        <v>2.5</v>
      </c>
      <c r="AW114" s="1274">
        <v>2.5</v>
      </c>
      <c r="AX114" s="1274">
        <v>2.5</v>
      </c>
      <c r="AY114" s="1274">
        <v>2.5</v>
      </c>
      <c r="AZ114" s="1274">
        <v>2.5</v>
      </c>
      <c r="BA114" s="1274">
        <v>2.5</v>
      </c>
      <c r="BB114" s="1274">
        <v>2.5</v>
      </c>
      <c r="BC114" s="1274">
        <v>2.5</v>
      </c>
      <c r="BD114" s="1274">
        <v>2.5</v>
      </c>
      <c r="BE114" s="1274">
        <v>2.5</v>
      </c>
      <c r="BF114" s="1274">
        <v>2.5</v>
      </c>
      <c r="BG114" s="1274">
        <v>2.5</v>
      </c>
      <c r="BH114" s="1274">
        <v>2.5</v>
      </c>
      <c r="BI114" s="1274">
        <v>2.5</v>
      </c>
      <c r="BJ114" s="1274">
        <v>2.5</v>
      </c>
      <c r="BK114" s="1274">
        <v>2.5</v>
      </c>
      <c r="BL114" s="1274">
        <v>2.5</v>
      </c>
      <c r="BM114" s="1274">
        <v>2.5</v>
      </c>
      <c r="BN114" s="1274">
        <v>2.5</v>
      </c>
      <c r="BO114" s="1274">
        <v>2.5</v>
      </c>
      <c r="BP114" s="1274">
        <v>2.5</v>
      </c>
      <c r="BQ114" s="1274">
        <v>2.5</v>
      </c>
      <c r="BR114" s="1274">
        <v>2.5</v>
      </c>
      <c r="BS114" s="1274">
        <v>2.5</v>
      </c>
      <c r="BT114" s="1274">
        <v>2.5</v>
      </c>
      <c r="BU114" s="822"/>
      <c r="BV114" s="822"/>
      <c r="BW114" s="822"/>
      <c r="BX114" s="822"/>
      <c r="BY114" s="822"/>
      <c r="BZ114" s="822"/>
      <c r="CA114" s="822"/>
      <c r="CB114" s="822"/>
      <c r="CC114" s="822"/>
      <c r="CD114" s="822"/>
      <c r="CE114" s="822"/>
      <c r="CF114" s="822"/>
      <c r="CG114" s="822"/>
      <c r="CH114" s="822"/>
      <c r="CI114" s="822"/>
      <c r="CJ114" s="822"/>
      <c r="CK114" s="822"/>
      <c r="CL114" s="822"/>
      <c r="CM114" s="822"/>
      <c r="CN114" s="823"/>
    </row>
    <row r="115" spans="2:92" x14ac:dyDescent="0.3">
      <c r="B11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5" s="1513" t="s">
        <v>1724</v>
      </c>
      <c r="D115" s="1514">
        <v>22.04</v>
      </c>
      <c r="E115" s="1266" t="s">
        <v>921</v>
      </c>
      <c r="F115" s="1267" t="str">
        <f>VLOOKUP(TBL5_OptBen[[#This Row],[Option Type (defined list)]],'Option Typs_Grps'!B$2:C$47, 2, FALSE)</f>
        <v>Customer Options</v>
      </c>
      <c r="G115" s="1268" t="s">
        <v>738</v>
      </c>
      <c r="H115" s="1269" t="s">
        <v>1092</v>
      </c>
      <c r="I115" s="1275" t="s">
        <v>68</v>
      </c>
      <c r="J115" s="1271" t="s">
        <v>111</v>
      </c>
      <c r="K115" s="1272">
        <v>2</v>
      </c>
      <c r="L115" s="1273">
        <v>0</v>
      </c>
      <c r="M115" s="1273">
        <v>0</v>
      </c>
      <c r="N115" s="1273">
        <v>0</v>
      </c>
      <c r="O115" s="1273">
        <v>0</v>
      </c>
      <c r="P115" s="1273">
        <v>0</v>
      </c>
      <c r="Q115" s="1273">
        <v>0</v>
      </c>
      <c r="R115" s="1274">
        <v>0</v>
      </c>
      <c r="S115" s="1274">
        <v>0</v>
      </c>
      <c r="T115" s="1274">
        <v>0</v>
      </c>
      <c r="U115" s="1274">
        <v>0</v>
      </c>
      <c r="V115" s="1274">
        <v>0</v>
      </c>
      <c r="W115" s="1274">
        <v>0</v>
      </c>
      <c r="X115" s="1274">
        <v>0</v>
      </c>
      <c r="Y115" s="1274">
        <v>0</v>
      </c>
      <c r="Z115" s="1274">
        <v>0</v>
      </c>
      <c r="AA115" s="1274">
        <v>0</v>
      </c>
      <c r="AB115" s="1274">
        <v>0</v>
      </c>
      <c r="AC115" s="1274">
        <v>0</v>
      </c>
      <c r="AD115" s="1274">
        <v>0</v>
      </c>
      <c r="AE115" s="1274">
        <v>0</v>
      </c>
      <c r="AF115" s="1274">
        <v>0</v>
      </c>
      <c r="AG115" s="1274">
        <v>0</v>
      </c>
      <c r="AH115" s="1274">
        <v>0</v>
      </c>
      <c r="AI115" s="1274">
        <v>0</v>
      </c>
      <c r="AJ115" s="1274">
        <v>0</v>
      </c>
      <c r="AK115" s="1274">
        <v>0</v>
      </c>
      <c r="AL115" s="1274">
        <v>0</v>
      </c>
      <c r="AM115" s="1274">
        <v>0</v>
      </c>
      <c r="AN115" s="1274">
        <v>0</v>
      </c>
      <c r="AO115" s="1274">
        <v>0</v>
      </c>
      <c r="AP115" s="1274">
        <v>0</v>
      </c>
      <c r="AQ115" s="1274">
        <v>0</v>
      </c>
      <c r="AR115" s="1274">
        <v>0</v>
      </c>
      <c r="AS115" s="1274">
        <v>0</v>
      </c>
      <c r="AT115" s="1274">
        <v>0</v>
      </c>
      <c r="AU115" s="1274">
        <v>0</v>
      </c>
      <c r="AV115" s="1274">
        <v>0</v>
      </c>
      <c r="AW115" s="1274">
        <v>0</v>
      </c>
      <c r="AX115" s="1274">
        <v>0</v>
      </c>
      <c r="AY115" s="1274">
        <v>0</v>
      </c>
      <c r="AZ115" s="1274">
        <v>0</v>
      </c>
      <c r="BA115" s="1274">
        <v>0</v>
      </c>
      <c r="BB115" s="1274">
        <v>0</v>
      </c>
      <c r="BC115" s="1274">
        <v>0</v>
      </c>
      <c r="BD115" s="1274">
        <v>1.63</v>
      </c>
      <c r="BE115" s="1274">
        <v>1.63</v>
      </c>
      <c r="BF115" s="1274">
        <v>1.63</v>
      </c>
      <c r="BG115" s="1274">
        <v>1.63</v>
      </c>
      <c r="BH115" s="1274">
        <v>1.63</v>
      </c>
      <c r="BI115" s="1274">
        <v>1.63</v>
      </c>
      <c r="BJ115" s="1274">
        <v>1.63</v>
      </c>
      <c r="BK115" s="1274">
        <v>1.63</v>
      </c>
      <c r="BL115" s="1274">
        <v>1.63</v>
      </c>
      <c r="BM115" s="1274">
        <v>1.63</v>
      </c>
      <c r="BN115" s="1274">
        <v>1.63</v>
      </c>
      <c r="BO115" s="1274">
        <v>1.63</v>
      </c>
      <c r="BP115" s="1274">
        <v>1.63</v>
      </c>
      <c r="BQ115" s="1274">
        <v>1.63</v>
      </c>
      <c r="BR115" s="1274">
        <v>1.63</v>
      </c>
      <c r="BS115" s="1274">
        <v>1.63</v>
      </c>
      <c r="BT115" s="1274">
        <v>1.63</v>
      </c>
      <c r="BU115" s="822"/>
      <c r="BV115" s="822"/>
      <c r="BW115" s="822"/>
      <c r="BX115" s="822"/>
      <c r="BY115" s="822"/>
      <c r="BZ115" s="822"/>
      <c r="CA115" s="822"/>
      <c r="CB115" s="822"/>
      <c r="CC115" s="822"/>
      <c r="CD115" s="822"/>
      <c r="CE115" s="822"/>
      <c r="CF115" s="822"/>
      <c r="CG115" s="822"/>
      <c r="CH115" s="822"/>
      <c r="CI115" s="822"/>
      <c r="CJ115" s="822"/>
      <c r="CK115" s="822"/>
      <c r="CL115" s="822"/>
      <c r="CM115" s="822"/>
      <c r="CN115" s="823"/>
    </row>
    <row r="116" spans="2:92" x14ac:dyDescent="0.3">
      <c r="B11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513" t="s">
        <v>1800</v>
      </c>
      <c r="D116" s="1514">
        <v>38.01</v>
      </c>
      <c r="E116" s="1266" t="s">
        <v>938</v>
      </c>
      <c r="F116" s="1267" t="str">
        <f>VLOOKUP(TBL5_OptBen[[#This Row],[Option Type (defined list)]],'Option Typs_Grps'!B$2:C$47, 2, FALSE)</f>
        <v>Customer Options</v>
      </c>
      <c r="G116" s="1268" t="s">
        <v>738</v>
      </c>
      <c r="H116" s="1269" t="s">
        <v>1092</v>
      </c>
      <c r="I116" s="1275" t="s">
        <v>68</v>
      </c>
      <c r="J116" s="1271" t="s">
        <v>111</v>
      </c>
      <c r="K116" s="1272">
        <v>2</v>
      </c>
      <c r="L116" s="1273">
        <v>0</v>
      </c>
      <c r="M116" s="1273">
        <v>0</v>
      </c>
      <c r="N116" s="1273">
        <v>0</v>
      </c>
      <c r="O116" s="1273">
        <v>0</v>
      </c>
      <c r="P116" s="1273">
        <v>0</v>
      </c>
      <c r="Q116" s="1273">
        <v>0</v>
      </c>
      <c r="R116" s="1274">
        <v>0</v>
      </c>
      <c r="S116" s="1274">
        <v>0</v>
      </c>
      <c r="T116" s="1274">
        <v>0</v>
      </c>
      <c r="U116" s="1274">
        <v>0</v>
      </c>
      <c r="V116" s="1274">
        <v>0</v>
      </c>
      <c r="W116" s="1274">
        <v>0</v>
      </c>
      <c r="X116" s="1274">
        <v>0</v>
      </c>
      <c r="Y116" s="1274">
        <v>0</v>
      </c>
      <c r="Z116" s="1274">
        <v>0</v>
      </c>
      <c r="AA116" s="1274">
        <v>0</v>
      </c>
      <c r="AB116" s="1274">
        <v>0</v>
      </c>
      <c r="AC116" s="1274">
        <v>0</v>
      </c>
      <c r="AD116" s="1274">
        <v>0</v>
      </c>
      <c r="AE116" s="1274">
        <v>0</v>
      </c>
      <c r="AF116" s="1274">
        <v>0</v>
      </c>
      <c r="AG116" s="1274">
        <v>0</v>
      </c>
      <c r="AH116" s="1274">
        <v>0</v>
      </c>
      <c r="AI116" s="1274">
        <v>0</v>
      </c>
      <c r="AJ116" s="1274">
        <v>0</v>
      </c>
      <c r="AK116" s="1274">
        <v>0</v>
      </c>
      <c r="AL116" s="1274">
        <v>0</v>
      </c>
      <c r="AM116" s="1274">
        <v>0</v>
      </c>
      <c r="AN116" s="1274">
        <v>0</v>
      </c>
      <c r="AO116" s="1274">
        <v>0</v>
      </c>
      <c r="AP116" s="1274">
        <v>0</v>
      </c>
      <c r="AQ116" s="1274">
        <v>0</v>
      </c>
      <c r="AR116" s="1274">
        <v>0</v>
      </c>
      <c r="AS116" s="1274">
        <v>0</v>
      </c>
      <c r="AT116" s="1274">
        <v>0</v>
      </c>
      <c r="AU116" s="1274">
        <v>0</v>
      </c>
      <c r="AV116" s="1274">
        <v>0</v>
      </c>
      <c r="AW116" s="1274">
        <v>0</v>
      </c>
      <c r="AX116" s="1274">
        <v>0</v>
      </c>
      <c r="AY116" s="1274">
        <v>0</v>
      </c>
      <c r="AZ116" s="1274">
        <v>0</v>
      </c>
      <c r="BA116" s="1274">
        <v>0</v>
      </c>
      <c r="BB116" s="1274">
        <v>0</v>
      </c>
      <c r="BC116" s="1274">
        <v>5.7</v>
      </c>
      <c r="BD116" s="1274">
        <v>5.7</v>
      </c>
      <c r="BE116" s="1274">
        <v>5.7</v>
      </c>
      <c r="BF116" s="1274">
        <v>5.7</v>
      </c>
      <c r="BG116" s="1274">
        <v>5.7</v>
      </c>
      <c r="BH116" s="1274">
        <v>5.7</v>
      </c>
      <c r="BI116" s="1274">
        <v>5.7</v>
      </c>
      <c r="BJ116" s="1274">
        <v>5.7</v>
      </c>
      <c r="BK116" s="1274">
        <v>5.7</v>
      </c>
      <c r="BL116" s="1274">
        <v>5.7</v>
      </c>
      <c r="BM116" s="1274">
        <v>5.7</v>
      </c>
      <c r="BN116" s="1274">
        <v>5.7</v>
      </c>
      <c r="BO116" s="1274">
        <v>5.7</v>
      </c>
      <c r="BP116" s="1274">
        <v>5.7</v>
      </c>
      <c r="BQ116" s="1274">
        <v>5.7</v>
      </c>
      <c r="BR116" s="1274">
        <v>5.7</v>
      </c>
      <c r="BS116" s="1274">
        <v>5.7</v>
      </c>
      <c r="BT116" s="1274">
        <v>5.7</v>
      </c>
      <c r="BU116" s="822"/>
      <c r="BV116" s="822"/>
      <c r="BW116" s="822"/>
      <c r="BX116" s="822"/>
      <c r="BY116" s="822"/>
      <c r="BZ116" s="822"/>
      <c r="CA116" s="822"/>
      <c r="CB116" s="822"/>
      <c r="CC116" s="822"/>
      <c r="CD116" s="822"/>
      <c r="CE116" s="822"/>
      <c r="CF116" s="822"/>
      <c r="CG116" s="822"/>
      <c r="CH116" s="822"/>
      <c r="CI116" s="822"/>
      <c r="CJ116" s="822"/>
      <c r="CK116" s="822"/>
      <c r="CL116" s="822"/>
      <c r="CM116" s="822"/>
      <c r="CN116" s="823"/>
    </row>
    <row r="117" spans="2:92" x14ac:dyDescent="0.3">
      <c r="B11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7" s="1513" t="s">
        <v>1036</v>
      </c>
      <c r="D117" s="1514">
        <v>70.010000000000005</v>
      </c>
      <c r="E117" s="1266" t="s">
        <v>889</v>
      </c>
      <c r="F117" s="1267" t="str">
        <f>VLOOKUP(TBL5_OptBen[[#This Row],[Option Type (defined list)]],'Option Typs_Grps'!B$2:C$47, 2, FALSE)</f>
        <v>Customer Options</v>
      </c>
      <c r="G117" s="1268" t="s">
        <v>738</v>
      </c>
      <c r="H117" s="1269" t="s">
        <v>1092</v>
      </c>
      <c r="I117" s="1275" t="s">
        <v>68</v>
      </c>
      <c r="J117" s="1271" t="s">
        <v>111</v>
      </c>
      <c r="K117" s="1272">
        <v>2</v>
      </c>
      <c r="L117" s="1273">
        <v>0</v>
      </c>
      <c r="M117" s="1273">
        <v>0</v>
      </c>
      <c r="N117" s="1273">
        <v>0</v>
      </c>
      <c r="O117" s="1273">
        <v>0</v>
      </c>
      <c r="P117" s="1273">
        <v>0</v>
      </c>
      <c r="Q117" s="1273">
        <v>0</v>
      </c>
      <c r="R117" s="1274">
        <v>0</v>
      </c>
      <c r="S117" s="1274">
        <v>0</v>
      </c>
      <c r="T117" s="1274">
        <v>0</v>
      </c>
      <c r="U117" s="1274">
        <v>0</v>
      </c>
      <c r="V117" s="1274">
        <v>0</v>
      </c>
      <c r="W117" s="1274">
        <v>0</v>
      </c>
      <c r="X117" s="1274">
        <v>0</v>
      </c>
      <c r="Y117" s="1274">
        <v>0</v>
      </c>
      <c r="Z117" s="1274">
        <v>7</v>
      </c>
      <c r="AA117" s="1274">
        <v>7</v>
      </c>
      <c r="AB117" s="1274">
        <v>7</v>
      </c>
      <c r="AC117" s="1274">
        <v>7</v>
      </c>
      <c r="AD117" s="1274">
        <v>7</v>
      </c>
      <c r="AE117" s="1274">
        <v>7</v>
      </c>
      <c r="AF117" s="1274">
        <v>7</v>
      </c>
      <c r="AG117" s="1274">
        <v>7</v>
      </c>
      <c r="AH117" s="1274">
        <v>7</v>
      </c>
      <c r="AI117" s="1274">
        <v>7</v>
      </c>
      <c r="AJ117" s="1274">
        <v>7</v>
      </c>
      <c r="AK117" s="1274">
        <v>7</v>
      </c>
      <c r="AL117" s="1274">
        <v>7</v>
      </c>
      <c r="AM117" s="1274">
        <v>7</v>
      </c>
      <c r="AN117" s="1274">
        <v>7</v>
      </c>
      <c r="AO117" s="1274">
        <v>7</v>
      </c>
      <c r="AP117" s="1274">
        <v>7</v>
      </c>
      <c r="AQ117" s="1274">
        <v>7</v>
      </c>
      <c r="AR117" s="1274">
        <v>7</v>
      </c>
      <c r="AS117" s="1274">
        <v>7</v>
      </c>
      <c r="AT117" s="1274">
        <v>7</v>
      </c>
      <c r="AU117" s="1274">
        <v>7</v>
      </c>
      <c r="AV117" s="1274">
        <v>7</v>
      </c>
      <c r="AW117" s="1274">
        <v>7</v>
      </c>
      <c r="AX117" s="1274">
        <v>7</v>
      </c>
      <c r="AY117" s="1274">
        <v>7</v>
      </c>
      <c r="AZ117" s="1274">
        <v>7</v>
      </c>
      <c r="BA117" s="1274">
        <v>7</v>
      </c>
      <c r="BB117" s="1274">
        <v>7</v>
      </c>
      <c r="BC117" s="1274">
        <v>7</v>
      </c>
      <c r="BD117" s="1274">
        <v>7</v>
      </c>
      <c r="BE117" s="1274">
        <v>7</v>
      </c>
      <c r="BF117" s="1274">
        <v>7</v>
      </c>
      <c r="BG117" s="1274">
        <v>7</v>
      </c>
      <c r="BH117" s="1274">
        <v>7</v>
      </c>
      <c r="BI117" s="1274">
        <v>7</v>
      </c>
      <c r="BJ117" s="1274">
        <v>7</v>
      </c>
      <c r="BK117" s="1274">
        <v>7</v>
      </c>
      <c r="BL117" s="1274">
        <v>7</v>
      </c>
      <c r="BM117" s="1274">
        <v>7</v>
      </c>
      <c r="BN117" s="1274">
        <v>7</v>
      </c>
      <c r="BO117" s="1274">
        <v>7</v>
      </c>
      <c r="BP117" s="1274">
        <v>7</v>
      </c>
      <c r="BQ117" s="1274">
        <v>7</v>
      </c>
      <c r="BR117" s="1274">
        <v>7</v>
      </c>
      <c r="BS117" s="1274">
        <v>7</v>
      </c>
      <c r="BT117" s="1274">
        <v>7</v>
      </c>
      <c r="BU117" s="822"/>
      <c r="BV117" s="822"/>
      <c r="BW117" s="822"/>
      <c r="BX117" s="822"/>
      <c r="BY117" s="822"/>
      <c r="BZ117" s="822"/>
      <c r="CA117" s="822"/>
      <c r="CB117" s="822"/>
      <c r="CC117" s="822"/>
      <c r="CD117" s="822"/>
      <c r="CE117" s="822"/>
      <c r="CF117" s="822"/>
      <c r="CG117" s="822"/>
      <c r="CH117" s="822"/>
      <c r="CI117" s="822"/>
      <c r="CJ117" s="822"/>
      <c r="CK117" s="822"/>
      <c r="CL117" s="822"/>
      <c r="CM117" s="822"/>
      <c r="CN117" s="823"/>
    </row>
    <row r="118" spans="2:92" x14ac:dyDescent="0.3">
      <c r="B11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8" s="1513" t="s">
        <v>1040</v>
      </c>
      <c r="D118" s="1514">
        <v>70.05</v>
      </c>
      <c r="E118" s="1266" t="s">
        <v>889</v>
      </c>
      <c r="F118" s="1267" t="str">
        <f>VLOOKUP(TBL5_OptBen[[#This Row],[Option Type (defined list)]],'Option Typs_Grps'!B$2:C$47, 2, FALSE)</f>
        <v>Customer Options</v>
      </c>
      <c r="G118" s="1268" t="s">
        <v>738</v>
      </c>
      <c r="H118" s="1269" t="s">
        <v>1092</v>
      </c>
      <c r="I118" s="1275" t="s">
        <v>68</v>
      </c>
      <c r="J118" s="1271" t="s">
        <v>111</v>
      </c>
      <c r="K118" s="1272">
        <v>2</v>
      </c>
      <c r="L118" s="1273">
        <v>0</v>
      </c>
      <c r="M118" s="1273">
        <v>0</v>
      </c>
      <c r="N118" s="1273">
        <v>0</v>
      </c>
      <c r="O118" s="1273">
        <v>0</v>
      </c>
      <c r="P118" s="1273">
        <v>0</v>
      </c>
      <c r="Q118" s="1273">
        <v>0</v>
      </c>
      <c r="R118" s="1274">
        <v>0</v>
      </c>
      <c r="S118" s="1274">
        <v>0</v>
      </c>
      <c r="T118" s="1274">
        <v>0</v>
      </c>
      <c r="U118" s="1274">
        <v>0</v>
      </c>
      <c r="V118" s="1274">
        <v>0</v>
      </c>
      <c r="W118" s="1274">
        <v>0</v>
      </c>
      <c r="X118" s="1274">
        <v>0</v>
      </c>
      <c r="Y118" s="1274">
        <v>0</v>
      </c>
      <c r="Z118" s="1274">
        <v>0</v>
      </c>
      <c r="AA118" s="1274">
        <v>0</v>
      </c>
      <c r="AB118" s="1274">
        <v>15</v>
      </c>
      <c r="AC118" s="1274">
        <v>15</v>
      </c>
      <c r="AD118" s="1274">
        <v>15</v>
      </c>
      <c r="AE118" s="1274">
        <v>15</v>
      </c>
      <c r="AF118" s="1274">
        <v>15</v>
      </c>
      <c r="AG118" s="1274">
        <v>15</v>
      </c>
      <c r="AH118" s="1274">
        <v>15</v>
      </c>
      <c r="AI118" s="1274">
        <v>15</v>
      </c>
      <c r="AJ118" s="1274">
        <v>15</v>
      </c>
      <c r="AK118" s="1274">
        <v>15</v>
      </c>
      <c r="AL118" s="1274">
        <v>15</v>
      </c>
      <c r="AM118" s="1274">
        <v>15</v>
      </c>
      <c r="AN118" s="1274">
        <v>15</v>
      </c>
      <c r="AO118" s="1274">
        <v>15</v>
      </c>
      <c r="AP118" s="1274">
        <v>15</v>
      </c>
      <c r="AQ118" s="1274">
        <v>15</v>
      </c>
      <c r="AR118" s="1274">
        <v>15</v>
      </c>
      <c r="AS118" s="1274">
        <v>15</v>
      </c>
      <c r="AT118" s="1274">
        <v>15</v>
      </c>
      <c r="AU118" s="1274">
        <v>15</v>
      </c>
      <c r="AV118" s="1274">
        <v>15</v>
      </c>
      <c r="AW118" s="1274">
        <v>15</v>
      </c>
      <c r="AX118" s="1274">
        <v>15</v>
      </c>
      <c r="AY118" s="1274">
        <v>15</v>
      </c>
      <c r="AZ118" s="1274">
        <v>15</v>
      </c>
      <c r="BA118" s="1274">
        <v>15</v>
      </c>
      <c r="BB118" s="1274">
        <v>15</v>
      </c>
      <c r="BC118" s="1274">
        <v>15</v>
      </c>
      <c r="BD118" s="1274">
        <v>15</v>
      </c>
      <c r="BE118" s="1274">
        <v>15</v>
      </c>
      <c r="BF118" s="1274">
        <v>15</v>
      </c>
      <c r="BG118" s="1274">
        <v>15</v>
      </c>
      <c r="BH118" s="1274">
        <v>15</v>
      </c>
      <c r="BI118" s="1274">
        <v>15</v>
      </c>
      <c r="BJ118" s="1274">
        <v>15</v>
      </c>
      <c r="BK118" s="1274">
        <v>15</v>
      </c>
      <c r="BL118" s="1274">
        <v>15</v>
      </c>
      <c r="BM118" s="1274">
        <v>15</v>
      </c>
      <c r="BN118" s="1274">
        <v>15</v>
      </c>
      <c r="BO118" s="1274">
        <v>15</v>
      </c>
      <c r="BP118" s="1274">
        <v>15</v>
      </c>
      <c r="BQ118" s="1274">
        <v>15</v>
      </c>
      <c r="BR118" s="1274">
        <v>15</v>
      </c>
      <c r="BS118" s="1274">
        <v>15</v>
      </c>
      <c r="BT118" s="1274">
        <v>15</v>
      </c>
      <c r="BU118" s="822"/>
      <c r="BV118" s="822"/>
      <c r="BW118" s="822"/>
      <c r="BX118" s="822"/>
      <c r="BY118" s="822"/>
      <c r="BZ118" s="822"/>
      <c r="CA118" s="822"/>
      <c r="CB118" s="822"/>
      <c r="CC118" s="822"/>
      <c r="CD118" s="822"/>
      <c r="CE118" s="822"/>
      <c r="CF118" s="822"/>
      <c r="CG118" s="822"/>
      <c r="CH118" s="822"/>
      <c r="CI118" s="822"/>
      <c r="CJ118" s="822"/>
      <c r="CK118" s="822"/>
      <c r="CL118" s="822"/>
      <c r="CM118" s="822"/>
      <c r="CN118" s="823"/>
    </row>
    <row r="119" spans="2:92" x14ac:dyDescent="0.3">
      <c r="B11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513" t="s">
        <v>1034</v>
      </c>
      <c r="D119" s="1514">
        <v>57.06</v>
      </c>
      <c r="E119" s="1266" t="s">
        <v>842</v>
      </c>
      <c r="F119" s="1267" t="str">
        <f>VLOOKUP(TBL5_OptBen[[#This Row],[Option Type (defined list)]],'Option Typs_Grps'!B$2:C$47, 2, FALSE)</f>
        <v>Customer Options</v>
      </c>
      <c r="G119" s="1268" t="s">
        <v>738</v>
      </c>
      <c r="H119" s="1269" t="s">
        <v>1089</v>
      </c>
      <c r="I119" s="1275" t="s">
        <v>68</v>
      </c>
      <c r="J119" s="1271" t="s">
        <v>111</v>
      </c>
      <c r="K119" s="1272">
        <v>2</v>
      </c>
      <c r="L119" s="1273">
        <v>0</v>
      </c>
      <c r="M119" s="1273">
        <v>0</v>
      </c>
      <c r="N119" s="1273">
        <v>0</v>
      </c>
      <c r="O119" s="1273">
        <v>0</v>
      </c>
      <c r="P119" s="1273">
        <v>0</v>
      </c>
      <c r="Q119" s="1273">
        <v>0</v>
      </c>
      <c r="R119" s="1274">
        <v>0.92</v>
      </c>
      <c r="S119" s="1274">
        <v>2.36</v>
      </c>
      <c r="T119" s="1274">
        <v>3.83</v>
      </c>
      <c r="U119" s="1274">
        <v>5.32</v>
      </c>
      <c r="V119" s="1274">
        <v>6.82</v>
      </c>
      <c r="W119" s="1274">
        <v>8.14</v>
      </c>
      <c r="X119" s="1274">
        <v>9.43</v>
      </c>
      <c r="Y119" s="1274">
        <v>10.71</v>
      </c>
      <c r="Z119" s="1274">
        <v>12.02</v>
      </c>
      <c r="AA119" s="1274">
        <v>13.3</v>
      </c>
      <c r="AB119" s="1274">
        <v>15.01</v>
      </c>
      <c r="AC119" s="1274">
        <v>17.16</v>
      </c>
      <c r="AD119" s="1274">
        <v>19.3</v>
      </c>
      <c r="AE119" s="1274">
        <v>21.43</v>
      </c>
      <c r="AF119" s="1274">
        <v>23.55</v>
      </c>
      <c r="AG119" s="1274">
        <v>25.66</v>
      </c>
      <c r="AH119" s="1274">
        <v>27.76</v>
      </c>
      <c r="AI119" s="1274">
        <v>29.86</v>
      </c>
      <c r="AJ119" s="1274">
        <v>31.95</v>
      </c>
      <c r="AK119" s="1274">
        <v>34.04</v>
      </c>
      <c r="AL119" s="1274">
        <v>36.119999999999997</v>
      </c>
      <c r="AM119" s="1274">
        <v>38.200000000000003</v>
      </c>
      <c r="AN119" s="1274">
        <v>40.26</v>
      </c>
      <c r="AO119" s="1274">
        <v>42.31</v>
      </c>
      <c r="AP119" s="1274">
        <v>44.37</v>
      </c>
      <c r="AQ119" s="1274">
        <v>45.65</v>
      </c>
      <c r="AR119" s="1274">
        <v>46.55</v>
      </c>
      <c r="AS119" s="1274">
        <v>47.48</v>
      </c>
      <c r="AT119" s="1274">
        <v>48.45</v>
      </c>
      <c r="AU119" s="1274">
        <v>49.45</v>
      </c>
      <c r="AV119" s="1274">
        <v>50.51</v>
      </c>
      <c r="AW119" s="1274">
        <v>51.6</v>
      </c>
      <c r="AX119" s="1274">
        <v>52.72</v>
      </c>
      <c r="AY119" s="1274">
        <v>53.87</v>
      </c>
      <c r="AZ119" s="1274">
        <v>55.04</v>
      </c>
      <c r="BA119" s="1274">
        <v>56.23</v>
      </c>
      <c r="BB119" s="1274">
        <v>57.45</v>
      </c>
      <c r="BC119" s="1274">
        <v>58.68</v>
      </c>
      <c r="BD119" s="1274">
        <v>59.94</v>
      </c>
      <c r="BE119" s="1274">
        <v>61.21</v>
      </c>
      <c r="BF119" s="1274">
        <v>62.5</v>
      </c>
      <c r="BG119" s="1274">
        <v>63.81</v>
      </c>
      <c r="BH119" s="1274">
        <v>65.13</v>
      </c>
      <c r="BI119" s="1274">
        <v>66.47</v>
      </c>
      <c r="BJ119" s="1274">
        <v>67.83</v>
      </c>
      <c r="BK119" s="1274">
        <v>69.2</v>
      </c>
      <c r="BL119" s="1274">
        <v>70.58</v>
      </c>
      <c r="BM119" s="1274">
        <v>71.98</v>
      </c>
      <c r="BN119" s="1274">
        <v>73.39</v>
      </c>
      <c r="BO119" s="1274">
        <v>74.81</v>
      </c>
      <c r="BP119" s="1274">
        <v>76.25</v>
      </c>
      <c r="BQ119" s="1274">
        <v>77.69</v>
      </c>
      <c r="BR119" s="1274">
        <v>79.150000000000006</v>
      </c>
      <c r="BS119" s="1274">
        <v>80.62</v>
      </c>
      <c r="BT119" s="1274">
        <v>81.02</v>
      </c>
      <c r="BU119" s="822"/>
      <c r="BV119" s="822"/>
      <c r="BW119" s="822"/>
      <c r="BX119" s="822"/>
      <c r="BY119" s="822"/>
      <c r="BZ119" s="822"/>
      <c r="CA119" s="822"/>
      <c r="CB119" s="822"/>
      <c r="CC119" s="822"/>
      <c r="CD119" s="822"/>
      <c r="CE119" s="822"/>
      <c r="CF119" s="822"/>
      <c r="CG119" s="822"/>
      <c r="CH119" s="822"/>
      <c r="CI119" s="822"/>
      <c r="CJ119" s="822"/>
      <c r="CK119" s="822"/>
      <c r="CL119" s="822"/>
      <c r="CM119" s="822"/>
      <c r="CN119" s="823"/>
    </row>
    <row r="120" spans="2:92" x14ac:dyDescent="0.3">
      <c r="B12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513" t="s">
        <v>820</v>
      </c>
      <c r="D120" s="1514">
        <v>9.16</v>
      </c>
      <c r="E120" s="1266" t="s">
        <v>805</v>
      </c>
      <c r="F120" s="1267" t="str">
        <f>VLOOKUP(TBL5_OptBen[[#This Row],[Option Type (defined list)]],'Option Typs_Grps'!B$2:C$47, 2, FALSE)</f>
        <v>Resource Options</v>
      </c>
      <c r="G120" s="1268" t="s">
        <v>738</v>
      </c>
      <c r="H120" s="1269" t="s">
        <v>1088</v>
      </c>
      <c r="I120" s="1270" t="s">
        <v>68</v>
      </c>
      <c r="J120" s="1271" t="s">
        <v>111</v>
      </c>
      <c r="K120" s="1272">
        <v>2</v>
      </c>
      <c r="L120" s="1273">
        <v>0</v>
      </c>
      <c r="M120" s="1273">
        <v>0</v>
      </c>
      <c r="N120" s="1273">
        <v>0</v>
      </c>
      <c r="O120" s="1273">
        <v>0</v>
      </c>
      <c r="P120" s="1273">
        <v>0</v>
      </c>
      <c r="Q120" s="1273">
        <v>0</v>
      </c>
      <c r="R120" s="1274">
        <v>19.95</v>
      </c>
      <c r="S120" s="1274">
        <v>19.95</v>
      </c>
      <c r="T120" s="1274">
        <v>19.95</v>
      </c>
      <c r="U120" s="1274">
        <v>19.95</v>
      </c>
      <c r="V120" s="1274">
        <v>19.95</v>
      </c>
      <c r="W120" s="1274">
        <v>19.95</v>
      </c>
      <c r="X120" s="1274">
        <v>19.95</v>
      </c>
      <c r="Y120" s="1274">
        <v>19.95</v>
      </c>
      <c r="Z120" s="1274">
        <v>19.95</v>
      </c>
      <c r="AA120" s="1274">
        <v>19.95</v>
      </c>
      <c r="AB120" s="1274">
        <v>19.95</v>
      </c>
      <c r="AC120" s="1274">
        <v>19.95</v>
      </c>
      <c r="AD120" s="1274">
        <v>19.95</v>
      </c>
      <c r="AE120" s="1274">
        <v>19.95</v>
      </c>
      <c r="AF120" s="1274">
        <v>19.95</v>
      </c>
      <c r="AG120" s="1274">
        <v>19.95</v>
      </c>
      <c r="AH120" s="1274">
        <v>19.95</v>
      </c>
      <c r="AI120" s="1274">
        <v>19.95</v>
      </c>
      <c r="AJ120" s="1274">
        <v>19.95</v>
      </c>
      <c r="AK120" s="1274">
        <v>19.95</v>
      </c>
      <c r="AL120" s="1274">
        <v>19.95</v>
      </c>
      <c r="AM120" s="1274">
        <v>19.95</v>
      </c>
      <c r="AN120" s="1274">
        <v>19.95</v>
      </c>
      <c r="AO120" s="1274">
        <v>19.95</v>
      </c>
      <c r="AP120" s="1274">
        <v>19.95</v>
      </c>
      <c r="AQ120" s="1274">
        <v>19.95</v>
      </c>
      <c r="AR120" s="1274">
        <v>19.95</v>
      </c>
      <c r="AS120" s="1274">
        <v>19.95</v>
      </c>
      <c r="AT120" s="1274">
        <v>19.95</v>
      </c>
      <c r="AU120" s="1274">
        <v>19.95</v>
      </c>
      <c r="AV120" s="1274">
        <v>19.95</v>
      </c>
      <c r="AW120" s="1274">
        <v>19.95</v>
      </c>
      <c r="AX120" s="1274">
        <v>19.95</v>
      </c>
      <c r="AY120" s="1274">
        <v>19.95</v>
      </c>
      <c r="AZ120" s="1274">
        <v>19.95</v>
      </c>
      <c r="BA120" s="1274">
        <v>19.95</v>
      </c>
      <c r="BB120" s="1274">
        <v>19.95</v>
      </c>
      <c r="BC120" s="1274">
        <v>19.95</v>
      </c>
      <c r="BD120" s="1274">
        <v>19.95</v>
      </c>
      <c r="BE120" s="1274">
        <v>19.95</v>
      </c>
      <c r="BF120" s="1274">
        <v>19.95</v>
      </c>
      <c r="BG120" s="1274">
        <v>19.95</v>
      </c>
      <c r="BH120" s="1274">
        <v>19.95</v>
      </c>
      <c r="BI120" s="1274">
        <v>19.95</v>
      </c>
      <c r="BJ120" s="1274">
        <v>19.95</v>
      </c>
      <c r="BK120" s="1274">
        <v>19.95</v>
      </c>
      <c r="BL120" s="1274">
        <v>19.95</v>
      </c>
      <c r="BM120" s="1274">
        <v>19.95</v>
      </c>
      <c r="BN120" s="1274">
        <v>19.95</v>
      </c>
      <c r="BO120" s="1274">
        <v>19.95</v>
      </c>
      <c r="BP120" s="1274">
        <v>19.95</v>
      </c>
      <c r="BQ120" s="1274">
        <v>19.95</v>
      </c>
      <c r="BR120" s="1274">
        <v>19.95</v>
      </c>
      <c r="BS120" s="1274">
        <v>19.95</v>
      </c>
      <c r="BT120" s="1274">
        <v>19.95</v>
      </c>
      <c r="BU120" s="822"/>
      <c r="BV120" s="822"/>
      <c r="BW120" s="822"/>
      <c r="BX120" s="822"/>
      <c r="BY120" s="822"/>
      <c r="BZ120" s="822"/>
      <c r="CA120" s="822"/>
      <c r="CB120" s="822"/>
      <c r="CC120" s="822"/>
      <c r="CD120" s="822"/>
      <c r="CE120" s="822"/>
      <c r="CF120" s="822"/>
      <c r="CG120" s="822"/>
      <c r="CH120" s="822"/>
      <c r="CI120" s="822"/>
      <c r="CJ120" s="822"/>
      <c r="CK120" s="822"/>
      <c r="CL120" s="822"/>
      <c r="CM120" s="822"/>
      <c r="CN120" s="823"/>
    </row>
    <row r="121" spans="2:92" x14ac:dyDescent="0.3">
      <c r="B12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1" s="1513" t="s">
        <v>820</v>
      </c>
      <c r="D121" s="1514">
        <v>9.16</v>
      </c>
      <c r="E121" s="1266" t="s">
        <v>805</v>
      </c>
      <c r="F121" s="1267" t="str">
        <f>VLOOKUP(TBL5_OptBen[[#This Row],[Option Type (defined list)]],'Option Typs_Grps'!B$2:C$47, 2, FALSE)</f>
        <v>Resource Options</v>
      </c>
      <c r="G121" s="1268" t="s">
        <v>738</v>
      </c>
      <c r="H121" s="1269" t="s">
        <v>1094</v>
      </c>
      <c r="I121" s="1275" t="s">
        <v>68</v>
      </c>
      <c r="J121" s="1271" t="s">
        <v>111</v>
      </c>
      <c r="K121" s="1272">
        <v>2</v>
      </c>
      <c r="L121" s="1273">
        <v>0</v>
      </c>
      <c r="M121" s="1273">
        <v>0</v>
      </c>
      <c r="N121" s="1273">
        <v>0</v>
      </c>
      <c r="O121" s="1273">
        <v>0</v>
      </c>
      <c r="P121" s="1273">
        <v>0</v>
      </c>
      <c r="Q121" s="1273">
        <v>0</v>
      </c>
      <c r="R121" s="1274">
        <v>19.95</v>
      </c>
      <c r="S121" s="1274">
        <v>19.95</v>
      </c>
      <c r="T121" s="1274">
        <v>19.95</v>
      </c>
      <c r="U121" s="1274">
        <v>19.95</v>
      </c>
      <c r="V121" s="1274">
        <v>19.95</v>
      </c>
      <c r="W121" s="1274">
        <v>19.95</v>
      </c>
      <c r="X121" s="1274">
        <v>19.95</v>
      </c>
      <c r="Y121" s="1274">
        <v>19.95</v>
      </c>
      <c r="Z121" s="1274">
        <v>19.95</v>
      </c>
      <c r="AA121" s="1274">
        <v>19.95</v>
      </c>
      <c r="AB121" s="1274">
        <v>19.95</v>
      </c>
      <c r="AC121" s="1274">
        <v>19.95</v>
      </c>
      <c r="AD121" s="1274">
        <v>19.95</v>
      </c>
      <c r="AE121" s="1274">
        <v>19.95</v>
      </c>
      <c r="AF121" s="1274">
        <v>19.95</v>
      </c>
      <c r="AG121" s="1274">
        <v>19.95</v>
      </c>
      <c r="AH121" s="1274">
        <v>19.95</v>
      </c>
      <c r="AI121" s="1274">
        <v>19.95</v>
      </c>
      <c r="AJ121" s="1274">
        <v>19.95</v>
      </c>
      <c r="AK121" s="1274">
        <v>19.95</v>
      </c>
      <c r="AL121" s="1274">
        <v>19.95</v>
      </c>
      <c r="AM121" s="1274">
        <v>19.95</v>
      </c>
      <c r="AN121" s="1274">
        <v>19.95</v>
      </c>
      <c r="AO121" s="1274">
        <v>19.95</v>
      </c>
      <c r="AP121" s="1274">
        <v>19.95</v>
      </c>
      <c r="AQ121" s="1274">
        <v>19.95</v>
      </c>
      <c r="AR121" s="1274">
        <v>19.95</v>
      </c>
      <c r="AS121" s="1274">
        <v>19.95</v>
      </c>
      <c r="AT121" s="1274">
        <v>19.95</v>
      </c>
      <c r="AU121" s="1274">
        <v>19.95</v>
      </c>
      <c r="AV121" s="1274">
        <v>19.95</v>
      </c>
      <c r="AW121" s="1274">
        <v>19.95</v>
      </c>
      <c r="AX121" s="1274">
        <v>19.95</v>
      </c>
      <c r="AY121" s="1274">
        <v>19.95</v>
      </c>
      <c r="AZ121" s="1274">
        <v>19.95</v>
      </c>
      <c r="BA121" s="1274">
        <v>19.95</v>
      </c>
      <c r="BB121" s="1274">
        <v>19.95</v>
      </c>
      <c r="BC121" s="1274">
        <v>19.95</v>
      </c>
      <c r="BD121" s="1274">
        <v>19.95</v>
      </c>
      <c r="BE121" s="1274">
        <v>19.95</v>
      </c>
      <c r="BF121" s="1274">
        <v>19.95</v>
      </c>
      <c r="BG121" s="1274">
        <v>19.95</v>
      </c>
      <c r="BH121" s="1274">
        <v>19.95</v>
      </c>
      <c r="BI121" s="1274">
        <v>19.95</v>
      </c>
      <c r="BJ121" s="1274">
        <v>19.95</v>
      </c>
      <c r="BK121" s="1274">
        <v>19.95</v>
      </c>
      <c r="BL121" s="1274">
        <v>19.95</v>
      </c>
      <c r="BM121" s="1274">
        <v>19.95</v>
      </c>
      <c r="BN121" s="1274">
        <v>19.95</v>
      </c>
      <c r="BO121" s="1274">
        <v>19.95</v>
      </c>
      <c r="BP121" s="1274">
        <v>19.95</v>
      </c>
      <c r="BQ121" s="1274">
        <v>19.95</v>
      </c>
      <c r="BR121" s="1274">
        <v>19.95</v>
      </c>
      <c r="BS121" s="1274">
        <v>19.95</v>
      </c>
      <c r="BT121" s="1274">
        <v>19.95</v>
      </c>
      <c r="BU121" s="822"/>
      <c r="BV121" s="822"/>
      <c r="BW121" s="822"/>
      <c r="BX121" s="822"/>
      <c r="BY121" s="822"/>
      <c r="BZ121" s="822"/>
      <c r="CA121" s="822"/>
      <c r="CB121" s="822"/>
      <c r="CC121" s="822"/>
      <c r="CD121" s="822"/>
      <c r="CE121" s="822"/>
      <c r="CF121" s="822"/>
      <c r="CG121" s="822"/>
      <c r="CH121" s="822"/>
      <c r="CI121" s="822"/>
      <c r="CJ121" s="822"/>
      <c r="CK121" s="822"/>
      <c r="CL121" s="822"/>
      <c r="CM121" s="822"/>
      <c r="CN121" s="823"/>
    </row>
    <row r="122" spans="2:92" x14ac:dyDescent="0.3">
      <c r="B12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2" s="1513" t="s">
        <v>820</v>
      </c>
      <c r="D122" s="1514">
        <v>9.16</v>
      </c>
      <c r="E122" s="1266" t="s">
        <v>805</v>
      </c>
      <c r="F122" s="1267" t="str">
        <f>VLOOKUP(TBL5_OptBen[[#This Row],[Option Type (defined list)]],'Option Typs_Grps'!B$2:C$47, 2, FALSE)</f>
        <v>Resource Options</v>
      </c>
      <c r="G122" s="1268" t="s">
        <v>738</v>
      </c>
      <c r="H122" s="1269" t="s">
        <v>1091</v>
      </c>
      <c r="I122" s="1275" t="s">
        <v>68</v>
      </c>
      <c r="J122" s="1271" t="s">
        <v>111</v>
      </c>
      <c r="K122" s="1272">
        <v>2</v>
      </c>
      <c r="L122" s="1273">
        <v>0</v>
      </c>
      <c r="M122" s="1273">
        <v>0</v>
      </c>
      <c r="N122" s="1273">
        <v>0</v>
      </c>
      <c r="O122" s="1273">
        <v>0</v>
      </c>
      <c r="P122" s="1273">
        <v>0</v>
      </c>
      <c r="Q122" s="1273">
        <v>0</v>
      </c>
      <c r="R122" s="1274">
        <v>19.95</v>
      </c>
      <c r="S122" s="1274">
        <v>19.95</v>
      </c>
      <c r="T122" s="1274">
        <v>19.95</v>
      </c>
      <c r="U122" s="1274">
        <v>19.95</v>
      </c>
      <c r="V122" s="1274">
        <v>19.95</v>
      </c>
      <c r="W122" s="1274">
        <v>19.95</v>
      </c>
      <c r="X122" s="1274">
        <v>19.95</v>
      </c>
      <c r="Y122" s="1274">
        <v>19.95</v>
      </c>
      <c r="Z122" s="1274">
        <v>19.95</v>
      </c>
      <c r="AA122" s="1274">
        <v>19.95</v>
      </c>
      <c r="AB122" s="1274">
        <v>19.95</v>
      </c>
      <c r="AC122" s="1274">
        <v>19.95</v>
      </c>
      <c r="AD122" s="1274">
        <v>19.95</v>
      </c>
      <c r="AE122" s="1274">
        <v>19.95</v>
      </c>
      <c r="AF122" s="1274">
        <v>19.95</v>
      </c>
      <c r="AG122" s="1274">
        <v>19.95</v>
      </c>
      <c r="AH122" s="1274">
        <v>19.95</v>
      </c>
      <c r="AI122" s="1274">
        <v>19.95</v>
      </c>
      <c r="AJ122" s="1274">
        <v>19.95</v>
      </c>
      <c r="AK122" s="1274">
        <v>19.95</v>
      </c>
      <c r="AL122" s="1274">
        <v>19.95</v>
      </c>
      <c r="AM122" s="1274">
        <v>19.95</v>
      </c>
      <c r="AN122" s="1274">
        <v>19.95</v>
      </c>
      <c r="AO122" s="1274">
        <v>19.95</v>
      </c>
      <c r="AP122" s="1274">
        <v>19.95</v>
      </c>
      <c r="AQ122" s="1274">
        <v>19.95</v>
      </c>
      <c r="AR122" s="1274">
        <v>19.95</v>
      </c>
      <c r="AS122" s="1274">
        <v>19.95</v>
      </c>
      <c r="AT122" s="1274">
        <v>19.95</v>
      </c>
      <c r="AU122" s="1274">
        <v>19.95</v>
      </c>
      <c r="AV122" s="1274">
        <v>19.95</v>
      </c>
      <c r="AW122" s="1274">
        <v>19.95</v>
      </c>
      <c r="AX122" s="1274">
        <v>19.95</v>
      </c>
      <c r="AY122" s="1274">
        <v>19.95</v>
      </c>
      <c r="AZ122" s="1274">
        <v>19.95</v>
      </c>
      <c r="BA122" s="1274">
        <v>19.95</v>
      </c>
      <c r="BB122" s="1274">
        <v>19.95</v>
      </c>
      <c r="BC122" s="1274">
        <v>19.95</v>
      </c>
      <c r="BD122" s="1274">
        <v>19.95</v>
      </c>
      <c r="BE122" s="1274">
        <v>19.95</v>
      </c>
      <c r="BF122" s="1274">
        <v>19.95</v>
      </c>
      <c r="BG122" s="1274">
        <v>19.95</v>
      </c>
      <c r="BH122" s="1274">
        <v>19.95</v>
      </c>
      <c r="BI122" s="1274">
        <v>19.95</v>
      </c>
      <c r="BJ122" s="1274">
        <v>19.95</v>
      </c>
      <c r="BK122" s="1274">
        <v>19.95</v>
      </c>
      <c r="BL122" s="1274">
        <v>19.95</v>
      </c>
      <c r="BM122" s="1274">
        <v>19.95</v>
      </c>
      <c r="BN122" s="1274">
        <v>19.95</v>
      </c>
      <c r="BO122" s="1274">
        <v>19.95</v>
      </c>
      <c r="BP122" s="1274">
        <v>19.95</v>
      </c>
      <c r="BQ122" s="1274">
        <v>19.95</v>
      </c>
      <c r="BR122" s="1274">
        <v>19.95</v>
      </c>
      <c r="BS122" s="1274">
        <v>19.95</v>
      </c>
      <c r="BT122" s="1274">
        <v>19.95</v>
      </c>
      <c r="BU122" s="822"/>
      <c r="BV122" s="822"/>
      <c r="BW122" s="822"/>
      <c r="BX122" s="822"/>
      <c r="BY122" s="822"/>
      <c r="BZ122" s="822"/>
      <c r="CA122" s="822"/>
      <c r="CB122" s="822"/>
      <c r="CC122" s="822"/>
      <c r="CD122" s="822"/>
      <c r="CE122" s="822"/>
      <c r="CF122" s="822"/>
      <c r="CG122" s="822"/>
      <c r="CH122" s="822"/>
      <c r="CI122" s="822"/>
      <c r="CJ122" s="822"/>
      <c r="CK122" s="822"/>
      <c r="CL122" s="822"/>
      <c r="CM122" s="822"/>
      <c r="CN122" s="823"/>
    </row>
    <row r="123" spans="2:92" x14ac:dyDescent="0.3">
      <c r="B12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3" s="1513" t="s">
        <v>820</v>
      </c>
      <c r="D123" s="1514">
        <v>9.16</v>
      </c>
      <c r="E123" s="1266" t="s">
        <v>805</v>
      </c>
      <c r="F123" s="1267" t="str">
        <f>VLOOKUP(TBL5_OptBen[[#This Row],[Option Type (defined list)]],'Option Typs_Grps'!B$2:C$47, 2, FALSE)</f>
        <v>Resource Options</v>
      </c>
      <c r="G123" s="1268" t="s">
        <v>738</v>
      </c>
      <c r="H123" s="1269" t="s">
        <v>1092</v>
      </c>
      <c r="I123" s="1275" t="s">
        <v>68</v>
      </c>
      <c r="J123" s="1271" t="s">
        <v>111</v>
      </c>
      <c r="K123" s="1272">
        <v>2</v>
      </c>
      <c r="L123" s="1273">
        <v>0</v>
      </c>
      <c r="M123" s="1273">
        <v>0</v>
      </c>
      <c r="N123" s="1273">
        <v>0</v>
      </c>
      <c r="O123" s="1273">
        <v>0</v>
      </c>
      <c r="P123" s="1273">
        <v>0</v>
      </c>
      <c r="Q123" s="1273">
        <v>0</v>
      </c>
      <c r="R123" s="1274">
        <v>19.95</v>
      </c>
      <c r="S123" s="1274">
        <v>19.95</v>
      </c>
      <c r="T123" s="1274">
        <v>19.95</v>
      </c>
      <c r="U123" s="1274">
        <v>19.95</v>
      </c>
      <c r="V123" s="1274">
        <v>19.95</v>
      </c>
      <c r="W123" s="1274">
        <v>19.95</v>
      </c>
      <c r="X123" s="1274">
        <v>19.95</v>
      </c>
      <c r="Y123" s="1274">
        <v>19.95</v>
      </c>
      <c r="Z123" s="1274">
        <v>19.95</v>
      </c>
      <c r="AA123" s="1274">
        <v>19.95</v>
      </c>
      <c r="AB123" s="1274">
        <v>19.95</v>
      </c>
      <c r="AC123" s="1274">
        <v>19.95</v>
      </c>
      <c r="AD123" s="1274">
        <v>19.95</v>
      </c>
      <c r="AE123" s="1274">
        <v>19.95</v>
      </c>
      <c r="AF123" s="1274">
        <v>19.95</v>
      </c>
      <c r="AG123" s="1274">
        <v>19.95</v>
      </c>
      <c r="AH123" s="1274">
        <v>19.95</v>
      </c>
      <c r="AI123" s="1274">
        <v>19.95</v>
      </c>
      <c r="AJ123" s="1274">
        <v>19.95</v>
      </c>
      <c r="AK123" s="1274">
        <v>19.95</v>
      </c>
      <c r="AL123" s="1274">
        <v>19.95</v>
      </c>
      <c r="AM123" s="1274">
        <v>19.95</v>
      </c>
      <c r="AN123" s="1274">
        <v>19.95</v>
      </c>
      <c r="AO123" s="1274">
        <v>19.95</v>
      </c>
      <c r="AP123" s="1274">
        <v>19.95</v>
      </c>
      <c r="AQ123" s="1274">
        <v>19.95</v>
      </c>
      <c r="AR123" s="1274">
        <v>19.95</v>
      </c>
      <c r="AS123" s="1274">
        <v>19.95</v>
      </c>
      <c r="AT123" s="1274">
        <v>19.95</v>
      </c>
      <c r="AU123" s="1274">
        <v>19.95</v>
      </c>
      <c r="AV123" s="1274">
        <v>19.95</v>
      </c>
      <c r="AW123" s="1274">
        <v>19.95</v>
      </c>
      <c r="AX123" s="1274">
        <v>19.95</v>
      </c>
      <c r="AY123" s="1274">
        <v>19.95</v>
      </c>
      <c r="AZ123" s="1274">
        <v>19.95</v>
      </c>
      <c r="BA123" s="1274">
        <v>19.95</v>
      </c>
      <c r="BB123" s="1274">
        <v>19.95</v>
      </c>
      <c r="BC123" s="1274">
        <v>19.95</v>
      </c>
      <c r="BD123" s="1274">
        <v>19.95</v>
      </c>
      <c r="BE123" s="1274">
        <v>19.95</v>
      </c>
      <c r="BF123" s="1274">
        <v>19.95</v>
      </c>
      <c r="BG123" s="1274">
        <v>19.95</v>
      </c>
      <c r="BH123" s="1274">
        <v>19.95</v>
      </c>
      <c r="BI123" s="1274">
        <v>19.95</v>
      </c>
      <c r="BJ123" s="1274">
        <v>19.95</v>
      </c>
      <c r="BK123" s="1274">
        <v>19.95</v>
      </c>
      <c r="BL123" s="1274">
        <v>19.95</v>
      </c>
      <c r="BM123" s="1274">
        <v>19.95</v>
      </c>
      <c r="BN123" s="1274">
        <v>19.95</v>
      </c>
      <c r="BO123" s="1274">
        <v>19.95</v>
      </c>
      <c r="BP123" s="1274">
        <v>19.95</v>
      </c>
      <c r="BQ123" s="1274">
        <v>19.95</v>
      </c>
      <c r="BR123" s="1274">
        <v>19.95</v>
      </c>
      <c r="BS123" s="1274">
        <v>19.95</v>
      </c>
      <c r="BT123" s="1274">
        <v>19.95</v>
      </c>
      <c r="BU123" s="822"/>
      <c r="BV123" s="822"/>
      <c r="BW123" s="822"/>
      <c r="BX123" s="822"/>
      <c r="BY123" s="822"/>
      <c r="BZ123" s="822"/>
      <c r="CA123" s="822"/>
      <c r="CB123" s="822"/>
      <c r="CC123" s="822"/>
      <c r="CD123" s="822"/>
      <c r="CE123" s="822"/>
      <c r="CF123" s="822"/>
      <c r="CG123" s="822"/>
      <c r="CH123" s="822"/>
      <c r="CI123" s="822"/>
      <c r="CJ123" s="822"/>
      <c r="CK123" s="822"/>
      <c r="CL123" s="822"/>
      <c r="CM123" s="822"/>
      <c r="CN123" s="823"/>
    </row>
    <row r="124" spans="2:92" x14ac:dyDescent="0.3">
      <c r="B12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4" s="1513" t="s">
        <v>1811</v>
      </c>
      <c r="D124" s="1514">
        <v>39.01</v>
      </c>
      <c r="E124" s="1266" t="s">
        <v>938</v>
      </c>
      <c r="F124" s="1267" t="str">
        <f>VLOOKUP(TBL5_OptBen[[#This Row],[Option Type (defined list)]],'Option Typs_Grps'!B$2:C$47, 2, FALSE)</f>
        <v>Resource Options</v>
      </c>
      <c r="G124" s="1268" t="s">
        <v>738</v>
      </c>
      <c r="H124" s="1269" t="s">
        <v>1089</v>
      </c>
      <c r="I124" s="1275" t="s">
        <v>68</v>
      </c>
      <c r="J124" s="1271" t="s">
        <v>111</v>
      </c>
      <c r="K124" s="1272">
        <v>2</v>
      </c>
      <c r="L124" s="1273">
        <v>0</v>
      </c>
      <c r="M124" s="1273">
        <v>0</v>
      </c>
      <c r="N124" s="1273">
        <v>0</v>
      </c>
      <c r="O124" s="1273">
        <v>0</v>
      </c>
      <c r="P124" s="1273">
        <v>0</v>
      </c>
      <c r="Q124" s="1273">
        <v>0</v>
      </c>
      <c r="R124" s="1274">
        <v>0</v>
      </c>
      <c r="S124" s="1274">
        <v>0</v>
      </c>
      <c r="T124" s="1274">
        <v>0</v>
      </c>
      <c r="U124" s="1274">
        <v>0</v>
      </c>
      <c r="V124" s="1274">
        <v>0</v>
      </c>
      <c r="W124" s="1274">
        <v>0</v>
      </c>
      <c r="X124" s="1274">
        <v>0</v>
      </c>
      <c r="Y124" s="1274">
        <v>0</v>
      </c>
      <c r="Z124" s="1274">
        <v>0</v>
      </c>
      <c r="AA124" s="1274">
        <v>0</v>
      </c>
      <c r="AB124" s="1274">
        <v>5</v>
      </c>
      <c r="AC124" s="1274">
        <v>5</v>
      </c>
      <c r="AD124" s="1274">
        <v>5</v>
      </c>
      <c r="AE124" s="1274">
        <v>5</v>
      </c>
      <c r="AF124" s="1274">
        <v>5</v>
      </c>
      <c r="AG124" s="1274">
        <v>5</v>
      </c>
      <c r="AH124" s="1274">
        <v>5</v>
      </c>
      <c r="AI124" s="1274">
        <v>5</v>
      </c>
      <c r="AJ124" s="1274">
        <v>5</v>
      </c>
      <c r="AK124" s="1274">
        <v>5</v>
      </c>
      <c r="AL124" s="1274">
        <v>5</v>
      </c>
      <c r="AM124" s="1274">
        <v>5</v>
      </c>
      <c r="AN124" s="1274">
        <v>5</v>
      </c>
      <c r="AO124" s="1274">
        <v>5</v>
      </c>
      <c r="AP124" s="1274">
        <v>5</v>
      </c>
      <c r="AQ124" s="1274">
        <v>5</v>
      </c>
      <c r="AR124" s="1274">
        <v>5</v>
      </c>
      <c r="AS124" s="1274">
        <v>5</v>
      </c>
      <c r="AT124" s="1274">
        <v>5</v>
      </c>
      <c r="AU124" s="1274">
        <v>5</v>
      </c>
      <c r="AV124" s="1274">
        <v>5</v>
      </c>
      <c r="AW124" s="1274">
        <v>5</v>
      </c>
      <c r="AX124" s="1274">
        <v>5</v>
      </c>
      <c r="AY124" s="1274">
        <v>5</v>
      </c>
      <c r="AZ124" s="1274">
        <v>5</v>
      </c>
      <c r="BA124" s="1274">
        <v>5</v>
      </c>
      <c r="BB124" s="1274">
        <v>5</v>
      </c>
      <c r="BC124" s="1274">
        <v>5</v>
      </c>
      <c r="BD124" s="1274">
        <v>5</v>
      </c>
      <c r="BE124" s="1274">
        <v>5</v>
      </c>
      <c r="BF124" s="1274">
        <v>5</v>
      </c>
      <c r="BG124" s="1274">
        <v>5</v>
      </c>
      <c r="BH124" s="1274">
        <v>5</v>
      </c>
      <c r="BI124" s="1274">
        <v>5</v>
      </c>
      <c r="BJ124" s="1274">
        <v>5</v>
      </c>
      <c r="BK124" s="1274">
        <v>5</v>
      </c>
      <c r="BL124" s="1274">
        <v>5</v>
      </c>
      <c r="BM124" s="1274">
        <v>5</v>
      </c>
      <c r="BN124" s="1274">
        <v>5</v>
      </c>
      <c r="BO124" s="1274">
        <v>5</v>
      </c>
      <c r="BP124" s="1274">
        <v>5</v>
      </c>
      <c r="BQ124" s="1274">
        <v>5</v>
      </c>
      <c r="BR124" s="1274">
        <v>5</v>
      </c>
      <c r="BS124" s="1274">
        <v>5</v>
      </c>
      <c r="BT124" s="1274">
        <v>5</v>
      </c>
      <c r="BU124" s="822"/>
      <c r="BV124" s="822"/>
      <c r="BW124" s="822"/>
      <c r="BX124" s="822"/>
      <c r="BY124" s="822"/>
      <c r="BZ124" s="822"/>
      <c r="CA124" s="822"/>
      <c r="CB124" s="822"/>
      <c r="CC124" s="822"/>
      <c r="CD124" s="822"/>
      <c r="CE124" s="822"/>
      <c r="CF124" s="822"/>
      <c r="CG124" s="822"/>
      <c r="CH124" s="822"/>
      <c r="CI124" s="822"/>
      <c r="CJ124" s="822"/>
      <c r="CK124" s="822"/>
      <c r="CL124" s="822"/>
      <c r="CM124" s="822"/>
      <c r="CN124" s="823"/>
    </row>
    <row r="125" spans="2:92" x14ac:dyDescent="0.3">
      <c r="B12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5" s="1513" t="s">
        <v>820</v>
      </c>
      <c r="D125" s="1514">
        <v>9.16</v>
      </c>
      <c r="E125" s="1266" t="s">
        <v>805</v>
      </c>
      <c r="F125" s="1267" t="str">
        <f>VLOOKUP(TBL5_OptBen[[#This Row],[Option Type (defined list)]],'Option Typs_Grps'!B$2:C$47, 2, FALSE)</f>
        <v>Resource Options</v>
      </c>
      <c r="G125" s="1268" t="s">
        <v>738</v>
      </c>
      <c r="H125" s="1269" t="s">
        <v>1089</v>
      </c>
      <c r="I125" s="1275" t="s">
        <v>68</v>
      </c>
      <c r="J125" s="1271" t="s">
        <v>111</v>
      </c>
      <c r="K125" s="1272">
        <v>2</v>
      </c>
      <c r="L125" s="1273">
        <v>0</v>
      </c>
      <c r="M125" s="1273">
        <v>0</v>
      </c>
      <c r="N125" s="1273">
        <v>0</v>
      </c>
      <c r="O125" s="1273">
        <v>0</v>
      </c>
      <c r="P125" s="1273">
        <v>0</v>
      </c>
      <c r="Q125" s="1273">
        <v>0</v>
      </c>
      <c r="R125" s="1274">
        <v>19.95</v>
      </c>
      <c r="S125" s="1274">
        <v>19.95</v>
      </c>
      <c r="T125" s="1274">
        <v>19.95</v>
      </c>
      <c r="U125" s="1274">
        <v>19.95</v>
      </c>
      <c r="V125" s="1274">
        <v>19.95</v>
      </c>
      <c r="W125" s="1274">
        <v>19.95</v>
      </c>
      <c r="X125" s="1274">
        <v>19.95</v>
      </c>
      <c r="Y125" s="1274">
        <v>19.95</v>
      </c>
      <c r="Z125" s="1274">
        <v>19.95</v>
      </c>
      <c r="AA125" s="1274">
        <v>19.95</v>
      </c>
      <c r="AB125" s="1274">
        <v>19.95</v>
      </c>
      <c r="AC125" s="1274">
        <v>19.95</v>
      </c>
      <c r="AD125" s="1274">
        <v>19.95</v>
      </c>
      <c r="AE125" s="1274">
        <v>19.95</v>
      </c>
      <c r="AF125" s="1274">
        <v>19.95</v>
      </c>
      <c r="AG125" s="1274">
        <v>19.95</v>
      </c>
      <c r="AH125" s="1274">
        <v>19.95</v>
      </c>
      <c r="AI125" s="1274">
        <v>19.95</v>
      </c>
      <c r="AJ125" s="1274">
        <v>19.95</v>
      </c>
      <c r="AK125" s="1274">
        <v>19.95</v>
      </c>
      <c r="AL125" s="1274">
        <v>19.95</v>
      </c>
      <c r="AM125" s="1274">
        <v>19.95</v>
      </c>
      <c r="AN125" s="1274">
        <v>19.95</v>
      </c>
      <c r="AO125" s="1274">
        <v>19.95</v>
      </c>
      <c r="AP125" s="1274">
        <v>19.95</v>
      </c>
      <c r="AQ125" s="1274">
        <v>19.95</v>
      </c>
      <c r="AR125" s="1274">
        <v>19.95</v>
      </c>
      <c r="AS125" s="1274">
        <v>19.95</v>
      </c>
      <c r="AT125" s="1274">
        <v>19.95</v>
      </c>
      <c r="AU125" s="1274">
        <v>19.95</v>
      </c>
      <c r="AV125" s="1274">
        <v>19.95</v>
      </c>
      <c r="AW125" s="1274">
        <v>19.95</v>
      </c>
      <c r="AX125" s="1274">
        <v>19.95</v>
      </c>
      <c r="AY125" s="1274">
        <v>19.95</v>
      </c>
      <c r="AZ125" s="1274">
        <v>19.95</v>
      </c>
      <c r="BA125" s="1274">
        <v>19.95</v>
      </c>
      <c r="BB125" s="1274">
        <v>19.95</v>
      </c>
      <c r="BC125" s="1274">
        <v>19.95</v>
      </c>
      <c r="BD125" s="1274">
        <v>19.95</v>
      </c>
      <c r="BE125" s="1274">
        <v>19.95</v>
      </c>
      <c r="BF125" s="1274">
        <v>19.95</v>
      </c>
      <c r="BG125" s="1274">
        <v>19.95</v>
      </c>
      <c r="BH125" s="1274">
        <v>19.95</v>
      </c>
      <c r="BI125" s="1274">
        <v>19.95</v>
      </c>
      <c r="BJ125" s="1274">
        <v>19.95</v>
      </c>
      <c r="BK125" s="1274">
        <v>19.95</v>
      </c>
      <c r="BL125" s="1274">
        <v>19.95</v>
      </c>
      <c r="BM125" s="1274">
        <v>19.95</v>
      </c>
      <c r="BN125" s="1274">
        <v>19.95</v>
      </c>
      <c r="BO125" s="1274">
        <v>19.95</v>
      </c>
      <c r="BP125" s="1274">
        <v>19.95</v>
      </c>
      <c r="BQ125" s="1274">
        <v>19.95</v>
      </c>
      <c r="BR125" s="1274">
        <v>19.95</v>
      </c>
      <c r="BS125" s="1274">
        <v>19.95</v>
      </c>
      <c r="BT125" s="1274">
        <v>19.95</v>
      </c>
      <c r="BU125" s="822"/>
      <c r="BV125" s="822"/>
      <c r="BW125" s="822"/>
      <c r="BX125" s="822"/>
      <c r="BY125" s="822"/>
      <c r="BZ125" s="822"/>
      <c r="CA125" s="822"/>
      <c r="CB125" s="822"/>
      <c r="CC125" s="822"/>
      <c r="CD125" s="822"/>
      <c r="CE125" s="822"/>
      <c r="CF125" s="822"/>
      <c r="CG125" s="822"/>
      <c r="CH125" s="822"/>
      <c r="CI125" s="822"/>
      <c r="CJ125" s="822"/>
      <c r="CK125" s="822"/>
      <c r="CL125" s="822"/>
      <c r="CM125" s="822"/>
      <c r="CN125" s="823"/>
    </row>
    <row r="126" spans="2:92" x14ac:dyDescent="0.3">
      <c r="B12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6" s="1513" t="s">
        <v>1812</v>
      </c>
      <c r="D126" s="1514">
        <v>39.020000000000003</v>
      </c>
      <c r="E126" s="1266" t="s">
        <v>938</v>
      </c>
      <c r="F126" s="1267" t="str">
        <f>VLOOKUP(TBL5_OptBen[[#This Row],[Option Type (defined list)]],'Option Typs_Grps'!B$2:C$47, 2, FALSE)</f>
        <v>Resource Options</v>
      </c>
      <c r="G126" s="1268" t="s">
        <v>738</v>
      </c>
      <c r="H126" s="1269" t="s">
        <v>1089</v>
      </c>
      <c r="I126" s="1275" t="s">
        <v>68</v>
      </c>
      <c r="J126" s="1271" t="s">
        <v>111</v>
      </c>
      <c r="K126" s="1272">
        <v>2</v>
      </c>
      <c r="L126" s="1273">
        <v>0</v>
      </c>
      <c r="M126" s="1273">
        <v>0</v>
      </c>
      <c r="N126" s="1273">
        <v>0</v>
      </c>
      <c r="O126" s="1273">
        <v>0</v>
      </c>
      <c r="P126" s="1273">
        <v>0</v>
      </c>
      <c r="Q126" s="1273">
        <v>0</v>
      </c>
      <c r="R126" s="1274">
        <v>0</v>
      </c>
      <c r="S126" s="1274">
        <v>0</v>
      </c>
      <c r="T126" s="1274">
        <v>0</v>
      </c>
      <c r="U126" s="1274">
        <v>0</v>
      </c>
      <c r="V126" s="1274">
        <v>0</v>
      </c>
      <c r="W126" s="1274">
        <v>0</v>
      </c>
      <c r="X126" s="1274">
        <v>0</v>
      </c>
      <c r="Y126" s="1274">
        <v>0</v>
      </c>
      <c r="Z126" s="1274">
        <v>0</v>
      </c>
      <c r="AA126" s="1274">
        <v>0</v>
      </c>
      <c r="AB126" s="1274">
        <v>2.5</v>
      </c>
      <c r="AC126" s="1274">
        <v>2.5</v>
      </c>
      <c r="AD126" s="1274">
        <v>2.5</v>
      </c>
      <c r="AE126" s="1274">
        <v>2.5</v>
      </c>
      <c r="AF126" s="1274">
        <v>2.5</v>
      </c>
      <c r="AG126" s="1274">
        <v>2.5</v>
      </c>
      <c r="AH126" s="1274">
        <v>2.5</v>
      </c>
      <c r="AI126" s="1274">
        <v>2.5</v>
      </c>
      <c r="AJ126" s="1274">
        <v>2.5</v>
      </c>
      <c r="AK126" s="1274">
        <v>2.5</v>
      </c>
      <c r="AL126" s="1274">
        <v>2.5</v>
      </c>
      <c r="AM126" s="1274">
        <v>2.5</v>
      </c>
      <c r="AN126" s="1274">
        <v>2.5</v>
      </c>
      <c r="AO126" s="1274">
        <v>2.5</v>
      </c>
      <c r="AP126" s="1274">
        <v>2.5</v>
      </c>
      <c r="AQ126" s="1274">
        <v>2.5</v>
      </c>
      <c r="AR126" s="1274">
        <v>2.5</v>
      </c>
      <c r="AS126" s="1274">
        <v>2.5</v>
      </c>
      <c r="AT126" s="1274">
        <v>2.5</v>
      </c>
      <c r="AU126" s="1274">
        <v>2.5</v>
      </c>
      <c r="AV126" s="1274">
        <v>2.5</v>
      </c>
      <c r="AW126" s="1274">
        <v>2.5</v>
      </c>
      <c r="AX126" s="1274">
        <v>2.5</v>
      </c>
      <c r="AY126" s="1274">
        <v>2.5</v>
      </c>
      <c r="AZ126" s="1274">
        <v>2.5</v>
      </c>
      <c r="BA126" s="1274">
        <v>2.5</v>
      </c>
      <c r="BB126" s="1274">
        <v>2.5</v>
      </c>
      <c r="BC126" s="1274">
        <v>2.5</v>
      </c>
      <c r="BD126" s="1274">
        <v>2.5</v>
      </c>
      <c r="BE126" s="1274">
        <v>2.5</v>
      </c>
      <c r="BF126" s="1274">
        <v>2.5</v>
      </c>
      <c r="BG126" s="1274">
        <v>2.5</v>
      </c>
      <c r="BH126" s="1274">
        <v>2.5</v>
      </c>
      <c r="BI126" s="1274">
        <v>2.5</v>
      </c>
      <c r="BJ126" s="1274">
        <v>2.5</v>
      </c>
      <c r="BK126" s="1274">
        <v>2.5</v>
      </c>
      <c r="BL126" s="1274">
        <v>2.5</v>
      </c>
      <c r="BM126" s="1274">
        <v>2.5</v>
      </c>
      <c r="BN126" s="1274">
        <v>2.5</v>
      </c>
      <c r="BO126" s="1274">
        <v>2.5</v>
      </c>
      <c r="BP126" s="1274">
        <v>2.5</v>
      </c>
      <c r="BQ126" s="1274">
        <v>2.5</v>
      </c>
      <c r="BR126" s="1274">
        <v>2.5</v>
      </c>
      <c r="BS126" s="1274">
        <v>2.5</v>
      </c>
      <c r="BT126" s="1274">
        <v>2.5</v>
      </c>
      <c r="BU126" s="822"/>
      <c r="BV126" s="822"/>
      <c r="BW126" s="822"/>
      <c r="BX126" s="822"/>
      <c r="BY126" s="822"/>
      <c r="BZ126" s="822"/>
      <c r="CA126" s="822"/>
      <c r="CB126" s="822"/>
      <c r="CC126" s="822"/>
      <c r="CD126" s="822"/>
      <c r="CE126" s="822"/>
      <c r="CF126" s="822"/>
      <c r="CG126" s="822"/>
      <c r="CH126" s="822"/>
      <c r="CI126" s="822"/>
      <c r="CJ126" s="822"/>
      <c r="CK126" s="822"/>
      <c r="CL126" s="822"/>
      <c r="CM126" s="822"/>
      <c r="CN126" s="823"/>
    </row>
    <row r="127" spans="2:92" x14ac:dyDescent="0.3">
      <c r="B12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7" s="1513" t="s">
        <v>1813</v>
      </c>
      <c r="D127" s="1514">
        <v>52.02</v>
      </c>
      <c r="E127" s="1266" t="s">
        <v>1010</v>
      </c>
      <c r="F127" s="1267" t="str">
        <f>VLOOKUP(TBL5_OptBen[[#This Row],[Option Type (defined list)]],'Option Typs_Grps'!B$2:C$47, 2, FALSE)</f>
        <v>Resource Options</v>
      </c>
      <c r="G127" s="1268" t="s">
        <v>738</v>
      </c>
      <c r="H127" s="1269" t="s">
        <v>1089</v>
      </c>
      <c r="I127" s="1275" t="s">
        <v>68</v>
      </c>
      <c r="J127" s="1271" t="s">
        <v>111</v>
      </c>
      <c r="K127" s="1272">
        <v>2</v>
      </c>
      <c r="L127" s="1273">
        <v>0</v>
      </c>
      <c r="M127" s="1273">
        <v>0</v>
      </c>
      <c r="N127" s="1273">
        <v>0</v>
      </c>
      <c r="O127" s="1273">
        <v>0</v>
      </c>
      <c r="P127" s="1273">
        <v>0</v>
      </c>
      <c r="Q127" s="1273">
        <v>0</v>
      </c>
      <c r="R127" s="1274">
        <v>0</v>
      </c>
      <c r="S127" s="1274">
        <v>0</v>
      </c>
      <c r="T127" s="1274">
        <v>0</v>
      </c>
      <c r="U127" s="1274">
        <v>0</v>
      </c>
      <c r="V127" s="1274">
        <v>0</v>
      </c>
      <c r="W127" s="1274">
        <v>0</v>
      </c>
      <c r="X127" s="1274">
        <v>0</v>
      </c>
      <c r="Y127" s="1274">
        <v>0</v>
      </c>
      <c r="Z127" s="1274">
        <v>0</v>
      </c>
      <c r="AA127" s="1274">
        <v>0</v>
      </c>
      <c r="AB127" s="1274">
        <v>12.5</v>
      </c>
      <c r="AC127" s="1274">
        <v>12.5</v>
      </c>
      <c r="AD127" s="1274">
        <v>12.5</v>
      </c>
      <c r="AE127" s="1274">
        <v>12.5</v>
      </c>
      <c r="AF127" s="1274">
        <v>12.5</v>
      </c>
      <c r="AG127" s="1274">
        <v>12.5</v>
      </c>
      <c r="AH127" s="1274">
        <v>12.5</v>
      </c>
      <c r="AI127" s="1274">
        <v>12.5</v>
      </c>
      <c r="AJ127" s="1274">
        <v>12.5</v>
      </c>
      <c r="AK127" s="1274">
        <v>12.5</v>
      </c>
      <c r="AL127" s="1274">
        <v>12.5</v>
      </c>
      <c r="AM127" s="1274">
        <v>12.5</v>
      </c>
      <c r="AN127" s="1274">
        <v>12.5</v>
      </c>
      <c r="AO127" s="1274">
        <v>12.5</v>
      </c>
      <c r="AP127" s="1274">
        <v>12.5</v>
      </c>
      <c r="AQ127" s="1274">
        <v>12.5</v>
      </c>
      <c r="AR127" s="1274">
        <v>12.5</v>
      </c>
      <c r="AS127" s="1274">
        <v>12.5</v>
      </c>
      <c r="AT127" s="1274">
        <v>12.5</v>
      </c>
      <c r="AU127" s="1274">
        <v>12.5</v>
      </c>
      <c r="AV127" s="1274">
        <v>12.5</v>
      </c>
      <c r="AW127" s="1274">
        <v>12.5</v>
      </c>
      <c r="AX127" s="1274">
        <v>12.5</v>
      </c>
      <c r="AY127" s="1274">
        <v>12.5</v>
      </c>
      <c r="AZ127" s="1274">
        <v>12.5</v>
      </c>
      <c r="BA127" s="1274">
        <v>12.5</v>
      </c>
      <c r="BB127" s="1274">
        <v>12.5</v>
      </c>
      <c r="BC127" s="1274">
        <v>12.5</v>
      </c>
      <c r="BD127" s="1274">
        <v>12.5</v>
      </c>
      <c r="BE127" s="1274">
        <v>12.5</v>
      </c>
      <c r="BF127" s="1274">
        <v>12.5</v>
      </c>
      <c r="BG127" s="1274">
        <v>12.5</v>
      </c>
      <c r="BH127" s="1274">
        <v>12.5</v>
      </c>
      <c r="BI127" s="1274">
        <v>12.5</v>
      </c>
      <c r="BJ127" s="1274">
        <v>12.5</v>
      </c>
      <c r="BK127" s="1274">
        <v>12.5</v>
      </c>
      <c r="BL127" s="1274">
        <v>12.5</v>
      </c>
      <c r="BM127" s="1274">
        <v>12.5</v>
      </c>
      <c r="BN127" s="1274">
        <v>12.5</v>
      </c>
      <c r="BO127" s="1274">
        <v>12.5</v>
      </c>
      <c r="BP127" s="1274">
        <v>12.5</v>
      </c>
      <c r="BQ127" s="1274">
        <v>12.5</v>
      </c>
      <c r="BR127" s="1274">
        <v>12.5</v>
      </c>
      <c r="BS127" s="1274">
        <v>12.5</v>
      </c>
      <c r="BT127" s="1274">
        <v>12.5</v>
      </c>
      <c r="BU127" s="822"/>
      <c r="BV127" s="822"/>
      <c r="BW127" s="822"/>
      <c r="BX127" s="822"/>
      <c r="BY127" s="822"/>
      <c r="BZ127" s="822"/>
      <c r="CA127" s="822"/>
      <c r="CB127" s="822"/>
      <c r="CC127" s="822"/>
      <c r="CD127" s="822"/>
      <c r="CE127" s="822"/>
      <c r="CF127" s="822"/>
      <c r="CG127" s="822"/>
      <c r="CH127" s="822"/>
      <c r="CI127" s="822"/>
      <c r="CJ127" s="822"/>
      <c r="CK127" s="822"/>
      <c r="CL127" s="822"/>
      <c r="CM127" s="822"/>
      <c r="CN127" s="823"/>
    </row>
    <row r="128" spans="2:92" x14ac:dyDescent="0.3">
      <c r="B12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8" s="1513" t="s">
        <v>1004</v>
      </c>
      <c r="D128" s="1514">
        <v>34.1</v>
      </c>
      <c r="E128" s="1266" t="s">
        <v>997</v>
      </c>
      <c r="F128" s="1267" t="str">
        <f>VLOOKUP(TBL5_OptBen[[#This Row],[Option Type (defined list)]],'Option Typs_Grps'!B$2:C$47, 2, FALSE)</f>
        <v>Resource Options</v>
      </c>
      <c r="G128" s="1268" t="s">
        <v>738</v>
      </c>
      <c r="H128" s="1269" t="s">
        <v>1089</v>
      </c>
      <c r="I128" s="1275" t="s">
        <v>68</v>
      </c>
      <c r="J128" s="1271" t="s">
        <v>111</v>
      </c>
      <c r="K128" s="1272">
        <v>2</v>
      </c>
      <c r="L128" s="1273">
        <v>0</v>
      </c>
      <c r="M128" s="1273">
        <v>0</v>
      </c>
      <c r="N128" s="1273">
        <v>0</v>
      </c>
      <c r="O128" s="1273">
        <v>0</v>
      </c>
      <c r="P128" s="1273">
        <v>0</v>
      </c>
      <c r="Q128" s="1273">
        <v>0</v>
      </c>
      <c r="R128" s="1274">
        <v>0</v>
      </c>
      <c r="S128" s="1274">
        <v>0</v>
      </c>
      <c r="T128" s="1274">
        <v>0</v>
      </c>
      <c r="U128" s="1274">
        <v>0</v>
      </c>
      <c r="V128" s="1274">
        <v>0</v>
      </c>
      <c r="W128" s="1274">
        <v>0</v>
      </c>
      <c r="X128" s="1274">
        <v>0</v>
      </c>
      <c r="Y128" s="1274">
        <v>0</v>
      </c>
      <c r="Z128" s="1274">
        <v>0</v>
      </c>
      <c r="AA128" s="1274">
        <v>0</v>
      </c>
      <c r="AB128" s="1274">
        <v>4</v>
      </c>
      <c r="AC128" s="1274">
        <v>4</v>
      </c>
      <c r="AD128" s="1274">
        <v>4</v>
      </c>
      <c r="AE128" s="1274">
        <v>4</v>
      </c>
      <c r="AF128" s="1274">
        <v>4</v>
      </c>
      <c r="AG128" s="1274">
        <v>4</v>
      </c>
      <c r="AH128" s="1274">
        <v>4</v>
      </c>
      <c r="AI128" s="1274">
        <v>4</v>
      </c>
      <c r="AJ128" s="1274">
        <v>4</v>
      </c>
      <c r="AK128" s="1274">
        <v>4</v>
      </c>
      <c r="AL128" s="1274">
        <v>4</v>
      </c>
      <c r="AM128" s="1274">
        <v>4</v>
      </c>
      <c r="AN128" s="1274">
        <v>4</v>
      </c>
      <c r="AO128" s="1274">
        <v>4</v>
      </c>
      <c r="AP128" s="1274">
        <v>4</v>
      </c>
      <c r="AQ128" s="1274">
        <v>4</v>
      </c>
      <c r="AR128" s="1274">
        <v>4</v>
      </c>
      <c r="AS128" s="1274">
        <v>4</v>
      </c>
      <c r="AT128" s="1274">
        <v>4</v>
      </c>
      <c r="AU128" s="1274">
        <v>4</v>
      </c>
      <c r="AV128" s="1274">
        <v>4</v>
      </c>
      <c r="AW128" s="1274">
        <v>4</v>
      </c>
      <c r="AX128" s="1274">
        <v>4</v>
      </c>
      <c r="AY128" s="1274">
        <v>4</v>
      </c>
      <c r="AZ128" s="1274">
        <v>4</v>
      </c>
      <c r="BA128" s="1274">
        <v>4</v>
      </c>
      <c r="BB128" s="1274">
        <v>4</v>
      </c>
      <c r="BC128" s="1274">
        <v>4</v>
      </c>
      <c r="BD128" s="1274">
        <v>4</v>
      </c>
      <c r="BE128" s="1274">
        <v>4</v>
      </c>
      <c r="BF128" s="1274">
        <v>4</v>
      </c>
      <c r="BG128" s="1274">
        <v>4</v>
      </c>
      <c r="BH128" s="1274">
        <v>4</v>
      </c>
      <c r="BI128" s="1274">
        <v>4</v>
      </c>
      <c r="BJ128" s="1274">
        <v>4</v>
      </c>
      <c r="BK128" s="1274">
        <v>4</v>
      </c>
      <c r="BL128" s="1274">
        <v>4</v>
      </c>
      <c r="BM128" s="1274">
        <v>4</v>
      </c>
      <c r="BN128" s="1274">
        <v>4</v>
      </c>
      <c r="BO128" s="1274">
        <v>4</v>
      </c>
      <c r="BP128" s="1274">
        <v>4</v>
      </c>
      <c r="BQ128" s="1274">
        <v>4</v>
      </c>
      <c r="BR128" s="1274">
        <v>4</v>
      </c>
      <c r="BS128" s="1274">
        <v>4</v>
      </c>
      <c r="BT128" s="1274">
        <v>4</v>
      </c>
      <c r="BU128" s="822"/>
      <c r="BV128" s="822"/>
      <c r="BW128" s="822"/>
      <c r="BX128" s="822"/>
      <c r="BY128" s="822"/>
      <c r="BZ128" s="822"/>
      <c r="CA128" s="822"/>
      <c r="CB128" s="822"/>
      <c r="CC128" s="822"/>
      <c r="CD128" s="822"/>
      <c r="CE128" s="822"/>
      <c r="CF128" s="822"/>
      <c r="CG128" s="822"/>
      <c r="CH128" s="822"/>
      <c r="CI128" s="822"/>
      <c r="CJ128" s="822"/>
      <c r="CK128" s="822"/>
      <c r="CL128" s="822"/>
      <c r="CM128" s="822"/>
      <c r="CN128" s="823"/>
    </row>
    <row r="129" spans="2:92" x14ac:dyDescent="0.3">
      <c r="B12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9" s="1513" t="s">
        <v>1707</v>
      </c>
      <c r="D129" s="1514">
        <v>18.28</v>
      </c>
      <c r="E129" s="1266" t="s">
        <v>881</v>
      </c>
      <c r="F129" s="1267" t="str">
        <f>VLOOKUP(TBL5_OptBen[[#This Row],[Option Type (defined list)]],'Option Typs_Grps'!B$2:C$47, 2, FALSE)</f>
        <v>Resource Options</v>
      </c>
      <c r="G129" s="1268" t="s">
        <v>738</v>
      </c>
      <c r="H129" s="1269" t="s">
        <v>1089</v>
      </c>
      <c r="I129" s="1275" t="s">
        <v>68</v>
      </c>
      <c r="J129" s="1271" t="s">
        <v>111</v>
      </c>
      <c r="K129" s="1272">
        <v>2</v>
      </c>
      <c r="L129" s="1273">
        <v>0</v>
      </c>
      <c r="M129" s="1273">
        <v>0</v>
      </c>
      <c r="N129" s="1273">
        <v>0</v>
      </c>
      <c r="O129" s="1273">
        <v>0</v>
      </c>
      <c r="P129" s="1273">
        <v>0</v>
      </c>
      <c r="Q129" s="1273">
        <v>0</v>
      </c>
      <c r="R129" s="1274">
        <v>0</v>
      </c>
      <c r="S129" s="1274">
        <v>0</v>
      </c>
      <c r="T129" s="1274">
        <v>0</v>
      </c>
      <c r="U129" s="1274">
        <v>0</v>
      </c>
      <c r="V129" s="1274">
        <v>0</v>
      </c>
      <c r="W129" s="1274">
        <v>0</v>
      </c>
      <c r="X129" s="1274">
        <v>0</v>
      </c>
      <c r="Y129" s="1274">
        <v>0</v>
      </c>
      <c r="Z129" s="1274">
        <v>0</v>
      </c>
      <c r="AA129" s="1274">
        <v>0</v>
      </c>
      <c r="AB129" s="1274">
        <v>0</v>
      </c>
      <c r="AC129" s="1274">
        <v>0</v>
      </c>
      <c r="AD129" s="1274">
        <v>0</v>
      </c>
      <c r="AE129" s="1274">
        <v>0</v>
      </c>
      <c r="AF129" s="1274">
        <v>0</v>
      </c>
      <c r="AG129" s="1274">
        <v>3</v>
      </c>
      <c r="AH129" s="1274">
        <v>3</v>
      </c>
      <c r="AI129" s="1274">
        <v>3</v>
      </c>
      <c r="AJ129" s="1274">
        <v>3</v>
      </c>
      <c r="AK129" s="1274">
        <v>3</v>
      </c>
      <c r="AL129" s="1274">
        <v>3</v>
      </c>
      <c r="AM129" s="1274">
        <v>3</v>
      </c>
      <c r="AN129" s="1274">
        <v>3</v>
      </c>
      <c r="AO129" s="1274">
        <v>3</v>
      </c>
      <c r="AP129" s="1274">
        <v>3</v>
      </c>
      <c r="AQ129" s="1274">
        <v>3</v>
      </c>
      <c r="AR129" s="1274">
        <v>3</v>
      </c>
      <c r="AS129" s="1274">
        <v>3</v>
      </c>
      <c r="AT129" s="1274">
        <v>3</v>
      </c>
      <c r="AU129" s="1274">
        <v>3</v>
      </c>
      <c r="AV129" s="1274">
        <v>3</v>
      </c>
      <c r="AW129" s="1274">
        <v>3</v>
      </c>
      <c r="AX129" s="1274">
        <v>3</v>
      </c>
      <c r="AY129" s="1274">
        <v>3</v>
      </c>
      <c r="AZ129" s="1274">
        <v>3</v>
      </c>
      <c r="BA129" s="1274">
        <v>3</v>
      </c>
      <c r="BB129" s="1274">
        <v>3</v>
      </c>
      <c r="BC129" s="1274">
        <v>3</v>
      </c>
      <c r="BD129" s="1274">
        <v>3</v>
      </c>
      <c r="BE129" s="1274">
        <v>3</v>
      </c>
      <c r="BF129" s="1274">
        <v>3</v>
      </c>
      <c r="BG129" s="1274">
        <v>3</v>
      </c>
      <c r="BH129" s="1274">
        <v>3</v>
      </c>
      <c r="BI129" s="1274">
        <v>3</v>
      </c>
      <c r="BJ129" s="1274">
        <v>3</v>
      </c>
      <c r="BK129" s="1274">
        <v>3</v>
      </c>
      <c r="BL129" s="1274">
        <v>3</v>
      </c>
      <c r="BM129" s="1274">
        <v>3</v>
      </c>
      <c r="BN129" s="1274">
        <v>3</v>
      </c>
      <c r="BO129" s="1274">
        <v>3</v>
      </c>
      <c r="BP129" s="1274">
        <v>3</v>
      </c>
      <c r="BQ129" s="1274">
        <v>3</v>
      </c>
      <c r="BR129" s="1274">
        <v>3</v>
      </c>
      <c r="BS129" s="1274">
        <v>3</v>
      </c>
      <c r="BT129" s="1274">
        <v>3</v>
      </c>
      <c r="BU129" s="822"/>
      <c r="BV129" s="822"/>
      <c r="BW129" s="822"/>
      <c r="BX129" s="822"/>
      <c r="BY129" s="822"/>
      <c r="BZ129" s="822"/>
      <c r="CA129" s="822"/>
      <c r="CB129" s="822"/>
      <c r="CC129" s="822"/>
      <c r="CD129" s="822"/>
      <c r="CE129" s="822"/>
      <c r="CF129" s="822"/>
      <c r="CG129" s="822"/>
      <c r="CH129" s="822"/>
      <c r="CI129" s="822"/>
      <c r="CJ129" s="822"/>
      <c r="CK129" s="822"/>
      <c r="CL129" s="822"/>
      <c r="CM129" s="822"/>
      <c r="CN129" s="823"/>
    </row>
    <row r="130" spans="2:92" x14ac:dyDescent="0.3">
      <c r="B13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0" s="1513" t="s">
        <v>1809</v>
      </c>
      <c r="D130" s="1514">
        <v>38.11</v>
      </c>
      <c r="E130" s="1266" t="s">
        <v>938</v>
      </c>
      <c r="F130" s="1267" t="str">
        <f>VLOOKUP(TBL5_OptBen[[#This Row],[Option Type (defined list)]],'Option Typs_Grps'!B$2:C$47, 2, FALSE)</f>
        <v>Resource Options</v>
      </c>
      <c r="G130" s="1268" t="s">
        <v>738</v>
      </c>
      <c r="H130" s="1269" t="s">
        <v>1089</v>
      </c>
      <c r="I130" s="1275" t="s">
        <v>68</v>
      </c>
      <c r="J130" s="1271" t="s">
        <v>111</v>
      </c>
      <c r="K130" s="1272">
        <v>2</v>
      </c>
      <c r="L130" s="1273">
        <v>0</v>
      </c>
      <c r="M130" s="1273">
        <v>0</v>
      </c>
      <c r="N130" s="1273">
        <v>0</v>
      </c>
      <c r="O130" s="1273">
        <v>0</v>
      </c>
      <c r="P130" s="1273">
        <v>0</v>
      </c>
      <c r="Q130" s="1273">
        <v>0</v>
      </c>
      <c r="R130" s="1274">
        <v>0</v>
      </c>
      <c r="S130" s="1274">
        <v>0</v>
      </c>
      <c r="T130" s="1274">
        <v>0</v>
      </c>
      <c r="U130" s="1274">
        <v>0</v>
      </c>
      <c r="V130" s="1274">
        <v>0</v>
      </c>
      <c r="W130" s="1274">
        <v>0</v>
      </c>
      <c r="X130" s="1274">
        <v>0</v>
      </c>
      <c r="Y130" s="1274">
        <v>0</v>
      </c>
      <c r="Z130" s="1274">
        <v>0</v>
      </c>
      <c r="AA130" s="1274">
        <v>0</v>
      </c>
      <c r="AB130" s="1274">
        <v>0</v>
      </c>
      <c r="AC130" s="1274">
        <v>0</v>
      </c>
      <c r="AD130" s="1274">
        <v>0</v>
      </c>
      <c r="AE130" s="1274">
        <v>0</v>
      </c>
      <c r="AF130" s="1274">
        <v>0</v>
      </c>
      <c r="AG130" s="1274">
        <v>6</v>
      </c>
      <c r="AH130" s="1274">
        <v>6</v>
      </c>
      <c r="AI130" s="1274">
        <v>6</v>
      </c>
      <c r="AJ130" s="1274">
        <v>6</v>
      </c>
      <c r="AK130" s="1274">
        <v>6</v>
      </c>
      <c r="AL130" s="1274">
        <v>6</v>
      </c>
      <c r="AM130" s="1274">
        <v>6</v>
      </c>
      <c r="AN130" s="1274">
        <v>6</v>
      </c>
      <c r="AO130" s="1274">
        <v>6</v>
      </c>
      <c r="AP130" s="1274">
        <v>6</v>
      </c>
      <c r="AQ130" s="1274">
        <v>6</v>
      </c>
      <c r="AR130" s="1274">
        <v>6</v>
      </c>
      <c r="AS130" s="1274">
        <v>6</v>
      </c>
      <c r="AT130" s="1274">
        <v>6</v>
      </c>
      <c r="AU130" s="1274">
        <v>6</v>
      </c>
      <c r="AV130" s="1274">
        <v>6</v>
      </c>
      <c r="AW130" s="1274">
        <v>6</v>
      </c>
      <c r="AX130" s="1274">
        <v>6</v>
      </c>
      <c r="AY130" s="1274">
        <v>6</v>
      </c>
      <c r="AZ130" s="1274">
        <v>6</v>
      </c>
      <c r="BA130" s="1274">
        <v>6</v>
      </c>
      <c r="BB130" s="1274">
        <v>6</v>
      </c>
      <c r="BC130" s="1274">
        <v>6</v>
      </c>
      <c r="BD130" s="1274">
        <v>6</v>
      </c>
      <c r="BE130" s="1274">
        <v>6</v>
      </c>
      <c r="BF130" s="1274">
        <v>6</v>
      </c>
      <c r="BG130" s="1274">
        <v>6</v>
      </c>
      <c r="BH130" s="1274">
        <v>6</v>
      </c>
      <c r="BI130" s="1274">
        <v>6</v>
      </c>
      <c r="BJ130" s="1274">
        <v>6</v>
      </c>
      <c r="BK130" s="1274">
        <v>6</v>
      </c>
      <c r="BL130" s="1274">
        <v>6</v>
      </c>
      <c r="BM130" s="1274">
        <v>6</v>
      </c>
      <c r="BN130" s="1274">
        <v>6</v>
      </c>
      <c r="BO130" s="1274">
        <v>6</v>
      </c>
      <c r="BP130" s="1274">
        <v>6</v>
      </c>
      <c r="BQ130" s="1274">
        <v>6</v>
      </c>
      <c r="BR130" s="1274">
        <v>6</v>
      </c>
      <c r="BS130" s="1274">
        <v>6</v>
      </c>
      <c r="BT130" s="1274">
        <v>6</v>
      </c>
      <c r="BU130" s="822"/>
      <c r="BV130" s="822"/>
      <c r="BW130" s="822"/>
      <c r="BX130" s="822"/>
      <c r="BY130" s="822"/>
      <c r="BZ130" s="822"/>
      <c r="CA130" s="822"/>
      <c r="CB130" s="822"/>
      <c r="CC130" s="822"/>
      <c r="CD130" s="822"/>
      <c r="CE130" s="822"/>
      <c r="CF130" s="822"/>
      <c r="CG130" s="822"/>
      <c r="CH130" s="822"/>
      <c r="CI130" s="822"/>
      <c r="CJ130" s="822"/>
      <c r="CK130" s="822"/>
      <c r="CL130" s="822"/>
      <c r="CM130" s="822"/>
      <c r="CN130" s="823"/>
    </row>
    <row r="131" spans="2:92" x14ac:dyDescent="0.3">
      <c r="B131"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1" s="1513" t="s">
        <v>1036</v>
      </c>
      <c r="D131" s="1514">
        <v>70.010000000000005</v>
      </c>
      <c r="E131" s="1266" t="s">
        <v>889</v>
      </c>
      <c r="F131" s="1267" t="str">
        <f>VLOOKUP(TBL5_OptBen[[#This Row],[Option Type (defined list)]],'Option Typs_Grps'!B$2:C$47, 2, FALSE)</f>
        <v>Resource Options</v>
      </c>
      <c r="G131" s="1268" t="s">
        <v>738</v>
      </c>
      <c r="H131" s="1269" t="s">
        <v>1089</v>
      </c>
      <c r="I131" s="1275" t="s">
        <v>68</v>
      </c>
      <c r="J131" s="1271" t="s">
        <v>111</v>
      </c>
      <c r="K131" s="1272">
        <v>2</v>
      </c>
      <c r="L131" s="1273">
        <v>0</v>
      </c>
      <c r="M131" s="1273">
        <v>0</v>
      </c>
      <c r="N131" s="1273">
        <v>0</v>
      </c>
      <c r="O131" s="1273">
        <v>0</v>
      </c>
      <c r="P131" s="1273">
        <v>0</v>
      </c>
      <c r="Q131" s="1273">
        <v>0</v>
      </c>
      <c r="R131" s="1274">
        <v>0</v>
      </c>
      <c r="S131" s="1274">
        <v>0</v>
      </c>
      <c r="T131" s="1274">
        <v>0</v>
      </c>
      <c r="U131" s="1274">
        <v>0</v>
      </c>
      <c r="V131" s="1274">
        <v>0</v>
      </c>
      <c r="W131" s="1274">
        <v>0</v>
      </c>
      <c r="X131" s="1274">
        <v>0</v>
      </c>
      <c r="Y131" s="1274">
        <v>0</v>
      </c>
      <c r="Z131" s="1274">
        <v>7</v>
      </c>
      <c r="AA131" s="1274">
        <v>7</v>
      </c>
      <c r="AB131" s="1274">
        <v>7</v>
      </c>
      <c r="AC131" s="1274">
        <v>7</v>
      </c>
      <c r="AD131" s="1274">
        <v>7</v>
      </c>
      <c r="AE131" s="1274">
        <v>7</v>
      </c>
      <c r="AF131" s="1274">
        <v>7</v>
      </c>
      <c r="AG131" s="1274">
        <v>7</v>
      </c>
      <c r="AH131" s="1274">
        <v>7</v>
      </c>
      <c r="AI131" s="1274">
        <v>7</v>
      </c>
      <c r="AJ131" s="1274">
        <v>7</v>
      </c>
      <c r="AK131" s="1274">
        <v>7</v>
      </c>
      <c r="AL131" s="1274">
        <v>7</v>
      </c>
      <c r="AM131" s="1274">
        <v>7</v>
      </c>
      <c r="AN131" s="1274">
        <v>7</v>
      </c>
      <c r="AO131" s="1274">
        <v>7</v>
      </c>
      <c r="AP131" s="1274">
        <v>7</v>
      </c>
      <c r="AQ131" s="1274">
        <v>7</v>
      </c>
      <c r="AR131" s="1274">
        <v>7</v>
      </c>
      <c r="AS131" s="1274">
        <v>7</v>
      </c>
      <c r="AT131" s="1274">
        <v>7</v>
      </c>
      <c r="AU131" s="1274">
        <v>7</v>
      </c>
      <c r="AV131" s="1274">
        <v>7</v>
      </c>
      <c r="AW131" s="1274">
        <v>7</v>
      </c>
      <c r="AX131" s="1274">
        <v>7</v>
      </c>
      <c r="AY131" s="1274">
        <v>7</v>
      </c>
      <c r="AZ131" s="1274">
        <v>7</v>
      </c>
      <c r="BA131" s="1274">
        <v>7</v>
      </c>
      <c r="BB131" s="1274">
        <v>7</v>
      </c>
      <c r="BC131" s="1274">
        <v>7</v>
      </c>
      <c r="BD131" s="1274">
        <v>7</v>
      </c>
      <c r="BE131" s="1274">
        <v>7</v>
      </c>
      <c r="BF131" s="1274">
        <v>7</v>
      </c>
      <c r="BG131" s="1274">
        <v>7</v>
      </c>
      <c r="BH131" s="1274">
        <v>7</v>
      </c>
      <c r="BI131" s="1274">
        <v>7</v>
      </c>
      <c r="BJ131" s="1274">
        <v>7</v>
      </c>
      <c r="BK131" s="1274">
        <v>7</v>
      </c>
      <c r="BL131" s="1274">
        <v>7</v>
      </c>
      <c r="BM131" s="1274">
        <v>7</v>
      </c>
      <c r="BN131" s="1274">
        <v>7</v>
      </c>
      <c r="BO131" s="1274">
        <v>7</v>
      </c>
      <c r="BP131" s="1274">
        <v>7</v>
      </c>
      <c r="BQ131" s="1274">
        <v>7</v>
      </c>
      <c r="BR131" s="1274">
        <v>7</v>
      </c>
      <c r="BS131" s="1274">
        <v>7</v>
      </c>
      <c r="BT131" s="1274">
        <v>7</v>
      </c>
      <c r="BU131" s="822"/>
      <c r="BV131" s="822"/>
      <c r="BW131" s="822"/>
      <c r="BX131" s="822"/>
      <c r="BY131" s="822"/>
      <c r="BZ131" s="822"/>
      <c r="CA131" s="822"/>
      <c r="CB131" s="822"/>
      <c r="CC131" s="822"/>
      <c r="CD131" s="822"/>
      <c r="CE131" s="822"/>
      <c r="CF131" s="822"/>
      <c r="CG131" s="822"/>
      <c r="CH131" s="822"/>
      <c r="CI131" s="822"/>
      <c r="CJ131" s="822"/>
      <c r="CK131" s="822"/>
      <c r="CL131" s="822"/>
      <c r="CM131" s="822"/>
      <c r="CN131" s="823"/>
    </row>
    <row r="132" spans="2:92" x14ac:dyDescent="0.3">
      <c r="B13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2" s="1513" t="s">
        <v>1038</v>
      </c>
      <c r="D132" s="1277">
        <v>70.03</v>
      </c>
      <c r="E132" s="1266" t="s">
        <v>889</v>
      </c>
      <c r="F132" s="1267" t="str">
        <f>VLOOKUP(TBL5_OptBen[[#This Row],[Option Type (defined list)]],'Option Typs_Grps'!B$2:C$47, 2, FALSE)</f>
        <v>Resource Options</v>
      </c>
      <c r="G132" s="1268" t="s">
        <v>738</v>
      </c>
      <c r="H132" s="1269" t="s">
        <v>1089</v>
      </c>
      <c r="I132" s="1275" t="s">
        <v>68</v>
      </c>
      <c r="J132" s="1271" t="s">
        <v>111</v>
      </c>
      <c r="K132" s="1272">
        <v>2</v>
      </c>
      <c r="L132" s="1273">
        <v>0</v>
      </c>
      <c r="M132" s="1273">
        <v>0</v>
      </c>
      <c r="N132" s="1273">
        <v>0</v>
      </c>
      <c r="O132" s="1273">
        <v>0</v>
      </c>
      <c r="P132" s="1273">
        <v>0</v>
      </c>
      <c r="Q132" s="1273">
        <v>0</v>
      </c>
      <c r="R132" s="1274">
        <v>0</v>
      </c>
      <c r="S132" s="1274">
        <v>0</v>
      </c>
      <c r="T132" s="1274">
        <v>0</v>
      </c>
      <c r="U132" s="1274">
        <v>0</v>
      </c>
      <c r="V132" s="1274">
        <v>0</v>
      </c>
      <c r="W132" s="1274">
        <v>0</v>
      </c>
      <c r="X132" s="1274">
        <v>0</v>
      </c>
      <c r="Y132" s="1274">
        <v>0</v>
      </c>
      <c r="Z132" s="1274">
        <v>0</v>
      </c>
      <c r="AA132" s="1274">
        <v>0</v>
      </c>
      <c r="AB132" s="1274">
        <v>15</v>
      </c>
      <c r="AC132" s="1274">
        <v>15</v>
      </c>
      <c r="AD132" s="1274">
        <v>15</v>
      </c>
      <c r="AE132" s="1274">
        <v>15</v>
      </c>
      <c r="AF132" s="1274">
        <v>15</v>
      </c>
      <c r="AG132" s="1274">
        <v>15</v>
      </c>
      <c r="AH132" s="1274">
        <v>15</v>
      </c>
      <c r="AI132" s="1274">
        <v>15</v>
      </c>
      <c r="AJ132" s="1274">
        <v>15</v>
      </c>
      <c r="AK132" s="1274">
        <v>15</v>
      </c>
      <c r="AL132" s="1274">
        <v>15</v>
      </c>
      <c r="AM132" s="1274">
        <v>15</v>
      </c>
      <c r="AN132" s="1274">
        <v>15</v>
      </c>
      <c r="AO132" s="1274">
        <v>15</v>
      </c>
      <c r="AP132" s="1274">
        <v>15</v>
      </c>
      <c r="AQ132" s="1274">
        <v>15</v>
      </c>
      <c r="AR132" s="1274">
        <v>15</v>
      </c>
      <c r="AS132" s="1274">
        <v>15</v>
      </c>
      <c r="AT132" s="1274">
        <v>15</v>
      </c>
      <c r="AU132" s="1274">
        <v>15</v>
      </c>
      <c r="AV132" s="1274">
        <v>15</v>
      </c>
      <c r="AW132" s="1274">
        <v>15</v>
      </c>
      <c r="AX132" s="1274">
        <v>15</v>
      </c>
      <c r="AY132" s="1274">
        <v>15</v>
      </c>
      <c r="AZ132" s="1274">
        <v>15</v>
      </c>
      <c r="BA132" s="1274">
        <v>15</v>
      </c>
      <c r="BB132" s="1274">
        <v>15</v>
      </c>
      <c r="BC132" s="1274">
        <v>15</v>
      </c>
      <c r="BD132" s="1274">
        <v>15</v>
      </c>
      <c r="BE132" s="1274">
        <v>15</v>
      </c>
      <c r="BF132" s="1274">
        <v>15</v>
      </c>
      <c r="BG132" s="1274">
        <v>15</v>
      </c>
      <c r="BH132" s="1274">
        <v>15</v>
      </c>
      <c r="BI132" s="1274">
        <v>15</v>
      </c>
      <c r="BJ132" s="1274">
        <v>15</v>
      </c>
      <c r="BK132" s="1274">
        <v>15</v>
      </c>
      <c r="BL132" s="1274">
        <v>15</v>
      </c>
      <c r="BM132" s="1274">
        <v>15</v>
      </c>
      <c r="BN132" s="1274">
        <v>15</v>
      </c>
      <c r="BO132" s="1274">
        <v>15</v>
      </c>
      <c r="BP132" s="1274">
        <v>15</v>
      </c>
      <c r="BQ132" s="1274">
        <v>15</v>
      </c>
      <c r="BR132" s="1274">
        <v>15</v>
      </c>
      <c r="BS132" s="1274">
        <v>15</v>
      </c>
      <c r="BT132" s="1274">
        <v>15</v>
      </c>
      <c r="BU132" s="822"/>
      <c r="BV132" s="822"/>
      <c r="BW132" s="822"/>
      <c r="BX132" s="822"/>
      <c r="BY132" s="822"/>
      <c r="BZ132" s="822"/>
      <c r="CA132" s="822"/>
      <c r="CB132" s="822"/>
      <c r="CC132" s="822"/>
      <c r="CD132" s="822"/>
      <c r="CE132" s="822"/>
      <c r="CF132" s="822"/>
      <c r="CG132" s="822"/>
      <c r="CH132" s="822"/>
      <c r="CI132" s="822"/>
      <c r="CJ132" s="822"/>
      <c r="CK132" s="822"/>
      <c r="CL132" s="822"/>
      <c r="CM132" s="822"/>
      <c r="CN132" s="823"/>
    </row>
    <row r="133" spans="2:92" x14ac:dyDescent="0.3">
      <c r="B13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3" s="1513" t="s">
        <v>1041</v>
      </c>
      <c r="D133" s="1277">
        <v>70.06</v>
      </c>
      <c r="E133" s="1266" t="s">
        <v>921</v>
      </c>
      <c r="F133" s="1267" t="str">
        <f>VLOOKUP(TBL5_OptBen[[#This Row],[Option Type (defined list)]],'Option Typs_Grps'!B$2:C$47, 2, FALSE)</f>
        <v>Resource Options</v>
      </c>
      <c r="G133" s="1268" t="s">
        <v>738</v>
      </c>
      <c r="H133" s="1269" t="s">
        <v>1089</v>
      </c>
      <c r="I133" s="1275" t="s">
        <v>68</v>
      </c>
      <c r="J133" s="1271" t="s">
        <v>111</v>
      </c>
      <c r="K133" s="1272">
        <v>2</v>
      </c>
      <c r="L133" s="1273">
        <v>0</v>
      </c>
      <c r="M133" s="1273">
        <v>0</v>
      </c>
      <c r="N133" s="1273">
        <v>0</v>
      </c>
      <c r="O133" s="1273">
        <v>0</v>
      </c>
      <c r="P133" s="1273">
        <v>0</v>
      </c>
      <c r="Q133" s="1273">
        <v>0</v>
      </c>
      <c r="R133" s="1274">
        <v>0</v>
      </c>
      <c r="S133" s="1274">
        <v>0</v>
      </c>
      <c r="T133" s="1274">
        <v>0</v>
      </c>
      <c r="U133" s="1274">
        <v>0</v>
      </c>
      <c r="V133" s="1274">
        <v>0</v>
      </c>
      <c r="W133" s="1274">
        <v>0</v>
      </c>
      <c r="X133" s="1274">
        <v>0</v>
      </c>
      <c r="Y133" s="1274">
        <v>0</v>
      </c>
      <c r="Z133" s="1274">
        <v>0</v>
      </c>
      <c r="AA133" s="1274">
        <v>0</v>
      </c>
      <c r="AB133" s="1274">
        <v>4</v>
      </c>
      <c r="AC133" s="1274">
        <v>4</v>
      </c>
      <c r="AD133" s="1274">
        <v>4</v>
      </c>
      <c r="AE133" s="1274">
        <v>4</v>
      </c>
      <c r="AF133" s="1274">
        <v>4</v>
      </c>
      <c r="AG133" s="1274">
        <v>4</v>
      </c>
      <c r="AH133" s="1274">
        <v>4</v>
      </c>
      <c r="AI133" s="1274">
        <v>4</v>
      </c>
      <c r="AJ133" s="1274">
        <v>4</v>
      </c>
      <c r="AK133" s="1274">
        <v>4</v>
      </c>
      <c r="AL133" s="1274">
        <v>4</v>
      </c>
      <c r="AM133" s="1274">
        <v>4</v>
      </c>
      <c r="AN133" s="1274">
        <v>4</v>
      </c>
      <c r="AO133" s="1274">
        <v>4</v>
      </c>
      <c r="AP133" s="1274">
        <v>4</v>
      </c>
      <c r="AQ133" s="1274">
        <v>4</v>
      </c>
      <c r="AR133" s="1274">
        <v>4</v>
      </c>
      <c r="AS133" s="1274">
        <v>4</v>
      </c>
      <c r="AT133" s="1274">
        <v>4</v>
      </c>
      <c r="AU133" s="1274">
        <v>4</v>
      </c>
      <c r="AV133" s="1274">
        <v>4</v>
      </c>
      <c r="AW133" s="1274">
        <v>4</v>
      </c>
      <c r="AX133" s="1274">
        <v>4</v>
      </c>
      <c r="AY133" s="1274">
        <v>4</v>
      </c>
      <c r="AZ133" s="1274">
        <v>4</v>
      </c>
      <c r="BA133" s="1274">
        <v>4</v>
      </c>
      <c r="BB133" s="1274">
        <v>4</v>
      </c>
      <c r="BC133" s="1274">
        <v>4</v>
      </c>
      <c r="BD133" s="1274">
        <v>4</v>
      </c>
      <c r="BE133" s="1274">
        <v>4</v>
      </c>
      <c r="BF133" s="1274">
        <v>4</v>
      </c>
      <c r="BG133" s="1274">
        <v>4</v>
      </c>
      <c r="BH133" s="1274">
        <v>4</v>
      </c>
      <c r="BI133" s="1274">
        <v>4</v>
      </c>
      <c r="BJ133" s="1274">
        <v>4</v>
      </c>
      <c r="BK133" s="1274">
        <v>4</v>
      </c>
      <c r="BL133" s="1274">
        <v>4</v>
      </c>
      <c r="BM133" s="1274">
        <v>4</v>
      </c>
      <c r="BN133" s="1274">
        <v>4</v>
      </c>
      <c r="BO133" s="1274">
        <v>4</v>
      </c>
      <c r="BP133" s="1274">
        <v>4</v>
      </c>
      <c r="BQ133" s="1274">
        <v>4</v>
      </c>
      <c r="BR133" s="1274">
        <v>4</v>
      </c>
      <c r="BS133" s="1274">
        <v>4</v>
      </c>
      <c r="BT133" s="1274">
        <v>4</v>
      </c>
      <c r="BU133" s="822"/>
      <c r="BV133" s="822"/>
      <c r="BW133" s="822"/>
      <c r="BX133" s="822"/>
      <c r="BY133" s="822"/>
      <c r="BZ133" s="822"/>
      <c r="CA133" s="822"/>
      <c r="CB133" s="822"/>
      <c r="CC133" s="822"/>
      <c r="CD133" s="822"/>
      <c r="CE133" s="822"/>
      <c r="CF133" s="822"/>
      <c r="CG133" s="822"/>
      <c r="CH133" s="822"/>
      <c r="CI133" s="822"/>
      <c r="CJ133" s="822"/>
      <c r="CK133" s="822"/>
      <c r="CL133" s="822"/>
      <c r="CM133" s="822"/>
      <c r="CN133" s="823"/>
    </row>
    <row r="134" spans="2:92" x14ac:dyDescent="0.3">
      <c r="B13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4" s="1513" t="s">
        <v>1046</v>
      </c>
      <c r="D134" s="1277" t="s">
        <v>1045</v>
      </c>
      <c r="E134" s="1266" t="s">
        <v>763</v>
      </c>
      <c r="F134" s="1267" t="str">
        <f>VLOOKUP(TBL5_OptBen[[#This Row],[Option Type (defined list)]],'Option Typs_Grps'!B$2:C$47, 2, FALSE)</f>
        <v>Resource Options</v>
      </c>
      <c r="G134" s="1268" t="s">
        <v>772</v>
      </c>
      <c r="H134" s="1269" t="s">
        <v>1090</v>
      </c>
      <c r="I134" s="1290" t="s">
        <v>68</v>
      </c>
      <c r="J134" s="1271" t="s">
        <v>111</v>
      </c>
      <c r="K134" s="1272">
        <v>2</v>
      </c>
      <c r="L134" s="1273">
        <v>0</v>
      </c>
      <c r="M134" s="1273">
        <v>0</v>
      </c>
      <c r="N134" s="1273">
        <v>0</v>
      </c>
      <c r="O134" s="1273">
        <v>0</v>
      </c>
      <c r="P134" s="1273">
        <v>0</v>
      </c>
      <c r="Q134" s="1273">
        <v>0</v>
      </c>
      <c r="R134" s="1274">
        <v>0.10454183288329412</v>
      </c>
      <c r="S134" s="1274">
        <v>0.31462809996077823</v>
      </c>
      <c r="T134" s="1274">
        <v>0.52665101617382004</v>
      </c>
      <c r="U134" s="1274">
        <v>0.74049613490297805</v>
      </c>
      <c r="V134" s="1274">
        <v>0.9560548053532818</v>
      </c>
      <c r="W134" s="1274">
        <v>1.1731983933261745</v>
      </c>
      <c r="X134" s="1274">
        <v>1.3918043621134788</v>
      </c>
      <c r="Y134" s="1274">
        <v>1.6117989603557885</v>
      </c>
      <c r="Z134" s="1274">
        <v>1.8332210931424946</v>
      </c>
      <c r="AA134" s="1274">
        <v>2.0560657241298737</v>
      </c>
      <c r="AB134" s="1274">
        <v>2.7273691112523943</v>
      </c>
      <c r="AC134" s="1274">
        <v>3.8499765176442482</v>
      </c>
      <c r="AD134" s="1274">
        <v>4.9797140262065938</v>
      </c>
      <c r="AE134" s="1274">
        <v>6.1168666362104513</v>
      </c>
      <c r="AF134" s="1274">
        <v>7.2614219442209951</v>
      </c>
      <c r="AG134" s="1274">
        <v>8.4130545890100716</v>
      </c>
      <c r="AH134" s="1274">
        <v>9.5715896607388782</v>
      </c>
      <c r="AI134" s="1274">
        <v>10.737026559221523</v>
      </c>
      <c r="AJ134" s="1274">
        <v>11.909517625746506</v>
      </c>
      <c r="AK134" s="1274">
        <v>13.089679286210014</v>
      </c>
      <c r="AL134" s="1274">
        <v>14.277590116267003</v>
      </c>
      <c r="AM134" s="1274">
        <v>15.472796366156837</v>
      </c>
      <c r="AN134" s="1274">
        <v>16.67529803587945</v>
      </c>
      <c r="AO134" s="1274">
        <v>17.88509512543488</v>
      </c>
      <c r="AP134" s="1274">
        <v>19.102187634823146</v>
      </c>
      <c r="AQ134" s="1274">
        <v>20.326575564044191</v>
      </c>
      <c r="AR134" s="1274">
        <v>21.558258913098051</v>
      </c>
      <c r="AS134" s="1274">
        <v>22.797237681984768</v>
      </c>
      <c r="AT134" s="1274">
        <v>24.043511870704414</v>
      </c>
      <c r="AU134" s="1274">
        <v>25.297081479256711</v>
      </c>
      <c r="AV134" s="1274">
        <v>26.55794650764183</v>
      </c>
      <c r="AW134" s="1274">
        <v>27.8261069558598</v>
      </c>
      <c r="AX134" s="1274">
        <v>29.101562823910545</v>
      </c>
      <c r="AY134" s="1274">
        <v>30.384314111794094</v>
      </c>
      <c r="AZ134" s="1274">
        <v>31.674360819510511</v>
      </c>
      <c r="BA134" s="1274">
        <v>32.971702947059683</v>
      </c>
      <c r="BB134" s="1274">
        <v>34.276340494441669</v>
      </c>
      <c r="BC134" s="1274">
        <v>35.588273461656698</v>
      </c>
      <c r="BD134" s="1274">
        <v>36.907501848704371</v>
      </c>
      <c r="BE134" s="1274">
        <v>38.234025655584801</v>
      </c>
      <c r="BF134" s="1274">
        <v>39.56784488229804</v>
      </c>
      <c r="BG134" s="1274">
        <v>40.908959528844164</v>
      </c>
      <c r="BH134" s="1274">
        <v>42.257369595223025</v>
      </c>
      <c r="BI134" s="1274">
        <v>43.613075081434708</v>
      </c>
      <c r="BJ134" s="1274">
        <v>44.976075987479263</v>
      </c>
      <c r="BK134" s="1274">
        <v>46.346372313356568</v>
      </c>
      <c r="BL134" s="1274">
        <v>47.723964059066901</v>
      </c>
      <c r="BM134" s="1274">
        <v>49.108851224609907</v>
      </c>
      <c r="BN134" s="1274">
        <v>50.501033809985657</v>
      </c>
      <c r="BO134" s="1274">
        <v>51.9005118151942</v>
      </c>
      <c r="BP134" s="1274">
        <v>53.307285240235657</v>
      </c>
      <c r="BQ134" s="1274">
        <v>54.721354085109922</v>
      </c>
      <c r="BR134" s="1274">
        <v>56.142718349816917</v>
      </c>
      <c r="BS134" s="1274">
        <v>57.571378034356712</v>
      </c>
      <c r="BT134" s="1274">
        <v>59.007333138729436</v>
      </c>
      <c r="BU134" s="822"/>
      <c r="BV134" s="822"/>
      <c r="BW134" s="822"/>
      <c r="BX134" s="822"/>
      <c r="BY134" s="822"/>
      <c r="BZ134" s="822"/>
      <c r="CA134" s="822"/>
      <c r="CB134" s="822"/>
      <c r="CC134" s="822"/>
      <c r="CD134" s="822"/>
      <c r="CE134" s="822"/>
      <c r="CF134" s="822"/>
      <c r="CG134" s="822"/>
      <c r="CH134" s="822"/>
      <c r="CI134" s="822"/>
      <c r="CJ134" s="822"/>
      <c r="CK134" s="822"/>
      <c r="CL134" s="822"/>
      <c r="CM134" s="822"/>
      <c r="CN134" s="823"/>
    </row>
    <row r="135" spans="2:92" x14ac:dyDescent="0.3">
      <c r="B13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5" s="1513" t="s">
        <v>1048</v>
      </c>
      <c r="D135" s="1277" t="s">
        <v>1047</v>
      </c>
      <c r="E135" s="1266" t="s">
        <v>776</v>
      </c>
      <c r="F135" s="1267" t="str">
        <f>VLOOKUP(TBL5_OptBen[[#This Row],[Option Type (defined list)]],'Option Typs_Grps'!B$2:C$47, 2, FALSE)</f>
        <v>Resource Options</v>
      </c>
      <c r="G135" s="1268" t="s">
        <v>772</v>
      </c>
      <c r="H135" s="1269" t="s">
        <v>1090</v>
      </c>
      <c r="I135" s="1290" t="s">
        <v>68</v>
      </c>
      <c r="J135" s="1271" t="s">
        <v>111</v>
      </c>
      <c r="K135" s="1272">
        <v>2</v>
      </c>
      <c r="L135" s="1273">
        <v>0</v>
      </c>
      <c r="M135" s="1273">
        <v>0</v>
      </c>
      <c r="N135" s="1273">
        <v>0</v>
      </c>
      <c r="O135" s="1273">
        <v>0</v>
      </c>
      <c r="P135" s="1273">
        <v>0</v>
      </c>
      <c r="Q135" s="1273">
        <v>0</v>
      </c>
      <c r="R135" s="1274">
        <v>0.89999999999999991</v>
      </c>
      <c r="S135" s="1274">
        <v>2.6287157736044384</v>
      </c>
      <c r="T135" s="1274">
        <v>4.2205091398986587</v>
      </c>
      <c r="U135" s="1274">
        <v>5.6862249965285798</v>
      </c>
      <c r="V135" s="1274">
        <v>7.0358492743189762</v>
      </c>
      <c r="W135" s="1274">
        <v>8.8718013467122852</v>
      </c>
      <c r="X135" s="1274">
        <v>11.155561768583032</v>
      </c>
      <c r="Y135" s="1274">
        <v>13.258437640513939</v>
      </c>
      <c r="Z135" s="1274">
        <v>15.194755868293193</v>
      </c>
      <c r="AA135" s="1274">
        <v>16.977708599491486</v>
      </c>
      <c r="AB135" s="1274">
        <v>18.619443101641636</v>
      </c>
      <c r="AC135" s="1274">
        <v>20.131144521644373</v>
      </c>
      <c r="AD135" s="1274">
        <v>21.523112090240481</v>
      </c>
      <c r="AE135" s="1274">
        <v>22.211716422423677</v>
      </c>
      <c r="AF135" s="1274">
        <v>22.252667189508156</v>
      </c>
      <c r="AG135" s="1274">
        <v>22.290374463534938</v>
      </c>
      <c r="AH135" s="1274">
        <v>22.325095144385628</v>
      </c>
      <c r="AI135" s="1274">
        <v>22.357065784264801</v>
      </c>
      <c r="AJ135" s="1274">
        <v>22.386504199331572</v>
      </c>
      <c r="AK135" s="1274">
        <v>22.413610953682404</v>
      </c>
      <c r="AL135" s="1274">
        <v>22.438570725795469</v>
      </c>
      <c r="AM135" s="1274">
        <v>22.461553566746208</v>
      </c>
      <c r="AN135" s="1274">
        <v>22.482716058766343</v>
      </c>
      <c r="AO135" s="1274">
        <v>22.502202382039524</v>
      </c>
      <c r="AP135" s="1274">
        <v>22.52014529700179</v>
      </c>
      <c r="AQ135" s="1274">
        <v>21.636555541913605</v>
      </c>
      <c r="AR135" s="1274">
        <v>19.922838737835935</v>
      </c>
      <c r="AS135" s="1274">
        <v>18.344856352246875</v>
      </c>
      <c r="AT135" s="1274">
        <v>16.891857581793971</v>
      </c>
      <c r="AU135" s="1274">
        <v>15.553943137235994</v>
      </c>
      <c r="AV135" s="1274">
        <v>14.321997799526642</v>
      </c>
      <c r="AW135" s="1274">
        <v>13.1876283177731</v>
      </c>
      <c r="AX135" s="1274">
        <v>12.14310622596793</v>
      </c>
      <c r="AY135" s="1274">
        <v>11.181315188904325</v>
      </c>
      <c r="AZ135" s="1274">
        <v>10.295702518542122</v>
      </c>
      <c r="BA135" s="1274">
        <v>9.480234530505335</v>
      </c>
      <c r="BB135" s="1274">
        <v>8.7293554365547141</v>
      </c>
      <c r="BC135" s="1274">
        <v>8.0379494929695028</v>
      </c>
      <c r="BD135" s="1274">
        <v>7.4013061469551431</v>
      </c>
      <c r="BE135" s="1274">
        <v>6.8150879436191332</v>
      </c>
      <c r="BF135" s="1274">
        <v>6.2753009748651252</v>
      </c>
      <c r="BG135" s="1274">
        <v>5.7782676688733794</v>
      </c>
      <c r="BH135" s="1274">
        <v>5.3206017347821319</v>
      </c>
      <c r="BI135" s="1274">
        <v>4.8991850918678823</v>
      </c>
      <c r="BJ135" s="1274">
        <v>4.5111466260429172</v>
      </c>
      <c r="BK135" s="1274">
        <v>4.153842628938011</v>
      </c>
      <c r="BL135" s="1274">
        <v>3.8248387863016218</v>
      </c>
      <c r="BM135" s="1274">
        <v>3.5218935930024573</v>
      </c>
      <c r="BN135" s="1274">
        <v>3.2429430816417195</v>
      </c>
      <c r="BO135" s="1274">
        <v>2.9860867607309776</v>
      </c>
      <c r="BP135" s="1274">
        <v>2.749574666632383</v>
      </c>
      <c r="BQ135" s="1274">
        <v>2.5317954410460244</v>
      </c>
      <c r="BR135" s="1274">
        <v>2.331265352816275</v>
      </c>
      <c r="BS135" s="1274">
        <v>2.146618189262627</v>
      </c>
      <c r="BT135" s="1274">
        <v>1.9765959481645976</v>
      </c>
      <c r="BU135" s="822"/>
      <c r="BV135" s="822"/>
      <c r="BW135" s="822"/>
      <c r="BX135" s="822"/>
      <c r="BY135" s="822"/>
      <c r="BZ135" s="822"/>
      <c r="CA135" s="822"/>
      <c r="CB135" s="822"/>
      <c r="CC135" s="822"/>
      <c r="CD135" s="822"/>
      <c r="CE135" s="822"/>
      <c r="CF135" s="822"/>
      <c r="CG135" s="822"/>
      <c r="CH135" s="822"/>
      <c r="CI135" s="822"/>
      <c r="CJ135" s="822"/>
      <c r="CK135" s="822"/>
      <c r="CL135" s="822"/>
      <c r="CM135" s="822"/>
      <c r="CN135" s="823"/>
    </row>
    <row r="136" spans="2:92" x14ac:dyDescent="0.3">
      <c r="B13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513" t="s">
        <v>1050</v>
      </c>
      <c r="D136" s="1277" t="s">
        <v>1049</v>
      </c>
      <c r="E136" s="1266" t="s">
        <v>834</v>
      </c>
      <c r="F136" s="1267" t="str">
        <f>VLOOKUP(TBL5_OptBen[[#This Row],[Option Type (defined list)]],'Option Typs_Grps'!B$2:C$47, 2, FALSE)</f>
        <v>Resource Options</v>
      </c>
      <c r="G136" s="1268" t="s">
        <v>772</v>
      </c>
      <c r="H136" s="1269" t="s">
        <v>1090</v>
      </c>
      <c r="I136" s="1290" t="s">
        <v>68</v>
      </c>
      <c r="J136" s="1271" t="s">
        <v>111</v>
      </c>
      <c r="K136" s="1272">
        <v>2</v>
      </c>
      <c r="L136" s="1273">
        <v>0</v>
      </c>
      <c r="M136" s="1273">
        <v>0</v>
      </c>
      <c r="N136" s="1273">
        <v>0</v>
      </c>
      <c r="O136" s="1273">
        <v>0</v>
      </c>
      <c r="P136" s="1273">
        <v>0</v>
      </c>
      <c r="Q136" s="1273">
        <v>0</v>
      </c>
      <c r="R136" s="1274">
        <v>0.40206885413950683</v>
      </c>
      <c r="S136" s="1274">
        <v>1.1894915763772202</v>
      </c>
      <c r="T136" s="1274">
        <v>1.9441792093999923</v>
      </c>
      <c r="U136" s="1274">
        <v>2.6674926309621059</v>
      </c>
      <c r="V136" s="1274">
        <v>3.3607361437998273</v>
      </c>
      <c r="W136" s="1274">
        <v>3.7</v>
      </c>
      <c r="X136" s="1274">
        <v>3.7</v>
      </c>
      <c r="Y136" s="1274">
        <v>3.7</v>
      </c>
      <c r="Z136" s="1274">
        <v>3.7</v>
      </c>
      <c r="AA136" s="1274">
        <v>3.6999999999999997</v>
      </c>
      <c r="AB136" s="1274">
        <v>3.6999999999999993</v>
      </c>
      <c r="AC136" s="1274">
        <v>3.6999999999999993</v>
      </c>
      <c r="AD136" s="1274">
        <v>3.6999999999999993</v>
      </c>
      <c r="AE136" s="1274">
        <v>3.6999999999999993</v>
      </c>
      <c r="AF136" s="1274">
        <v>3.6999999999999993</v>
      </c>
      <c r="AG136" s="1274">
        <v>3.6999999999999988</v>
      </c>
      <c r="AH136" s="1274">
        <v>3.6999999999999984</v>
      </c>
      <c r="AI136" s="1274">
        <v>3.6999999999999984</v>
      </c>
      <c r="AJ136" s="1274">
        <v>3.6999999999999984</v>
      </c>
      <c r="AK136" s="1274">
        <v>3.6999999999999984</v>
      </c>
      <c r="AL136" s="1274">
        <v>3.699999999999998</v>
      </c>
      <c r="AM136" s="1274">
        <v>3.699999999999998</v>
      </c>
      <c r="AN136" s="1274">
        <v>3.699999999999998</v>
      </c>
      <c r="AO136" s="1274">
        <v>3.699999999999998</v>
      </c>
      <c r="AP136" s="1274">
        <v>3.6999999999999975</v>
      </c>
      <c r="AQ136" s="1274">
        <v>3.6230909734538228</v>
      </c>
      <c r="AR136" s="1274">
        <v>3.4724702167745978</v>
      </c>
      <c r="AS136" s="1274">
        <v>3.3281111334866411</v>
      </c>
      <c r="AT136" s="1274">
        <v>3.1897534105061309</v>
      </c>
      <c r="AU136" s="1274">
        <v>3.0571475566010671</v>
      </c>
      <c r="AV136" s="1274">
        <v>2.930054452500416</v>
      </c>
      <c r="AW136" s="1274">
        <v>2.8082449197063117</v>
      </c>
      <c r="AX136" s="1274">
        <v>2.6914993072317959</v>
      </c>
      <c r="AY136" s="1274">
        <v>2.5796070955188761</v>
      </c>
      <c r="AZ136" s="1274">
        <v>2.4723665168226803</v>
      </c>
      <c r="BA136" s="1274">
        <v>2.3695841913771725</v>
      </c>
      <c r="BB136" s="1274">
        <v>2.2710747786863492</v>
      </c>
      <c r="BC136" s="1274">
        <v>2.1766606433121134</v>
      </c>
      <c r="BD136" s="1274">
        <v>2.0861715345561644</v>
      </c>
      <c r="BE136" s="1274">
        <v>1.9994442794582969</v>
      </c>
      <c r="BF136" s="1274">
        <v>1.9163224885575103</v>
      </c>
      <c r="BG136" s="1274">
        <v>1.8366562738853474</v>
      </c>
      <c r="BH136" s="1274">
        <v>1.7603019786829437</v>
      </c>
      <c r="BI136" s="1274">
        <v>1.6871219183543973</v>
      </c>
      <c r="BJ136" s="1274">
        <v>1.6169841321893421</v>
      </c>
      <c r="BK136" s="1274">
        <v>1.5497621454070214</v>
      </c>
      <c r="BL136" s="1274">
        <v>1.4853347410927698</v>
      </c>
      <c r="BM136" s="1274">
        <v>1.4235857416156565</v>
      </c>
      <c r="BN136" s="1274">
        <v>1.3644037991331297</v>
      </c>
      <c r="BO136" s="1274">
        <v>1.3076821948048964</v>
      </c>
      <c r="BP136" s="1274">
        <v>1.2533186463539723</v>
      </c>
      <c r="BQ136" s="1274">
        <v>1.2012151236278892</v>
      </c>
      <c r="BR136" s="1274">
        <v>1.151277671827476</v>
      </c>
      <c r="BS136" s="1274">
        <v>1.1034162420844502</v>
      </c>
      <c r="BT136" s="1274">
        <v>1.0575445290823131</v>
      </c>
      <c r="BU136" s="822"/>
      <c r="BV136" s="822"/>
      <c r="BW136" s="822"/>
      <c r="BX136" s="822"/>
      <c r="BY136" s="822"/>
      <c r="BZ136" s="822"/>
      <c r="CA136" s="822"/>
      <c r="CB136" s="822"/>
      <c r="CC136" s="822"/>
      <c r="CD136" s="822"/>
      <c r="CE136" s="822"/>
      <c r="CF136" s="822"/>
      <c r="CG136" s="822"/>
      <c r="CH136" s="822"/>
      <c r="CI136" s="822"/>
      <c r="CJ136" s="822"/>
      <c r="CK136" s="822"/>
      <c r="CL136" s="822"/>
      <c r="CM136" s="822"/>
      <c r="CN136" s="823"/>
    </row>
    <row r="137" spans="2:92" x14ac:dyDescent="0.3">
      <c r="B13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7" s="1513" t="s">
        <v>1052</v>
      </c>
      <c r="D137" s="1277" t="s">
        <v>1051</v>
      </c>
      <c r="E137" s="1266" t="s">
        <v>751</v>
      </c>
      <c r="F137" s="1267" t="str">
        <f>VLOOKUP(TBL5_OptBen[[#This Row],[Option Type (defined list)]],'Option Typs_Grps'!B$2:C$47, 2, FALSE)</f>
        <v>Resource Options</v>
      </c>
      <c r="G137" s="1268" t="s">
        <v>772</v>
      </c>
      <c r="H137" s="1269" t="s">
        <v>1090</v>
      </c>
      <c r="I137" s="1290" t="s">
        <v>68</v>
      </c>
      <c r="J137" s="1271" t="s">
        <v>111</v>
      </c>
      <c r="K137" s="1272">
        <v>2</v>
      </c>
      <c r="L137" s="1273">
        <v>0</v>
      </c>
      <c r="M137" s="1273">
        <v>0</v>
      </c>
      <c r="N137" s="1273">
        <v>0</v>
      </c>
      <c r="O137" s="1273">
        <v>0</v>
      </c>
      <c r="P137" s="1273">
        <v>0</v>
      </c>
      <c r="Q137" s="1273">
        <v>0</v>
      </c>
      <c r="R137" s="1274">
        <v>7.8525768812093819E-2</v>
      </c>
      <c r="S137" s="1274">
        <v>0.23939108830186728</v>
      </c>
      <c r="T137" s="1274">
        <v>0.40068616791853195</v>
      </c>
      <c r="U137" s="1274">
        <v>0.55620170545507686</v>
      </c>
      <c r="V137" s="1274">
        <v>0.70595139100555093</v>
      </c>
      <c r="W137" s="1274">
        <v>0.8453957581553645</v>
      </c>
      <c r="X137" s="1274">
        <v>0.97510336637628547</v>
      </c>
      <c r="Y137" s="1274">
        <v>1.0996318257208639</v>
      </c>
      <c r="Z137" s="1274">
        <v>1.2175084086558088</v>
      </c>
      <c r="AA137" s="1274">
        <v>1.3258836019955997</v>
      </c>
      <c r="AB137" s="1274">
        <v>1.4468312331939248</v>
      </c>
      <c r="AC137" s="1274">
        <v>1.5797460691331262</v>
      </c>
      <c r="AD137" s="1274">
        <v>1.6971355681279992</v>
      </c>
      <c r="AE137" s="1274">
        <v>1.7992638720267564</v>
      </c>
      <c r="AF137" s="1274">
        <v>1.8875854491423785</v>
      </c>
      <c r="AG137" s="1274">
        <v>1.9651951683803366</v>
      </c>
      <c r="AH137" s="1274">
        <v>2.0266593468814289</v>
      </c>
      <c r="AI137" s="1274">
        <v>2.0745659942357246</v>
      </c>
      <c r="AJ137" s="1274">
        <v>2.1163106033429084</v>
      </c>
      <c r="AK137" s="1274">
        <v>2.1519857234539588</v>
      </c>
      <c r="AL137" s="1274">
        <v>2.184065527361565</v>
      </c>
      <c r="AM137" s="1274">
        <v>2.2133809774077156</v>
      </c>
      <c r="AN137" s="1274">
        <v>2.2402516408075095</v>
      </c>
      <c r="AO137" s="1274">
        <v>2.2649219149999009</v>
      </c>
      <c r="AP137" s="1274">
        <v>2.2876102913420051</v>
      </c>
      <c r="AQ137" s="1274">
        <v>2.3051809684667095</v>
      </c>
      <c r="AR137" s="1274">
        <v>2.3179855760199626</v>
      </c>
      <c r="AS137" s="1274">
        <v>2.329703942263329</v>
      </c>
      <c r="AT137" s="1274">
        <v>2.34046522924797</v>
      </c>
      <c r="AU137" s="1274">
        <v>2.3503833189774079</v>
      </c>
      <c r="AV137" s="1274">
        <v>2.3595588036619057</v>
      </c>
      <c r="AW137" s="1274">
        <v>2.3680806892369972</v>
      </c>
      <c r="AX137" s="1274">
        <v>2.3760278002751769</v>
      </c>
      <c r="AY137" s="1274">
        <v>2.3834700238181448</v>
      </c>
      <c r="AZ137" s="1274">
        <v>2.3904694279348071</v>
      </c>
      <c r="BA137" s="1274">
        <v>2.3970812004252471</v>
      </c>
      <c r="BB137" s="1274">
        <v>2.4033544639873554</v>
      </c>
      <c r="BC137" s="1274">
        <v>2.4093329857367438</v>
      </c>
      <c r="BD137" s="1274">
        <v>2.4150557961401797</v>
      </c>
      <c r="BE137" s="1274">
        <v>2.4205577300767631</v>
      </c>
      <c r="BF137" s="1274">
        <v>2.4258699007901656</v>
      </c>
      <c r="BG137" s="1274">
        <v>2.4310201158678155</v>
      </c>
      <c r="BH137" s="1274">
        <v>2.4360332430223322</v>
      </c>
      <c r="BI137" s="1274">
        <v>2.4409315323090093</v>
      </c>
      <c r="BJ137" s="1274">
        <v>2.4457349004535098</v>
      </c>
      <c r="BK137" s="1274">
        <v>2.4504611821546107</v>
      </c>
      <c r="BL137" s="1274">
        <v>2.4551263525429077</v>
      </c>
      <c r="BM137" s="1274">
        <v>2.4597447243970194</v>
      </c>
      <c r="BN137" s="1274">
        <v>2.4643291232264004</v>
      </c>
      <c r="BO137" s="1274">
        <v>2.4688910429112414</v>
      </c>
      <c r="BP137" s="1274">
        <v>2.4734407842320243</v>
      </c>
      <c r="BQ137" s="1274">
        <v>2.4779875783156573</v>
      </c>
      <c r="BR137" s="1274">
        <v>2.4825396967633471</v>
      </c>
      <c r="BS137" s="1274">
        <v>2.4871045499997413</v>
      </c>
      <c r="BT137" s="1274">
        <v>2.0857403687528553</v>
      </c>
      <c r="BU137" s="822"/>
      <c r="BV137" s="822"/>
      <c r="BW137" s="822"/>
      <c r="BX137" s="822"/>
      <c r="BY137" s="822"/>
      <c r="BZ137" s="822"/>
      <c r="CA137" s="822"/>
      <c r="CB137" s="822"/>
      <c r="CC137" s="822"/>
      <c r="CD137" s="822"/>
      <c r="CE137" s="822"/>
      <c r="CF137" s="822"/>
      <c r="CG137" s="822"/>
      <c r="CH137" s="822"/>
      <c r="CI137" s="822"/>
      <c r="CJ137" s="822"/>
      <c r="CK137" s="822"/>
      <c r="CL137" s="822"/>
      <c r="CM137" s="822"/>
      <c r="CN137" s="823"/>
    </row>
    <row r="138" spans="2:92" x14ac:dyDescent="0.3">
      <c r="B13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513" t="s">
        <v>1054</v>
      </c>
      <c r="D138" s="1277" t="s">
        <v>1053</v>
      </c>
      <c r="E138" s="1266" t="s">
        <v>736</v>
      </c>
      <c r="F138" s="1267" t="str">
        <f>VLOOKUP(TBL5_OptBen[[#This Row],[Option Type (defined list)]],'Option Typs_Grps'!B$2:C$47, 2, FALSE)</f>
        <v>Resource Options</v>
      </c>
      <c r="G138" s="1268" t="s">
        <v>772</v>
      </c>
      <c r="H138" s="1269" t="s">
        <v>1090</v>
      </c>
      <c r="I138" s="1290" t="s">
        <v>68</v>
      </c>
      <c r="J138" s="1271" t="s">
        <v>111</v>
      </c>
      <c r="K138" s="1272">
        <v>2</v>
      </c>
      <c r="L138" s="1273">
        <v>0</v>
      </c>
      <c r="M138" s="1273">
        <v>0</v>
      </c>
      <c r="N138" s="1273">
        <v>0</v>
      </c>
      <c r="O138" s="1273">
        <v>0</v>
      </c>
      <c r="P138" s="1273">
        <v>0</v>
      </c>
      <c r="Q138" s="1273">
        <v>0</v>
      </c>
      <c r="R138" s="1274">
        <v>0.24987267293458346</v>
      </c>
      <c r="S138" s="1274">
        <v>0.78554249389123465</v>
      </c>
      <c r="T138" s="1274">
        <v>1.372421854541503</v>
      </c>
      <c r="U138" s="1274">
        <v>1.9905012185357898</v>
      </c>
      <c r="V138" s="1274">
        <v>2.639013761548644</v>
      </c>
      <c r="W138" s="1274">
        <v>3.4770073471307867</v>
      </c>
      <c r="X138" s="1274">
        <v>4.5130456553922418</v>
      </c>
      <c r="Y138" s="1274">
        <v>5.5893025573816146</v>
      </c>
      <c r="Z138" s="1274">
        <v>6.696678667667407</v>
      </c>
      <c r="AA138" s="1274">
        <v>7.8177752245700667</v>
      </c>
      <c r="AB138" s="1274">
        <v>8.5576915783453593</v>
      </c>
      <c r="AC138" s="1274">
        <v>8.8699706043477846</v>
      </c>
      <c r="AD138" s="1274">
        <v>9.108179068641876</v>
      </c>
      <c r="AE138" s="1274">
        <v>9.2826104066982538</v>
      </c>
      <c r="AF138" s="1274">
        <v>9.4064940599611813</v>
      </c>
      <c r="AG138" s="1274">
        <v>9.4982614445976541</v>
      </c>
      <c r="AH138" s="1274">
        <v>9.5335265619495253</v>
      </c>
      <c r="AI138" s="1274">
        <v>9.5267165965028013</v>
      </c>
      <c r="AJ138" s="1274">
        <v>9.5120615079586539</v>
      </c>
      <c r="AK138" s="1274">
        <v>9.4886715182374548</v>
      </c>
      <c r="AL138" s="1274">
        <v>9.4661188584106348</v>
      </c>
      <c r="AM138" s="1274">
        <v>9.4464438281317236</v>
      </c>
      <c r="AN138" s="1274">
        <v>9.429561699984097</v>
      </c>
      <c r="AO138" s="1274">
        <v>9.4152187927547004</v>
      </c>
      <c r="AP138" s="1274">
        <v>9.4031895011306172</v>
      </c>
      <c r="AQ138" s="1274">
        <v>9.3797169789975676</v>
      </c>
      <c r="AR138" s="1274">
        <v>9.3457027693837986</v>
      </c>
      <c r="AS138" s="1274">
        <v>9.3153461217515208</v>
      </c>
      <c r="AT138" s="1274">
        <v>9.2883547568152274</v>
      </c>
      <c r="AU138" s="1274">
        <v>9.2644641145194946</v>
      </c>
      <c r="AV138" s="1274">
        <v>9.243434439449647</v>
      </c>
      <c r="AW138" s="1274">
        <v>9.225048215542877</v>
      </c>
      <c r="AX138" s="1274">
        <v>9.2091076801778993</v>
      </c>
      <c r="AY138" s="1274">
        <v>9.1954327698096101</v>
      </c>
      <c r="AZ138" s="1274">
        <v>9.1838594734878782</v>
      </c>
      <c r="BA138" s="1274">
        <v>9.174238251572163</v>
      </c>
      <c r="BB138" s="1274">
        <v>9.1664326308904638</v>
      </c>
      <c r="BC138" s="1274">
        <v>9.1603179536546673</v>
      </c>
      <c r="BD138" s="1274">
        <v>9.1557802607902445</v>
      </c>
      <c r="BE138" s="1274">
        <v>9.1527152931312763</v>
      </c>
      <c r="BF138" s="1274">
        <v>9.1510275962707937</v>
      </c>
      <c r="BG138" s="1274">
        <v>9.150629716821296</v>
      </c>
      <c r="BH138" s="1274">
        <v>9.151441479500324</v>
      </c>
      <c r="BI138" s="1274">
        <v>9.1533893358600142</v>
      </c>
      <c r="BJ138" s="1274">
        <v>9.1564057766733065</v>
      </c>
      <c r="BK138" s="1274">
        <v>9.1604288010064963</v>
      </c>
      <c r="BL138" s="1274">
        <v>9.1654014358777633</v>
      </c>
      <c r="BM138" s="1274">
        <v>9.1712713011485363</v>
      </c>
      <c r="BN138" s="1274">
        <v>9.1779902149362034</v>
      </c>
      <c r="BO138" s="1274">
        <v>9.185513835392964</v>
      </c>
      <c r="BP138" s="1274">
        <v>9.1938013351746299</v>
      </c>
      <c r="BQ138" s="1274">
        <v>9.2028151053411307</v>
      </c>
      <c r="BR138" s="1274">
        <v>9.2125204857949292</v>
      </c>
      <c r="BS138" s="1274">
        <v>9.2228855196792736</v>
      </c>
      <c r="BT138" s="1274">
        <v>7.7294877231096599</v>
      </c>
      <c r="BU138" s="822"/>
      <c r="BV138" s="822"/>
      <c r="BW138" s="822"/>
      <c r="BX138" s="822"/>
      <c r="BY138" s="822"/>
      <c r="BZ138" s="822"/>
      <c r="CA138" s="822"/>
      <c r="CB138" s="822"/>
      <c r="CC138" s="822"/>
      <c r="CD138" s="822"/>
      <c r="CE138" s="822"/>
      <c r="CF138" s="822"/>
      <c r="CG138" s="822"/>
      <c r="CH138" s="822"/>
      <c r="CI138" s="822"/>
      <c r="CJ138" s="822"/>
      <c r="CK138" s="822"/>
      <c r="CL138" s="822"/>
      <c r="CM138" s="822"/>
      <c r="CN138" s="823"/>
    </row>
    <row r="139" spans="2:92" x14ac:dyDescent="0.3">
      <c r="B13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513" t="s">
        <v>1056</v>
      </c>
      <c r="D139" s="1277" t="s">
        <v>1055</v>
      </c>
      <c r="E139" s="1266" t="s">
        <v>736</v>
      </c>
      <c r="F139" s="1267" t="str">
        <f>VLOOKUP(TBL5_OptBen[[#This Row],[Option Type (defined list)]],'Option Typs_Grps'!B$2:C$47, 2, FALSE)</f>
        <v>Resource Options</v>
      </c>
      <c r="G139" s="1268" t="s">
        <v>772</v>
      </c>
      <c r="H139" s="1269" t="s">
        <v>1090</v>
      </c>
      <c r="I139" s="1290" t="s">
        <v>68</v>
      </c>
      <c r="J139" s="1271" t="s">
        <v>111</v>
      </c>
      <c r="K139" s="1272">
        <v>2</v>
      </c>
      <c r="L139" s="1273">
        <v>0</v>
      </c>
      <c r="M139" s="1273">
        <v>0</v>
      </c>
      <c r="N139" s="1273">
        <v>0</v>
      </c>
      <c r="O139" s="1273">
        <v>0</v>
      </c>
      <c r="P139" s="1273">
        <v>0</v>
      </c>
      <c r="Q139" s="1273">
        <v>0</v>
      </c>
      <c r="R139" s="1274">
        <v>2.5935598507688774E-2</v>
      </c>
      <c r="S139" s="1274">
        <v>8.6435579130513598E-2</v>
      </c>
      <c r="T139" s="1274">
        <v>0.16433790244574215</v>
      </c>
      <c r="U139" s="1274">
        <v>0.25085656768166575</v>
      </c>
      <c r="V139" s="1274">
        <v>0.33597454015857486</v>
      </c>
      <c r="W139" s="1274">
        <v>0.41677751402026925</v>
      </c>
      <c r="X139" s="1274">
        <v>0.4998489331345895</v>
      </c>
      <c r="Y139" s="1274">
        <v>0.58909694949910274</v>
      </c>
      <c r="Z139" s="1274">
        <v>0.67976422175247586</v>
      </c>
      <c r="AA139" s="1274">
        <v>0.76803032368300161</v>
      </c>
      <c r="AB139" s="1274">
        <v>0.86366293949580841</v>
      </c>
      <c r="AC139" s="1274">
        <v>0.96891693101916898</v>
      </c>
      <c r="AD139" s="1274">
        <v>1.0672685943115914</v>
      </c>
      <c r="AE139" s="1274">
        <v>1.1571342485435356</v>
      </c>
      <c r="AF139" s="1274">
        <v>1.2406544471000438</v>
      </c>
      <c r="AG139" s="1274">
        <v>1.3194086045930598</v>
      </c>
      <c r="AH139" s="1274">
        <v>1.390979450595913</v>
      </c>
      <c r="AI139" s="1274">
        <v>1.455222124553168</v>
      </c>
      <c r="AJ139" s="1274">
        <v>1.5218051377896868</v>
      </c>
      <c r="AK139" s="1274">
        <v>1.5929876304636774</v>
      </c>
      <c r="AL139" s="1274">
        <v>1.6643811734874681</v>
      </c>
      <c r="AM139" s="1274">
        <v>1.7361697960172262</v>
      </c>
      <c r="AN139" s="1274">
        <v>1.8079889893926966</v>
      </c>
      <c r="AO139" s="1274">
        <v>1.8798577543913746</v>
      </c>
      <c r="AP139" s="1274">
        <v>1.9517925145943167</v>
      </c>
      <c r="AQ139" s="1274">
        <v>2.0208868865924732</v>
      </c>
      <c r="AR139" s="1274">
        <v>2.0870748095350264</v>
      </c>
      <c r="AS139" s="1274">
        <v>2.1533937832443435</v>
      </c>
      <c r="AT139" s="1274">
        <v>2.2198636792133555</v>
      </c>
      <c r="AU139" s="1274">
        <v>2.2865016101580018</v>
      </c>
      <c r="AV139" s="1274">
        <v>2.3533223305180146</v>
      </c>
      <c r="AW139" s="1274">
        <v>2.4203385836936708</v>
      </c>
      <c r="AX139" s="1274">
        <v>2.4875613434038968</v>
      </c>
      <c r="AY139" s="1274">
        <v>2.5550000524835479</v>
      </c>
      <c r="AZ139" s="1274">
        <v>2.6226628767828624</v>
      </c>
      <c r="BA139" s="1274">
        <v>2.6905568965676356</v>
      </c>
      <c r="BB139" s="1274">
        <v>2.758688273146396</v>
      </c>
      <c r="BC139" s="1274">
        <v>2.8270623938857513</v>
      </c>
      <c r="BD139" s="1274">
        <v>2.8956839983407887</v>
      </c>
      <c r="BE139" s="1274">
        <v>2.964557287861544</v>
      </c>
      <c r="BF139" s="1274">
        <v>3.0336860207260674</v>
      </c>
      <c r="BG139" s="1274">
        <v>3.1030735945853287</v>
      </c>
      <c r="BH139" s="1274">
        <v>3.1727231177786681</v>
      </c>
      <c r="BI139" s="1274">
        <v>3.2426374708832277</v>
      </c>
      <c r="BJ139" s="1274">
        <v>3.3128193596933255</v>
      </c>
      <c r="BK139" s="1274">
        <v>3.3832713606793963</v>
      </c>
      <c r="BL139" s="1274">
        <v>3.4539959598496157</v>
      </c>
      <c r="BM139" s="1274">
        <v>3.5249955858273827</v>
      </c>
      <c r="BN139" s="1274">
        <v>3.5962726378610723</v>
      </c>
      <c r="BO139" s="1274">
        <v>3.6678295093983122</v>
      </c>
      <c r="BP139" s="1274">
        <v>3.7396686077823622</v>
      </c>
      <c r="BQ139" s="1274">
        <v>3.8117923705631593</v>
      </c>
      <c r="BR139" s="1274">
        <v>3.8842032788585339</v>
      </c>
      <c r="BS139" s="1274">
        <v>3.9569038681493112</v>
      </c>
      <c r="BT139" s="1274">
        <v>3.3733419637488198</v>
      </c>
      <c r="BU139" s="822"/>
      <c r="BV139" s="822"/>
      <c r="BW139" s="822"/>
      <c r="BX139" s="822"/>
      <c r="BY139" s="822"/>
      <c r="BZ139" s="822"/>
      <c r="CA139" s="822"/>
      <c r="CB139" s="822"/>
      <c r="CC139" s="822"/>
      <c r="CD139" s="822"/>
      <c r="CE139" s="822"/>
      <c r="CF139" s="822"/>
      <c r="CG139" s="822"/>
      <c r="CH139" s="822"/>
      <c r="CI139" s="822"/>
      <c r="CJ139" s="822"/>
      <c r="CK139" s="822"/>
      <c r="CL139" s="822"/>
      <c r="CM139" s="822"/>
      <c r="CN139" s="823"/>
    </row>
    <row r="140" spans="2:92" x14ac:dyDescent="0.3">
      <c r="B140"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513" t="s">
        <v>1058</v>
      </c>
      <c r="D140" s="1277" t="s">
        <v>1057</v>
      </c>
      <c r="E140" s="1266" t="s">
        <v>736</v>
      </c>
      <c r="F140" s="1267" t="str">
        <f>VLOOKUP(TBL5_OptBen[[#This Row],[Option Type (defined list)]],'Option Typs_Grps'!B$2:C$47, 2, FALSE)</f>
        <v>Resource Options</v>
      </c>
      <c r="G140" s="1268" t="s">
        <v>772</v>
      </c>
      <c r="H140" s="1269" t="s">
        <v>1090</v>
      </c>
      <c r="I140" s="1290" t="s">
        <v>68</v>
      </c>
      <c r="J140" s="1271" t="s">
        <v>111</v>
      </c>
      <c r="K140" s="1272">
        <v>2</v>
      </c>
      <c r="L140" s="1273">
        <v>0</v>
      </c>
      <c r="M140" s="1273">
        <v>0</v>
      </c>
      <c r="N140" s="1273">
        <v>0</v>
      </c>
      <c r="O140" s="1273">
        <v>0</v>
      </c>
      <c r="P140" s="1273">
        <v>0</v>
      </c>
      <c r="Q140" s="1273">
        <v>0</v>
      </c>
      <c r="R140" s="1274">
        <v>0.15195072426227785</v>
      </c>
      <c r="S140" s="1274">
        <v>0.45513781071169751</v>
      </c>
      <c r="T140" s="1274">
        <v>0.75683535699052673</v>
      </c>
      <c r="U140" s="1274">
        <v>1.0573016986370731</v>
      </c>
      <c r="V140" s="1274">
        <v>1.3568858098877674</v>
      </c>
      <c r="W140" s="1274">
        <v>1.7455274875671785</v>
      </c>
      <c r="X140" s="1274">
        <v>2.2235439390528544</v>
      </c>
      <c r="Y140" s="1274">
        <v>2.7010659252791682</v>
      </c>
      <c r="Z140" s="1274">
        <v>3.1781157043203496</v>
      </c>
      <c r="AA140" s="1274">
        <v>3.6551224182519046</v>
      </c>
      <c r="AB140" s="1274">
        <v>3.8936476118664913</v>
      </c>
      <c r="AC140" s="1274">
        <v>3.8936476118664913</v>
      </c>
      <c r="AD140" s="1274">
        <v>3.8936476118664913</v>
      </c>
      <c r="AE140" s="1274">
        <v>3.8936476118664913</v>
      </c>
      <c r="AF140" s="1274">
        <v>3.8936476118664913</v>
      </c>
      <c r="AG140" s="1274">
        <v>3.8936476118664913</v>
      </c>
      <c r="AH140" s="1274">
        <v>3.8936476118664913</v>
      </c>
      <c r="AI140" s="1274">
        <v>3.8936476118664913</v>
      </c>
      <c r="AJ140" s="1274">
        <v>3.8936476118664913</v>
      </c>
      <c r="AK140" s="1274">
        <v>3.8936476118664913</v>
      </c>
      <c r="AL140" s="1274">
        <v>3.8936476118664913</v>
      </c>
      <c r="AM140" s="1274">
        <v>3.8936476118664913</v>
      </c>
      <c r="AN140" s="1274">
        <v>3.8936476118664913</v>
      </c>
      <c r="AO140" s="1274">
        <v>3.8936476118664913</v>
      </c>
      <c r="AP140" s="1274">
        <v>3.8936476118664913</v>
      </c>
      <c r="AQ140" s="1274">
        <v>3.8936476118664913</v>
      </c>
      <c r="AR140" s="1274">
        <v>3.8936476118664913</v>
      </c>
      <c r="AS140" s="1274">
        <v>3.8936476118664913</v>
      </c>
      <c r="AT140" s="1274">
        <v>3.8936476118664913</v>
      </c>
      <c r="AU140" s="1274">
        <v>3.8936476118664913</v>
      </c>
      <c r="AV140" s="1274">
        <v>3.8936476118664913</v>
      </c>
      <c r="AW140" s="1274">
        <v>3.8936476118664913</v>
      </c>
      <c r="AX140" s="1274">
        <v>3.8936476118664913</v>
      </c>
      <c r="AY140" s="1274">
        <v>3.8936476118664913</v>
      </c>
      <c r="AZ140" s="1274">
        <v>3.8936476118664913</v>
      </c>
      <c r="BA140" s="1274">
        <v>3.8936476118664913</v>
      </c>
      <c r="BB140" s="1274">
        <v>3.8936476118664913</v>
      </c>
      <c r="BC140" s="1274">
        <v>3.8936476118664913</v>
      </c>
      <c r="BD140" s="1274">
        <v>3.8936476118664913</v>
      </c>
      <c r="BE140" s="1274">
        <v>3.8936476118664913</v>
      </c>
      <c r="BF140" s="1274">
        <v>3.8936476118664913</v>
      </c>
      <c r="BG140" s="1274">
        <v>3.8936476118664913</v>
      </c>
      <c r="BH140" s="1274">
        <v>3.8936476118664913</v>
      </c>
      <c r="BI140" s="1274">
        <v>3.8936476118664913</v>
      </c>
      <c r="BJ140" s="1274">
        <v>3.8936476118664913</v>
      </c>
      <c r="BK140" s="1274">
        <v>3.8936476118664913</v>
      </c>
      <c r="BL140" s="1274">
        <v>3.8936476118664913</v>
      </c>
      <c r="BM140" s="1274">
        <v>3.8936476118664913</v>
      </c>
      <c r="BN140" s="1274">
        <v>3.8936476118664913</v>
      </c>
      <c r="BO140" s="1274">
        <v>3.8936476118664913</v>
      </c>
      <c r="BP140" s="1274">
        <v>3.8936476118664913</v>
      </c>
      <c r="BQ140" s="1274">
        <v>3.8936476118664913</v>
      </c>
      <c r="BR140" s="1274">
        <v>3.8936476118664913</v>
      </c>
      <c r="BS140" s="1274">
        <v>3.8936476118664913</v>
      </c>
      <c r="BT140" s="1274">
        <v>3.8936476118664913</v>
      </c>
      <c r="BU140" s="822"/>
      <c r="BV140" s="822"/>
      <c r="BW140" s="822"/>
      <c r="BX140" s="822"/>
      <c r="BY140" s="822"/>
      <c r="BZ140" s="822"/>
      <c r="CA140" s="822"/>
      <c r="CB140" s="822"/>
      <c r="CC140" s="822"/>
      <c r="CD140" s="822"/>
      <c r="CE140" s="822"/>
      <c r="CF140" s="822"/>
      <c r="CG140" s="822"/>
      <c r="CH140" s="822"/>
      <c r="CI140" s="822"/>
      <c r="CJ140" s="822"/>
      <c r="CK140" s="822"/>
      <c r="CL140" s="822"/>
      <c r="CM140" s="822"/>
      <c r="CN140" s="823"/>
    </row>
    <row r="141" spans="2:92" x14ac:dyDescent="0.3">
      <c r="B141" s="129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513" t="s">
        <v>1060</v>
      </c>
      <c r="D141" s="1292" t="s">
        <v>1059</v>
      </c>
      <c r="E141" s="1342" t="s">
        <v>842</v>
      </c>
      <c r="F141" s="1267" t="str">
        <f>VLOOKUP(TBL5_OptBen[[#This Row],[Option Type (defined list)]],'Option Typs_Grps'!B$2:C$47, 2, FALSE)</f>
        <v>Resource Options</v>
      </c>
      <c r="G141" s="1293" t="s">
        <v>772</v>
      </c>
      <c r="H141" s="1269" t="s">
        <v>1090</v>
      </c>
      <c r="I141" s="1290" t="s">
        <v>68</v>
      </c>
      <c r="J141" s="1294" t="s">
        <v>111</v>
      </c>
      <c r="K141" s="1295">
        <v>2</v>
      </c>
      <c r="L141" s="1296">
        <v>0</v>
      </c>
      <c r="M141" s="1296">
        <v>0</v>
      </c>
      <c r="N141" s="1296">
        <v>0</v>
      </c>
      <c r="O141" s="1296">
        <v>0</v>
      </c>
      <c r="P141" s="1296">
        <v>0</v>
      </c>
      <c r="Q141" s="1296">
        <v>0</v>
      </c>
      <c r="R141" s="1297">
        <v>0.45840000000000003</v>
      </c>
      <c r="S141" s="1297">
        <v>1.0367999999999999</v>
      </c>
      <c r="T141" s="1297">
        <v>1.7452000000000001</v>
      </c>
      <c r="U141" s="1297">
        <v>2.5636000000000001</v>
      </c>
      <c r="V141" s="1297">
        <v>3.5020000000000002</v>
      </c>
      <c r="W141" s="1297">
        <v>5.2156000000000002</v>
      </c>
      <c r="X141" s="1297">
        <v>6.9291999999999998</v>
      </c>
      <c r="Y141" s="1297">
        <v>8.6427999999999994</v>
      </c>
      <c r="Z141" s="1297">
        <v>10.356399999999999</v>
      </c>
      <c r="AA141" s="1297">
        <v>12.07</v>
      </c>
      <c r="AB141" s="1297">
        <v>12.952</v>
      </c>
      <c r="AC141" s="1297">
        <v>13.834</v>
      </c>
      <c r="AD141" s="1297">
        <v>14.715999999999999</v>
      </c>
      <c r="AE141" s="1297">
        <v>15.597999999999999</v>
      </c>
      <c r="AF141" s="1297">
        <v>16.48</v>
      </c>
      <c r="AG141" s="1297">
        <v>17.362000000000002</v>
      </c>
      <c r="AH141" s="1297">
        <v>18.244000000000003</v>
      </c>
      <c r="AI141" s="1297">
        <v>19.126000000000005</v>
      </c>
      <c r="AJ141" s="1297">
        <v>20.008000000000006</v>
      </c>
      <c r="AK141" s="1297">
        <v>20.890000000000008</v>
      </c>
      <c r="AL141" s="1297">
        <v>21.772000000000009</v>
      </c>
      <c r="AM141" s="1297">
        <v>22.654000000000011</v>
      </c>
      <c r="AN141" s="1297">
        <v>23.536000000000012</v>
      </c>
      <c r="AO141" s="1297">
        <v>24.418000000000013</v>
      </c>
      <c r="AP141" s="1297">
        <v>25.3</v>
      </c>
      <c r="AQ141" s="1297">
        <v>25.3</v>
      </c>
      <c r="AR141" s="1297">
        <v>25.3</v>
      </c>
      <c r="AS141" s="1297">
        <v>25.3</v>
      </c>
      <c r="AT141" s="1297">
        <v>25.3</v>
      </c>
      <c r="AU141" s="1297">
        <v>25.3</v>
      </c>
      <c r="AV141" s="1297">
        <v>25.3</v>
      </c>
      <c r="AW141" s="1297">
        <v>25.3</v>
      </c>
      <c r="AX141" s="1297">
        <v>25.3</v>
      </c>
      <c r="AY141" s="1297">
        <v>25.3</v>
      </c>
      <c r="AZ141" s="1297">
        <v>25.3</v>
      </c>
      <c r="BA141" s="1297">
        <v>25.3</v>
      </c>
      <c r="BB141" s="1297">
        <v>25.3</v>
      </c>
      <c r="BC141" s="1297">
        <v>25.3</v>
      </c>
      <c r="BD141" s="1297">
        <v>25.3</v>
      </c>
      <c r="BE141" s="1297">
        <v>25.3</v>
      </c>
      <c r="BF141" s="1297">
        <v>25.3</v>
      </c>
      <c r="BG141" s="1297">
        <v>25.3</v>
      </c>
      <c r="BH141" s="1297">
        <v>25.3</v>
      </c>
      <c r="BI141" s="1297">
        <v>25.3</v>
      </c>
      <c r="BJ141" s="1297">
        <v>25.3</v>
      </c>
      <c r="BK141" s="1297">
        <v>25.3</v>
      </c>
      <c r="BL141" s="1297">
        <v>25.3</v>
      </c>
      <c r="BM141" s="1297">
        <v>25.3</v>
      </c>
      <c r="BN141" s="1297">
        <v>25.3</v>
      </c>
      <c r="BO141" s="1297">
        <v>25.3</v>
      </c>
      <c r="BP141" s="1297">
        <v>25.3</v>
      </c>
      <c r="BQ141" s="1297">
        <v>25.3</v>
      </c>
      <c r="BR141" s="1297">
        <v>25.3</v>
      </c>
      <c r="BS141" s="1297">
        <v>25.3</v>
      </c>
      <c r="BT141" s="1297">
        <v>25.3</v>
      </c>
      <c r="BU141" s="827"/>
      <c r="BV141" s="827"/>
      <c r="BW141" s="827"/>
      <c r="BX141" s="827"/>
      <c r="BY141" s="827"/>
      <c r="BZ141" s="827"/>
      <c r="CA141" s="827"/>
      <c r="CB141" s="827"/>
      <c r="CC141" s="827"/>
      <c r="CD141" s="827"/>
      <c r="CE141" s="827"/>
      <c r="CF141" s="827"/>
      <c r="CG141" s="827"/>
      <c r="CH141" s="827"/>
      <c r="CI141" s="827"/>
      <c r="CJ141" s="827"/>
      <c r="CK141" s="827"/>
      <c r="CL141" s="827"/>
      <c r="CM141" s="827"/>
      <c r="CN141" s="828"/>
    </row>
    <row r="142" spans="2:92" x14ac:dyDescent="0.3">
      <c r="B142"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2" s="1269" t="s">
        <v>1097</v>
      </c>
      <c r="D142" s="1277" t="s">
        <v>1098</v>
      </c>
      <c r="E142" s="1266" t="s">
        <v>763</v>
      </c>
      <c r="F142" s="1267" t="str">
        <f>VLOOKUP(TBL5_OptBen[[#This Row],[Option Type (defined list)]],'Option Typs_Grps'!B$2:C$47, 2, FALSE)</f>
        <v>Customer Options</v>
      </c>
      <c r="G142" s="1268" t="s">
        <v>738</v>
      </c>
      <c r="H142" s="1269" t="s">
        <v>1095</v>
      </c>
      <c r="I142" s="1290" t="s">
        <v>68</v>
      </c>
      <c r="J142" s="1271" t="s">
        <v>111</v>
      </c>
      <c r="K142" s="1272">
        <v>2</v>
      </c>
      <c r="L142" s="1273">
        <v>0</v>
      </c>
      <c r="M142" s="1273">
        <v>0</v>
      </c>
      <c r="N142" s="1273">
        <v>0</v>
      </c>
      <c r="O142" s="1273">
        <v>0</v>
      </c>
      <c r="P142" s="1273">
        <v>0</v>
      </c>
      <c r="Q142" s="1273">
        <v>0</v>
      </c>
      <c r="R142" s="1274">
        <v>2.98</v>
      </c>
      <c r="S142" s="1274">
        <v>2.98</v>
      </c>
      <c r="T142" s="1274">
        <v>2.98</v>
      </c>
      <c r="U142" s="1274">
        <v>2.98</v>
      </c>
      <c r="V142" s="1274">
        <v>2.98</v>
      </c>
      <c r="W142" s="1274">
        <v>2.98</v>
      </c>
      <c r="X142" s="1274">
        <v>2.98</v>
      </c>
      <c r="Y142" s="1274">
        <v>2.98</v>
      </c>
      <c r="Z142" s="1274">
        <v>2.98</v>
      </c>
      <c r="AA142" s="1274">
        <v>2.98</v>
      </c>
      <c r="AB142" s="1274">
        <v>2.98</v>
      </c>
      <c r="AC142" s="1274">
        <v>2.98</v>
      </c>
      <c r="AD142" s="1274">
        <v>2.98</v>
      </c>
      <c r="AE142" s="1274">
        <v>2.98</v>
      </c>
      <c r="AF142" s="1274">
        <v>2.98</v>
      </c>
      <c r="AG142" s="1274">
        <v>2.98</v>
      </c>
      <c r="AH142" s="1274">
        <v>2.98</v>
      </c>
      <c r="AI142" s="1274">
        <v>2.98</v>
      </c>
      <c r="AJ142" s="1274">
        <v>2.98</v>
      </c>
      <c r="AK142" s="1274">
        <v>2.98</v>
      </c>
      <c r="AL142" s="1274">
        <v>2.98</v>
      </c>
      <c r="AM142" s="1274">
        <v>2.98</v>
      </c>
      <c r="AN142" s="1274">
        <v>2.98</v>
      </c>
      <c r="AO142" s="1274">
        <v>2.98</v>
      </c>
      <c r="AP142" s="1274">
        <v>2.98</v>
      </c>
      <c r="AQ142" s="1274">
        <v>2.98</v>
      </c>
      <c r="AR142" s="1274">
        <v>2.98</v>
      </c>
      <c r="AS142" s="1274">
        <v>2.98</v>
      </c>
      <c r="AT142" s="1274">
        <v>2.98</v>
      </c>
      <c r="AU142" s="1274">
        <v>2.98</v>
      </c>
      <c r="AV142" s="1274">
        <v>2.98</v>
      </c>
      <c r="AW142" s="1274">
        <v>2.98</v>
      </c>
      <c r="AX142" s="1274">
        <v>2.98</v>
      </c>
      <c r="AY142" s="1274">
        <v>2.98</v>
      </c>
      <c r="AZ142" s="1274">
        <v>2.98</v>
      </c>
      <c r="BA142" s="1274">
        <v>2.98</v>
      </c>
      <c r="BB142" s="1274">
        <v>2.98</v>
      </c>
      <c r="BC142" s="1274">
        <v>2.98</v>
      </c>
      <c r="BD142" s="1274">
        <v>2.98</v>
      </c>
      <c r="BE142" s="1274">
        <v>2.98</v>
      </c>
      <c r="BF142" s="1274">
        <v>2.98</v>
      </c>
      <c r="BG142" s="1274">
        <v>2.98</v>
      </c>
      <c r="BH142" s="1274">
        <v>2.98</v>
      </c>
      <c r="BI142" s="1274">
        <v>2.98</v>
      </c>
      <c r="BJ142" s="1274">
        <v>2.98</v>
      </c>
      <c r="BK142" s="1274">
        <v>2.98</v>
      </c>
      <c r="BL142" s="1274">
        <v>2.98</v>
      </c>
      <c r="BM142" s="1274">
        <v>2.98</v>
      </c>
      <c r="BN142" s="1274">
        <v>2.98</v>
      </c>
      <c r="BO142" s="1274">
        <v>2.98</v>
      </c>
      <c r="BP142" s="1274">
        <v>2.98</v>
      </c>
      <c r="BQ142" s="1274">
        <v>2.98</v>
      </c>
      <c r="BR142" s="1274">
        <v>2.98</v>
      </c>
      <c r="BS142" s="1274">
        <v>2.98</v>
      </c>
      <c r="BT142" s="1274">
        <v>2.98</v>
      </c>
      <c r="BU142" s="822"/>
      <c r="BV142" s="822"/>
      <c r="BW142" s="822"/>
      <c r="BX142" s="822"/>
      <c r="BY142" s="822"/>
      <c r="BZ142" s="822"/>
      <c r="CA142" s="822"/>
      <c r="CB142" s="822"/>
      <c r="CC142" s="822"/>
      <c r="CD142" s="822"/>
      <c r="CE142" s="822"/>
      <c r="CF142" s="822"/>
      <c r="CG142" s="822"/>
      <c r="CH142" s="822"/>
      <c r="CI142" s="822"/>
      <c r="CJ142" s="822"/>
      <c r="CK142" s="822"/>
      <c r="CL142" s="822"/>
      <c r="CM142" s="822"/>
      <c r="CN142" s="823"/>
    </row>
    <row r="143" spans="2:92" x14ac:dyDescent="0.3">
      <c r="B143"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3" s="1269" t="s">
        <v>1097</v>
      </c>
      <c r="D143" s="1277" t="s">
        <v>1098</v>
      </c>
      <c r="E143" s="1266" t="s">
        <v>763</v>
      </c>
      <c r="F143" s="1267" t="str">
        <f>VLOOKUP(TBL5_OptBen[[#This Row],[Option Type (defined list)]],'Option Typs_Grps'!B$2:C$47, 2, FALSE)</f>
        <v>Customer Options</v>
      </c>
      <c r="G143" s="1268" t="s">
        <v>738</v>
      </c>
      <c r="H143" s="1269" t="s">
        <v>1090</v>
      </c>
      <c r="I143" s="1290" t="s">
        <v>68</v>
      </c>
      <c r="J143" s="1271" t="s">
        <v>111</v>
      </c>
      <c r="K143" s="1272">
        <v>2</v>
      </c>
      <c r="L143" s="1273">
        <v>0</v>
      </c>
      <c r="M143" s="1273">
        <v>0</v>
      </c>
      <c r="N143" s="1273">
        <v>0</v>
      </c>
      <c r="O143" s="1273">
        <v>0</v>
      </c>
      <c r="P143" s="1273">
        <v>0</v>
      </c>
      <c r="Q143" s="1273">
        <v>0</v>
      </c>
      <c r="R143" s="1274">
        <v>2.98</v>
      </c>
      <c r="S143" s="1274">
        <v>2.98</v>
      </c>
      <c r="T143" s="1274">
        <v>2.98</v>
      </c>
      <c r="U143" s="1274">
        <v>2.98</v>
      </c>
      <c r="V143" s="1274">
        <v>2.98</v>
      </c>
      <c r="W143" s="1274">
        <v>2.98</v>
      </c>
      <c r="X143" s="1274">
        <v>2.98</v>
      </c>
      <c r="Y143" s="1274">
        <v>2.98</v>
      </c>
      <c r="Z143" s="1274">
        <v>2.98</v>
      </c>
      <c r="AA143" s="1274">
        <v>2.98</v>
      </c>
      <c r="AB143" s="1274">
        <v>2.98</v>
      </c>
      <c r="AC143" s="1274">
        <v>2.98</v>
      </c>
      <c r="AD143" s="1274">
        <v>2.98</v>
      </c>
      <c r="AE143" s="1274">
        <v>2.98</v>
      </c>
      <c r="AF143" s="1274">
        <v>2.98</v>
      </c>
      <c r="AG143" s="1274">
        <v>2.98</v>
      </c>
      <c r="AH143" s="1274">
        <v>2.98</v>
      </c>
      <c r="AI143" s="1274">
        <v>2.98</v>
      </c>
      <c r="AJ143" s="1274">
        <v>2.98</v>
      </c>
      <c r="AK143" s="1274">
        <v>2.98</v>
      </c>
      <c r="AL143" s="1274">
        <v>2.98</v>
      </c>
      <c r="AM143" s="1274">
        <v>2.98</v>
      </c>
      <c r="AN143" s="1274">
        <v>2.98</v>
      </c>
      <c r="AO143" s="1274">
        <v>2.98</v>
      </c>
      <c r="AP143" s="1274">
        <v>2.98</v>
      </c>
      <c r="AQ143" s="1274">
        <v>2.98</v>
      </c>
      <c r="AR143" s="1274">
        <v>2.98</v>
      </c>
      <c r="AS143" s="1274">
        <v>2.98</v>
      </c>
      <c r="AT143" s="1274">
        <v>2.98</v>
      </c>
      <c r="AU143" s="1274">
        <v>2.98</v>
      </c>
      <c r="AV143" s="1274">
        <v>2.98</v>
      </c>
      <c r="AW143" s="1274">
        <v>2.98</v>
      </c>
      <c r="AX143" s="1274">
        <v>2.98</v>
      </c>
      <c r="AY143" s="1274">
        <v>2.98</v>
      </c>
      <c r="AZ143" s="1274">
        <v>2.98</v>
      </c>
      <c r="BA143" s="1274">
        <v>2.98</v>
      </c>
      <c r="BB143" s="1274">
        <v>2.98</v>
      </c>
      <c r="BC143" s="1274">
        <v>2.98</v>
      </c>
      <c r="BD143" s="1274">
        <v>2.98</v>
      </c>
      <c r="BE143" s="1274">
        <v>2.98</v>
      </c>
      <c r="BF143" s="1274">
        <v>2.98</v>
      </c>
      <c r="BG143" s="1274">
        <v>2.98</v>
      </c>
      <c r="BH143" s="1274">
        <v>2.98</v>
      </c>
      <c r="BI143" s="1274">
        <v>2.98</v>
      </c>
      <c r="BJ143" s="1274">
        <v>2.98</v>
      </c>
      <c r="BK143" s="1274">
        <v>2.98</v>
      </c>
      <c r="BL143" s="1274">
        <v>2.98</v>
      </c>
      <c r="BM143" s="1274">
        <v>2.98</v>
      </c>
      <c r="BN143" s="1274">
        <v>2.98</v>
      </c>
      <c r="BO143" s="1274">
        <v>2.98</v>
      </c>
      <c r="BP143" s="1274">
        <v>2.98</v>
      </c>
      <c r="BQ143" s="1274">
        <v>2.98</v>
      </c>
      <c r="BR143" s="1274">
        <v>2.98</v>
      </c>
      <c r="BS143" s="1274">
        <v>2.98</v>
      </c>
      <c r="BT143" s="1274">
        <v>2.98</v>
      </c>
      <c r="BU143" s="822"/>
      <c r="BV143" s="822"/>
      <c r="BW143" s="822"/>
      <c r="BX143" s="822"/>
      <c r="BY143" s="822"/>
      <c r="BZ143" s="822"/>
      <c r="CA143" s="822"/>
      <c r="CB143" s="822"/>
      <c r="CC143" s="822"/>
      <c r="CD143" s="822"/>
      <c r="CE143" s="822"/>
      <c r="CF143" s="822"/>
      <c r="CG143" s="822"/>
      <c r="CH143" s="822"/>
      <c r="CI143" s="822"/>
      <c r="CJ143" s="822"/>
      <c r="CK143" s="822"/>
      <c r="CL143" s="822"/>
      <c r="CM143" s="822"/>
      <c r="CN143" s="823"/>
    </row>
    <row r="144" spans="2:92" x14ac:dyDescent="0.3">
      <c r="B144"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4" s="1269" t="s">
        <v>1097</v>
      </c>
      <c r="D144" s="1277" t="s">
        <v>1098</v>
      </c>
      <c r="E144" s="1266" t="s">
        <v>763</v>
      </c>
      <c r="F144" s="1267" t="str">
        <f>VLOOKUP(TBL5_OptBen[[#This Row],[Option Type (defined list)]],'Option Typs_Grps'!B$2:C$47, 2, FALSE)</f>
        <v>Customer Options</v>
      </c>
      <c r="G144" s="1268" t="s">
        <v>738</v>
      </c>
      <c r="H144" s="1269" t="s">
        <v>1087</v>
      </c>
      <c r="I144" s="1290" t="s">
        <v>68</v>
      </c>
      <c r="J144" s="1271" t="s">
        <v>111</v>
      </c>
      <c r="K144" s="1272">
        <v>2</v>
      </c>
      <c r="L144" s="1273">
        <v>0</v>
      </c>
      <c r="M144" s="1273">
        <v>0</v>
      </c>
      <c r="N144" s="1273">
        <v>0</v>
      </c>
      <c r="O144" s="1273">
        <v>0</v>
      </c>
      <c r="P144" s="1273">
        <v>0</v>
      </c>
      <c r="Q144" s="1273">
        <v>0</v>
      </c>
      <c r="R144" s="1274">
        <v>2.98</v>
      </c>
      <c r="S144" s="1274">
        <v>2.98</v>
      </c>
      <c r="T144" s="1274">
        <v>2.98</v>
      </c>
      <c r="U144" s="1274">
        <v>2.98</v>
      </c>
      <c r="V144" s="1274">
        <v>2.98</v>
      </c>
      <c r="W144" s="1274">
        <v>2.98</v>
      </c>
      <c r="X144" s="1274">
        <v>2.98</v>
      </c>
      <c r="Y144" s="1274">
        <v>2.98</v>
      </c>
      <c r="Z144" s="1274">
        <v>2.98</v>
      </c>
      <c r="AA144" s="1274">
        <v>2.98</v>
      </c>
      <c r="AB144" s="1274">
        <v>2.98</v>
      </c>
      <c r="AC144" s="1274">
        <v>2.98</v>
      </c>
      <c r="AD144" s="1274">
        <v>2.98</v>
      </c>
      <c r="AE144" s="1274">
        <v>2.98</v>
      </c>
      <c r="AF144" s="1274">
        <v>2.98</v>
      </c>
      <c r="AG144" s="1274">
        <v>2.98</v>
      </c>
      <c r="AH144" s="1274">
        <v>2.98</v>
      </c>
      <c r="AI144" s="1274">
        <v>2.98</v>
      </c>
      <c r="AJ144" s="1274">
        <v>2.98</v>
      </c>
      <c r="AK144" s="1274">
        <v>2.98</v>
      </c>
      <c r="AL144" s="1274">
        <v>2.98</v>
      </c>
      <c r="AM144" s="1274">
        <v>2.98</v>
      </c>
      <c r="AN144" s="1274">
        <v>2.98</v>
      </c>
      <c r="AO144" s="1274">
        <v>2.98</v>
      </c>
      <c r="AP144" s="1274">
        <v>2.98</v>
      </c>
      <c r="AQ144" s="1274">
        <v>2.98</v>
      </c>
      <c r="AR144" s="1274">
        <v>2.98</v>
      </c>
      <c r="AS144" s="1274">
        <v>2.98</v>
      </c>
      <c r="AT144" s="1274">
        <v>2.98</v>
      </c>
      <c r="AU144" s="1274">
        <v>2.98</v>
      </c>
      <c r="AV144" s="1274">
        <v>2.98</v>
      </c>
      <c r="AW144" s="1274">
        <v>2.98</v>
      </c>
      <c r="AX144" s="1274">
        <v>2.98</v>
      </c>
      <c r="AY144" s="1274">
        <v>2.98</v>
      </c>
      <c r="AZ144" s="1274">
        <v>2.98</v>
      </c>
      <c r="BA144" s="1274">
        <v>2.98</v>
      </c>
      <c r="BB144" s="1274">
        <v>2.98</v>
      </c>
      <c r="BC144" s="1274">
        <v>2.98</v>
      </c>
      <c r="BD144" s="1274">
        <v>2.98</v>
      </c>
      <c r="BE144" s="1274">
        <v>2.98</v>
      </c>
      <c r="BF144" s="1274">
        <v>2.98</v>
      </c>
      <c r="BG144" s="1274">
        <v>2.98</v>
      </c>
      <c r="BH144" s="1274">
        <v>2.98</v>
      </c>
      <c r="BI144" s="1274">
        <v>2.98</v>
      </c>
      <c r="BJ144" s="1274">
        <v>2.98</v>
      </c>
      <c r="BK144" s="1274">
        <v>2.98</v>
      </c>
      <c r="BL144" s="1274">
        <v>2.98</v>
      </c>
      <c r="BM144" s="1274">
        <v>2.98</v>
      </c>
      <c r="BN144" s="1274">
        <v>2.98</v>
      </c>
      <c r="BO144" s="1274">
        <v>2.98</v>
      </c>
      <c r="BP144" s="1274">
        <v>2.98</v>
      </c>
      <c r="BQ144" s="1274">
        <v>2.98</v>
      </c>
      <c r="BR144" s="1274">
        <v>2.98</v>
      </c>
      <c r="BS144" s="1274">
        <v>2.98</v>
      </c>
      <c r="BT144" s="1274">
        <v>2.98</v>
      </c>
      <c r="BU144" s="822"/>
      <c r="BV144" s="822"/>
      <c r="BW144" s="822"/>
      <c r="BX144" s="822"/>
      <c r="BY144" s="822"/>
      <c r="BZ144" s="822"/>
      <c r="CA144" s="822"/>
      <c r="CB144" s="822"/>
      <c r="CC144" s="822"/>
      <c r="CD144" s="822"/>
      <c r="CE144" s="822"/>
      <c r="CF144" s="822"/>
      <c r="CG144" s="822"/>
      <c r="CH144" s="822"/>
      <c r="CI144" s="822"/>
      <c r="CJ144" s="822"/>
      <c r="CK144" s="822"/>
      <c r="CL144" s="822"/>
      <c r="CM144" s="822"/>
      <c r="CN144" s="823"/>
    </row>
    <row r="145" spans="2:92" x14ac:dyDescent="0.3">
      <c r="B145"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5" s="1269" t="s">
        <v>1097</v>
      </c>
      <c r="D145" s="1277" t="s">
        <v>1098</v>
      </c>
      <c r="E145" s="1266" t="s">
        <v>763</v>
      </c>
      <c r="F145" s="1267" t="str">
        <f>VLOOKUP(TBL5_OptBen[[#This Row],[Option Type (defined list)]],'Option Typs_Grps'!B$2:C$47, 2, FALSE)</f>
        <v>Customer Options</v>
      </c>
      <c r="G145" s="1268" t="s">
        <v>738</v>
      </c>
      <c r="H145" s="1269" t="s">
        <v>1093</v>
      </c>
      <c r="I145" s="1290" t="s">
        <v>68</v>
      </c>
      <c r="J145" s="1271" t="s">
        <v>111</v>
      </c>
      <c r="K145" s="1272">
        <v>2</v>
      </c>
      <c r="L145" s="1273">
        <v>0</v>
      </c>
      <c r="M145" s="1273">
        <v>0</v>
      </c>
      <c r="N145" s="1273">
        <v>0</v>
      </c>
      <c r="O145" s="1273">
        <v>0</v>
      </c>
      <c r="P145" s="1273">
        <v>0</v>
      </c>
      <c r="Q145" s="1273">
        <v>0</v>
      </c>
      <c r="R145" s="1274">
        <v>2.98</v>
      </c>
      <c r="S145" s="1274">
        <v>2.98</v>
      </c>
      <c r="T145" s="1274">
        <v>2.98</v>
      </c>
      <c r="U145" s="1274">
        <v>2.98</v>
      </c>
      <c r="V145" s="1274">
        <v>2.98</v>
      </c>
      <c r="W145" s="1274">
        <v>2.98</v>
      </c>
      <c r="X145" s="1274">
        <v>2.98</v>
      </c>
      <c r="Y145" s="1274">
        <v>2.98</v>
      </c>
      <c r="Z145" s="1274">
        <v>2.98</v>
      </c>
      <c r="AA145" s="1274">
        <v>2.98</v>
      </c>
      <c r="AB145" s="1274">
        <v>2.98</v>
      </c>
      <c r="AC145" s="1274">
        <v>2.98</v>
      </c>
      <c r="AD145" s="1274">
        <v>2.98</v>
      </c>
      <c r="AE145" s="1274">
        <v>2.98</v>
      </c>
      <c r="AF145" s="1274">
        <v>2.98</v>
      </c>
      <c r="AG145" s="1274">
        <v>2.98</v>
      </c>
      <c r="AH145" s="1274">
        <v>2.98</v>
      </c>
      <c r="AI145" s="1274">
        <v>2.98</v>
      </c>
      <c r="AJ145" s="1274">
        <v>2.98</v>
      </c>
      <c r="AK145" s="1274">
        <v>2.98</v>
      </c>
      <c r="AL145" s="1274">
        <v>2.98</v>
      </c>
      <c r="AM145" s="1274">
        <v>2.98</v>
      </c>
      <c r="AN145" s="1274">
        <v>2.98</v>
      </c>
      <c r="AO145" s="1274">
        <v>2.98</v>
      </c>
      <c r="AP145" s="1274">
        <v>2.98</v>
      </c>
      <c r="AQ145" s="1274">
        <v>2.98</v>
      </c>
      <c r="AR145" s="1274">
        <v>2.98</v>
      </c>
      <c r="AS145" s="1274">
        <v>2.98</v>
      </c>
      <c r="AT145" s="1274">
        <v>2.98</v>
      </c>
      <c r="AU145" s="1274">
        <v>2.98</v>
      </c>
      <c r="AV145" s="1274">
        <v>2.98</v>
      </c>
      <c r="AW145" s="1274">
        <v>2.98</v>
      </c>
      <c r="AX145" s="1274">
        <v>2.98</v>
      </c>
      <c r="AY145" s="1274">
        <v>2.98</v>
      </c>
      <c r="AZ145" s="1274">
        <v>2.98</v>
      </c>
      <c r="BA145" s="1274">
        <v>2.98</v>
      </c>
      <c r="BB145" s="1274">
        <v>2.98</v>
      </c>
      <c r="BC145" s="1274">
        <v>2.98</v>
      </c>
      <c r="BD145" s="1274">
        <v>2.98</v>
      </c>
      <c r="BE145" s="1274">
        <v>2.98</v>
      </c>
      <c r="BF145" s="1274">
        <v>2.98</v>
      </c>
      <c r="BG145" s="1274">
        <v>2.98</v>
      </c>
      <c r="BH145" s="1274">
        <v>2.98</v>
      </c>
      <c r="BI145" s="1274">
        <v>2.98</v>
      </c>
      <c r="BJ145" s="1274">
        <v>2.98</v>
      </c>
      <c r="BK145" s="1274">
        <v>2.98</v>
      </c>
      <c r="BL145" s="1274">
        <v>2.98</v>
      </c>
      <c r="BM145" s="1274">
        <v>2.98</v>
      </c>
      <c r="BN145" s="1274">
        <v>2.98</v>
      </c>
      <c r="BO145" s="1274">
        <v>2.98</v>
      </c>
      <c r="BP145" s="1274">
        <v>2.98</v>
      </c>
      <c r="BQ145" s="1274">
        <v>2.98</v>
      </c>
      <c r="BR145" s="1274">
        <v>2.98</v>
      </c>
      <c r="BS145" s="1274">
        <v>2.98</v>
      </c>
      <c r="BT145" s="1274">
        <v>2.98</v>
      </c>
      <c r="BU145" s="822"/>
      <c r="BV145" s="822"/>
      <c r="BW145" s="822"/>
      <c r="BX145" s="822"/>
      <c r="BY145" s="822"/>
      <c r="BZ145" s="822"/>
      <c r="CA145" s="822"/>
      <c r="CB145" s="822"/>
      <c r="CC145" s="822"/>
      <c r="CD145" s="822"/>
      <c r="CE145" s="822"/>
      <c r="CF145" s="822"/>
      <c r="CG145" s="822"/>
      <c r="CH145" s="822"/>
      <c r="CI145" s="822"/>
      <c r="CJ145" s="822"/>
      <c r="CK145" s="822"/>
      <c r="CL145" s="822"/>
      <c r="CM145" s="822"/>
      <c r="CN145" s="823"/>
    </row>
    <row r="146" spans="2:92" x14ac:dyDescent="0.3">
      <c r="B146"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6" s="1269" t="s">
        <v>1097</v>
      </c>
      <c r="D146" s="1277" t="s">
        <v>1098</v>
      </c>
      <c r="E146" s="1266" t="s">
        <v>763</v>
      </c>
      <c r="F146" s="1267" t="str">
        <f>VLOOKUP(TBL5_OptBen[[#This Row],[Option Type (defined list)]],'Option Typs_Grps'!B$2:C$47, 2, FALSE)</f>
        <v>Customer Options</v>
      </c>
      <c r="G146" s="1268" t="s">
        <v>738</v>
      </c>
      <c r="H146" s="1269" t="s">
        <v>1088</v>
      </c>
      <c r="I146" s="1290" t="s">
        <v>68</v>
      </c>
      <c r="J146" s="1271" t="s">
        <v>111</v>
      </c>
      <c r="K146" s="1272">
        <v>2</v>
      </c>
      <c r="L146" s="1273">
        <v>0</v>
      </c>
      <c r="M146" s="1273">
        <v>0</v>
      </c>
      <c r="N146" s="1273">
        <v>0</v>
      </c>
      <c r="O146" s="1273">
        <v>0</v>
      </c>
      <c r="P146" s="1273">
        <v>0</v>
      </c>
      <c r="Q146" s="1273">
        <v>0</v>
      </c>
      <c r="R146" s="1274">
        <v>2.98</v>
      </c>
      <c r="S146" s="1274">
        <v>2.98</v>
      </c>
      <c r="T146" s="1274">
        <v>2.98</v>
      </c>
      <c r="U146" s="1274">
        <v>2.98</v>
      </c>
      <c r="V146" s="1274">
        <v>2.98</v>
      </c>
      <c r="W146" s="1274">
        <v>2.98</v>
      </c>
      <c r="X146" s="1274">
        <v>2.98</v>
      </c>
      <c r="Y146" s="1274">
        <v>2.98</v>
      </c>
      <c r="Z146" s="1274">
        <v>2.98</v>
      </c>
      <c r="AA146" s="1274">
        <v>2.98</v>
      </c>
      <c r="AB146" s="1274">
        <v>2.98</v>
      </c>
      <c r="AC146" s="1274">
        <v>2.98</v>
      </c>
      <c r="AD146" s="1274">
        <v>2.98</v>
      </c>
      <c r="AE146" s="1274">
        <v>2.98</v>
      </c>
      <c r="AF146" s="1274">
        <v>2.98</v>
      </c>
      <c r="AG146" s="1274">
        <v>2.98</v>
      </c>
      <c r="AH146" s="1274">
        <v>2.98</v>
      </c>
      <c r="AI146" s="1274">
        <v>2.98</v>
      </c>
      <c r="AJ146" s="1274">
        <v>2.98</v>
      </c>
      <c r="AK146" s="1274">
        <v>2.98</v>
      </c>
      <c r="AL146" s="1274">
        <v>2.98</v>
      </c>
      <c r="AM146" s="1274">
        <v>2.98</v>
      </c>
      <c r="AN146" s="1274">
        <v>2.98</v>
      </c>
      <c r="AO146" s="1274">
        <v>2.98</v>
      </c>
      <c r="AP146" s="1274">
        <v>2.98</v>
      </c>
      <c r="AQ146" s="1274">
        <v>2.98</v>
      </c>
      <c r="AR146" s="1274">
        <v>2.98</v>
      </c>
      <c r="AS146" s="1274">
        <v>2.98</v>
      </c>
      <c r="AT146" s="1274">
        <v>2.98</v>
      </c>
      <c r="AU146" s="1274">
        <v>2.98</v>
      </c>
      <c r="AV146" s="1274">
        <v>2.98</v>
      </c>
      <c r="AW146" s="1274">
        <v>2.98</v>
      </c>
      <c r="AX146" s="1274">
        <v>2.98</v>
      </c>
      <c r="AY146" s="1274">
        <v>2.98</v>
      </c>
      <c r="AZ146" s="1274">
        <v>2.98</v>
      </c>
      <c r="BA146" s="1274">
        <v>2.98</v>
      </c>
      <c r="BB146" s="1274">
        <v>2.98</v>
      </c>
      <c r="BC146" s="1274">
        <v>2.98</v>
      </c>
      <c r="BD146" s="1274">
        <v>2.98</v>
      </c>
      <c r="BE146" s="1274">
        <v>2.98</v>
      </c>
      <c r="BF146" s="1274">
        <v>2.98</v>
      </c>
      <c r="BG146" s="1274">
        <v>2.98</v>
      </c>
      <c r="BH146" s="1274">
        <v>2.98</v>
      </c>
      <c r="BI146" s="1274">
        <v>2.98</v>
      </c>
      <c r="BJ146" s="1274">
        <v>2.98</v>
      </c>
      <c r="BK146" s="1274">
        <v>2.98</v>
      </c>
      <c r="BL146" s="1274">
        <v>2.98</v>
      </c>
      <c r="BM146" s="1274">
        <v>2.98</v>
      </c>
      <c r="BN146" s="1274">
        <v>2.98</v>
      </c>
      <c r="BO146" s="1274">
        <v>2.98</v>
      </c>
      <c r="BP146" s="1274">
        <v>2.98</v>
      </c>
      <c r="BQ146" s="1274">
        <v>2.98</v>
      </c>
      <c r="BR146" s="1274">
        <v>2.98</v>
      </c>
      <c r="BS146" s="1274">
        <v>2.98</v>
      </c>
      <c r="BT146" s="1274">
        <v>2.98</v>
      </c>
      <c r="BU146" s="822"/>
      <c r="BV146" s="822"/>
      <c r="BW146" s="822"/>
      <c r="BX146" s="822"/>
      <c r="BY146" s="822"/>
      <c r="BZ146" s="822"/>
      <c r="CA146" s="822"/>
      <c r="CB146" s="822"/>
      <c r="CC146" s="822"/>
      <c r="CD146" s="822"/>
      <c r="CE146" s="822"/>
      <c r="CF146" s="822"/>
      <c r="CG146" s="822"/>
      <c r="CH146" s="822"/>
      <c r="CI146" s="822"/>
      <c r="CJ146" s="822"/>
      <c r="CK146" s="822"/>
      <c r="CL146" s="822"/>
      <c r="CM146" s="822"/>
      <c r="CN146" s="823"/>
    </row>
    <row r="147" spans="2:92" x14ac:dyDescent="0.3">
      <c r="B147"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7" s="1269" t="s">
        <v>1097</v>
      </c>
      <c r="D147" s="1277" t="s">
        <v>1098</v>
      </c>
      <c r="E147" s="1266" t="s">
        <v>763</v>
      </c>
      <c r="F147" s="1267" t="str">
        <f>VLOOKUP(TBL5_OptBen[[#This Row],[Option Type (defined list)]],'Option Typs_Grps'!B$2:C$47, 2, FALSE)</f>
        <v>Customer Options</v>
      </c>
      <c r="G147" s="1268" t="s">
        <v>738</v>
      </c>
      <c r="H147" s="1269" t="s">
        <v>1094</v>
      </c>
      <c r="I147" s="1290" t="s">
        <v>68</v>
      </c>
      <c r="J147" s="1271" t="s">
        <v>111</v>
      </c>
      <c r="K147" s="1272">
        <v>2</v>
      </c>
      <c r="L147" s="1273">
        <v>0</v>
      </c>
      <c r="M147" s="1273">
        <v>0</v>
      </c>
      <c r="N147" s="1273">
        <v>0</v>
      </c>
      <c r="O147" s="1273">
        <v>0</v>
      </c>
      <c r="P147" s="1273">
        <v>0</v>
      </c>
      <c r="Q147" s="1273">
        <v>0</v>
      </c>
      <c r="R147" s="1274">
        <v>2.98</v>
      </c>
      <c r="S147" s="1274">
        <v>2.98</v>
      </c>
      <c r="T147" s="1274">
        <v>2.98</v>
      </c>
      <c r="U147" s="1274">
        <v>2.98</v>
      </c>
      <c r="V147" s="1274">
        <v>2.98</v>
      </c>
      <c r="W147" s="1274">
        <v>2.98</v>
      </c>
      <c r="X147" s="1274">
        <v>2.98</v>
      </c>
      <c r="Y147" s="1274">
        <v>2.98</v>
      </c>
      <c r="Z147" s="1274">
        <v>2.98</v>
      </c>
      <c r="AA147" s="1274">
        <v>2.98</v>
      </c>
      <c r="AB147" s="1274">
        <v>2.98</v>
      </c>
      <c r="AC147" s="1274">
        <v>2.98</v>
      </c>
      <c r="AD147" s="1274">
        <v>2.98</v>
      </c>
      <c r="AE147" s="1274">
        <v>2.98</v>
      </c>
      <c r="AF147" s="1274">
        <v>2.98</v>
      </c>
      <c r="AG147" s="1274">
        <v>2.98</v>
      </c>
      <c r="AH147" s="1274">
        <v>2.98</v>
      </c>
      <c r="AI147" s="1274">
        <v>2.98</v>
      </c>
      <c r="AJ147" s="1274">
        <v>2.98</v>
      </c>
      <c r="AK147" s="1274">
        <v>2.98</v>
      </c>
      <c r="AL147" s="1274">
        <v>2.98</v>
      </c>
      <c r="AM147" s="1274">
        <v>2.98</v>
      </c>
      <c r="AN147" s="1274">
        <v>2.98</v>
      </c>
      <c r="AO147" s="1274">
        <v>2.98</v>
      </c>
      <c r="AP147" s="1274">
        <v>2.98</v>
      </c>
      <c r="AQ147" s="1274">
        <v>2.98</v>
      </c>
      <c r="AR147" s="1274">
        <v>2.98</v>
      </c>
      <c r="AS147" s="1274">
        <v>2.98</v>
      </c>
      <c r="AT147" s="1274">
        <v>2.98</v>
      </c>
      <c r="AU147" s="1274">
        <v>2.98</v>
      </c>
      <c r="AV147" s="1274">
        <v>2.98</v>
      </c>
      <c r="AW147" s="1274">
        <v>2.98</v>
      </c>
      <c r="AX147" s="1274">
        <v>2.98</v>
      </c>
      <c r="AY147" s="1274">
        <v>2.98</v>
      </c>
      <c r="AZ147" s="1274">
        <v>2.98</v>
      </c>
      <c r="BA147" s="1274">
        <v>2.98</v>
      </c>
      <c r="BB147" s="1274">
        <v>2.98</v>
      </c>
      <c r="BC147" s="1274">
        <v>2.98</v>
      </c>
      <c r="BD147" s="1274">
        <v>2.98</v>
      </c>
      <c r="BE147" s="1274">
        <v>2.98</v>
      </c>
      <c r="BF147" s="1274">
        <v>2.98</v>
      </c>
      <c r="BG147" s="1274">
        <v>2.98</v>
      </c>
      <c r="BH147" s="1274">
        <v>2.98</v>
      </c>
      <c r="BI147" s="1274">
        <v>2.98</v>
      </c>
      <c r="BJ147" s="1274">
        <v>2.98</v>
      </c>
      <c r="BK147" s="1274">
        <v>2.98</v>
      </c>
      <c r="BL147" s="1274">
        <v>2.98</v>
      </c>
      <c r="BM147" s="1274">
        <v>2.98</v>
      </c>
      <c r="BN147" s="1274">
        <v>2.98</v>
      </c>
      <c r="BO147" s="1274">
        <v>2.98</v>
      </c>
      <c r="BP147" s="1274">
        <v>2.98</v>
      </c>
      <c r="BQ147" s="1274">
        <v>2.98</v>
      </c>
      <c r="BR147" s="1274">
        <v>2.98</v>
      </c>
      <c r="BS147" s="1274">
        <v>2.98</v>
      </c>
      <c r="BT147" s="1274">
        <v>2.98</v>
      </c>
      <c r="BU147" s="822"/>
      <c r="BV147" s="822"/>
      <c r="BW147" s="822"/>
      <c r="BX147" s="822"/>
      <c r="BY147" s="822"/>
      <c r="BZ147" s="822"/>
      <c r="CA147" s="822"/>
      <c r="CB147" s="822"/>
      <c r="CC147" s="822"/>
      <c r="CD147" s="822"/>
      <c r="CE147" s="822"/>
      <c r="CF147" s="822"/>
      <c r="CG147" s="822"/>
      <c r="CH147" s="822"/>
      <c r="CI147" s="822"/>
      <c r="CJ147" s="822"/>
      <c r="CK147" s="822"/>
      <c r="CL147" s="822"/>
      <c r="CM147" s="822"/>
      <c r="CN147" s="823"/>
    </row>
    <row r="148" spans="2:92" x14ac:dyDescent="0.3">
      <c r="B148"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269" t="s">
        <v>1097</v>
      </c>
      <c r="D148" s="1277" t="s">
        <v>1098</v>
      </c>
      <c r="E148" s="1266" t="s">
        <v>763</v>
      </c>
      <c r="F148" s="1267" t="str">
        <f>VLOOKUP(TBL5_OptBen[[#This Row],[Option Type (defined list)]],'Option Typs_Grps'!B$2:C$47, 2, FALSE)</f>
        <v>Customer Options</v>
      </c>
      <c r="G148" s="1268" t="s">
        <v>738</v>
      </c>
      <c r="H148" s="1269" t="s">
        <v>1091</v>
      </c>
      <c r="I148" s="1290" t="s">
        <v>68</v>
      </c>
      <c r="J148" s="1271" t="s">
        <v>111</v>
      </c>
      <c r="K148" s="1272">
        <v>2</v>
      </c>
      <c r="L148" s="1273">
        <v>0</v>
      </c>
      <c r="M148" s="1273">
        <v>0</v>
      </c>
      <c r="N148" s="1273">
        <v>0</v>
      </c>
      <c r="O148" s="1273">
        <v>0</v>
      </c>
      <c r="P148" s="1273">
        <v>0</v>
      </c>
      <c r="Q148" s="1273">
        <v>0</v>
      </c>
      <c r="R148" s="1274">
        <v>2.98</v>
      </c>
      <c r="S148" s="1274">
        <v>2.98</v>
      </c>
      <c r="T148" s="1274">
        <v>2.98</v>
      </c>
      <c r="U148" s="1274">
        <v>2.98</v>
      </c>
      <c r="V148" s="1274">
        <v>2.98</v>
      </c>
      <c r="W148" s="1274">
        <v>2.98</v>
      </c>
      <c r="X148" s="1274">
        <v>2.98</v>
      </c>
      <c r="Y148" s="1274">
        <v>2.98</v>
      </c>
      <c r="Z148" s="1274">
        <v>2.98</v>
      </c>
      <c r="AA148" s="1274">
        <v>2.98</v>
      </c>
      <c r="AB148" s="1274">
        <v>2.98</v>
      </c>
      <c r="AC148" s="1274">
        <v>2.98</v>
      </c>
      <c r="AD148" s="1274">
        <v>2.98</v>
      </c>
      <c r="AE148" s="1274">
        <v>2.98</v>
      </c>
      <c r="AF148" s="1274">
        <v>2.98</v>
      </c>
      <c r="AG148" s="1274">
        <v>2.98</v>
      </c>
      <c r="AH148" s="1274">
        <v>2.98</v>
      </c>
      <c r="AI148" s="1274">
        <v>2.98</v>
      </c>
      <c r="AJ148" s="1274">
        <v>2.98</v>
      </c>
      <c r="AK148" s="1274">
        <v>2.98</v>
      </c>
      <c r="AL148" s="1274">
        <v>2.98</v>
      </c>
      <c r="AM148" s="1274">
        <v>2.98</v>
      </c>
      <c r="AN148" s="1274">
        <v>2.98</v>
      </c>
      <c r="AO148" s="1274">
        <v>2.98</v>
      </c>
      <c r="AP148" s="1274">
        <v>2.98</v>
      </c>
      <c r="AQ148" s="1274">
        <v>2.98</v>
      </c>
      <c r="AR148" s="1274">
        <v>2.98</v>
      </c>
      <c r="AS148" s="1274">
        <v>2.98</v>
      </c>
      <c r="AT148" s="1274">
        <v>2.98</v>
      </c>
      <c r="AU148" s="1274">
        <v>2.98</v>
      </c>
      <c r="AV148" s="1274">
        <v>2.98</v>
      </c>
      <c r="AW148" s="1274">
        <v>2.98</v>
      </c>
      <c r="AX148" s="1274">
        <v>2.98</v>
      </c>
      <c r="AY148" s="1274">
        <v>2.98</v>
      </c>
      <c r="AZ148" s="1274">
        <v>2.98</v>
      </c>
      <c r="BA148" s="1274">
        <v>2.98</v>
      </c>
      <c r="BB148" s="1274">
        <v>2.98</v>
      </c>
      <c r="BC148" s="1274">
        <v>2.98</v>
      </c>
      <c r="BD148" s="1274">
        <v>2.98</v>
      </c>
      <c r="BE148" s="1274">
        <v>2.98</v>
      </c>
      <c r="BF148" s="1274">
        <v>2.98</v>
      </c>
      <c r="BG148" s="1274">
        <v>2.98</v>
      </c>
      <c r="BH148" s="1274">
        <v>2.98</v>
      </c>
      <c r="BI148" s="1274">
        <v>2.98</v>
      </c>
      <c r="BJ148" s="1274">
        <v>2.98</v>
      </c>
      <c r="BK148" s="1274">
        <v>2.98</v>
      </c>
      <c r="BL148" s="1274">
        <v>2.98</v>
      </c>
      <c r="BM148" s="1274">
        <v>2.98</v>
      </c>
      <c r="BN148" s="1274">
        <v>2.98</v>
      </c>
      <c r="BO148" s="1274">
        <v>2.98</v>
      </c>
      <c r="BP148" s="1274">
        <v>2.98</v>
      </c>
      <c r="BQ148" s="1274">
        <v>2.98</v>
      </c>
      <c r="BR148" s="1274">
        <v>2.98</v>
      </c>
      <c r="BS148" s="1274">
        <v>2.98</v>
      </c>
      <c r="BT148" s="1274">
        <v>2.98</v>
      </c>
      <c r="BU148" s="822"/>
      <c r="BV148" s="822"/>
      <c r="BW148" s="822"/>
      <c r="BX148" s="822"/>
      <c r="BY148" s="822"/>
      <c r="BZ148" s="822"/>
      <c r="CA148" s="822"/>
      <c r="CB148" s="822"/>
      <c r="CC148" s="822"/>
      <c r="CD148" s="822"/>
      <c r="CE148" s="822"/>
      <c r="CF148" s="822"/>
      <c r="CG148" s="822"/>
      <c r="CH148" s="822"/>
      <c r="CI148" s="822"/>
      <c r="CJ148" s="822"/>
      <c r="CK148" s="822"/>
      <c r="CL148" s="822"/>
      <c r="CM148" s="822"/>
      <c r="CN148" s="823"/>
    </row>
    <row r="149" spans="2:92" x14ac:dyDescent="0.3">
      <c r="B149" s="7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269" t="s">
        <v>1097</v>
      </c>
      <c r="D149" s="1277" t="s">
        <v>1098</v>
      </c>
      <c r="E149" s="1266" t="s">
        <v>763</v>
      </c>
      <c r="F149" s="1267" t="str">
        <f>VLOOKUP(TBL5_OptBen[[#This Row],[Option Type (defined list)]],'Option Typs_Grps'!B$2:C$47, 2, FALSE)</f>
        <v>Customer Options</v>
      </c>
      <c r="G149" s="1268" t="s">
        <v>738</v>
      </c>
      <c r="H149" s="1269" t="s">
        <v>1092</v>
      </c>
      <c r="I149" s="1290" t="s">
        <v>68</v>
      </c>
      <c r="J149" s="1271" t="s">
        <v>111</v>
      </c>
      <c r="K149" s="1272">
        <v>2</v>
      </c>
      <c r="L149" s="1273">
        <v>0</v>
      </c>
      <c r="M149" s="1273">
        <v>0</v>
      </c>
      <c r="N149" s="1273">
        <v>0</v>
      </c>
      <c r="O149" s="1273">
        <v>0</v>
      </c>
      <c r="P149" s="1273">
        <v>0</v>
      </c>
      <c r="Q149" s="1273">
        <v>0</v>
      </c>
      <c r="R149" s="1274">
        <v>2.98</v>
      </c>
      <c r="S149" s="1274">
        <v>2.98</v>
      </c>
      <c r="T149" s="1274">
        <v>2.98</v>
      </c>
      <c r="U149" s="1274">
        <v>2.98</v>
      </c>
      <c r="V149" s="1274">
        <v>2.98</v>
      </c>
      <c r="W149" s="1274">
        <v>2.98</v>
      </c>
      <c r="X149" s="1274">
        <v>2.98</v>
      </c>
      <c r="Y149" s="1274">
        <v>2.98</v>
      </c>
      <c r="Z149" s="1274">
        <v>2.98</v>
      </c>
      <c r="AA149" s="1274">
        <v>2.98</v>
      </c>
      <c r="AB149" s="1274">
        <v>2.98</v>
      </c>
      <c r="AC149" s="1274">
        <v>2.98</v>
      </c>
      <c r="AD149" s="1274">
        <v>2.98</v>
      </c>
      <c r="AE149" s="1274">
        <v>2.98</v>
      </c>
      <c r="AF149" s="1274">
        <v>2.98</v>
      </c>
      <c r="AG149" s="1274">
        <v>2.98</v>
      </c>
      <c r="AH149" s="1274">
        <v>2.98</v>
      </c>
      <c r="AI149" s="1274">
        <v>2.98</v>
      </c>
      <c r="AJ149" s="1274">
        <v>2.98</v>
      </c>
      <c r="AK149" s="1274">
        <v>2.98</v>
      </c>
      <c r="AL149" s="1274">
        <v>2.98</v>
      </c>
      <c r="AM149" s="1274">
        <v>2.98</v>
      </c>
      <c r="AN149" s="1274">
        <v>2.98</v>
      </c>
      <c r="AO149" s="1274">
        <v>2.98</v>
      </c>
      <c r="AP149" s="1274">
        <v>2.98</v>
      </c>
      <c r="AQ149" s="1274">
        <v>2.98</v>
      </c>
      <c r="AR149" s="1274">
        <v>2.98</v>
      </c>
      <c r="AS149" s="1274">
        <v>2.98</v>
      </c>
      <c r="AT149" s="1274">
        <v>2.98</v>
      </c>
      <c r="AU149" s="1274">
        <v>2.98</v>
      </c>
      <c r="AV149" s="1274">
        <v>2.98</v>
      </c>
      <c r="AW149" s="1274">
        <v>2.98</v>
      </c>
      <c r="AX149" s="1274">
        <v>2.98</v>
      </c>
      <c r="AY149" s="1274">
        <v>2.98</v>
      </c>
      <c r="AZ149" s="1274">
        <v>2.98</v>
      </c>
      <c r="BA149" s="1274">
        <v>2.98</v>
      </c>
      <c r="BB149" s="1274">
        <v>2.98</v>
      </c>
      <c r="BC149" s="1274">
        <v>2.98</v>
      </c>
      <c r="BD149" s="1274">
        <v>2.98</v>
      </c>
      <c r="BE149" s="1274">
        <v>2.98</v>
      </c>
      <c r="BF149" s="1274">
        <v>2.98</v>
      </c>
      <c r="BG149" s="1274">
        <v>2.98</v>
      </c>
      <c r="BH149" s="1274">
        <v>2.98</v>
      </c>
      <c r="BI149" s="1274">
        <v>2.98</v>
      </c>
      <c r="BJ149" s="1274">
        <v>2.98</v>
      </c>
      <c r="BK149" s="1274">
        <v>2.98</v>
      </c>
      <c r="BL149" s="1274">
        <v>2.98</v>
      </c>
      <c r="BM149" s="1274">
        <v>2.98</v>
      </c>
      <c r="BN149" s="1274">
        <v>2.98</v>
      </c>
      <c r="BO149" s="1274">
        <v>2.98</v>
      </c>
      <c r="BP149" s="1274">
        <v>2.98</v>
      </c>
      <c r="BQ149" s="1274">
        <v>2.98</v>
      </c>
      <c r="BR149" s="1274">
        <v>2.98</v>
      </c>
      <c r="BS149" s="1274">
        <v>2.98</v>
      </c>
      <c r="BT149" s="1274">
        <v>2.98</v>
      </c>
      <c r="BU149" s="822"/>
      <c r="BV149" s="822"/>
      <c r="BW149" s="822"/>
      <c r="BX149" s="822"/>
      <c r="BY149" s="822"/>
      <c r="BZ149" s="822"/>
      <c r="CA149" s="822"/>
      <c r="CB149" s="822"/>
      <c r="CC149" s="822"/>
      <c r="CD149" s="822"/>
      <c r="CE149" s="822"/>
      <c r="CF149" s="822"/>
      <c r="CG149" s="822"/>
      <c r="CH149" s="822"/>
      <c r="CI149" s="822"/>
      <c r="CJ149" s="822"/>
      <c r="CK149" s="822"/>
      <c r="CL149" s="822"/>
      <c r="CM149" s="822"/>
      <c r="CN149" s="823"/>
    </row>
    <row r="150" spans="2:92" x14ac:dyDescent="0.3">
      <c r="B150" s="129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291" t="s">
        <v>1097</v>
      </c>
      <c r="D150" s="1292" t="s">
        <v>1098</v>
      </c>
      <c r="E150" s="1342" t="s">
        <v>763</v>
      </c>
      <c r="F150" s="1345" t="str">
        <f>VLOOKUP(TBL5_OptBen[[#This Row],[Option Type (defined list)]],'Option Typs_Grps'!B$2:C$47, 2, FALSE)</f>
        <v>Customer Options</v>
      </c>
      <c r="G150" s="1293" t="s">
        <v>738</v>
      </c>
      <c r="H150" s="1291" t="s">
        <v>1089</v>
      </c>
      <c r="I150" s="1290" t="s">
        <v>68</v>
      </c>
      <c r="J150" s="1294" t="s">
        <v>111</v>
      </c>
      <c r="K150" s="1295">
        <v>2</v>
      </c>
      <c r="L150" s="1273">
        <v>0</v>
      </c>
      <c r="M150" s="1273">
        <v>0</v>
      </c>
      <c r="N150" s="1273">
        <v>0</v>
      </c>
      <c r="O150" s="1273">
        <v>0</v>
      </c>
      <c r="P150" s="1273">
        <v>0</v>
      </c>
      <c r="Q150" s="1273">
        <v>0</v>
      </c>
      <c r="R150" s="1274">
        <v>2.98</v>
      </c>
      <c r="S150" s="1274">
        <v>2.98</v>
      </c>
      <c r="T150" s="1274">
        <v>2.98</v>
      </c>
      <c r="U150" s="1274">
        <v>2.98</v>
      </c>
      <c r="V150" s="1274">
        <v>2.98</v>
      </c>
      <c r="W150" s="1274">
        <v>2.98</v>
      </c>
      <c r="X150" s="1274">
        <v>2.98</v>
      </c>
      <c r="Y150" s="1274">
        <v>2.98</v>
      </c>
      <c r="Z150" s="1274">
        <v>2.98</v>
      </c>
      <c r="AA150" s="1274">
        <v>2.98</v>
      </c>
      <c r="AB150" s="1274">
        <v>2.98</v>
      </c>
      <c r="AC150" s="1274">
        <v>2.98</v>
      </c>
      <c r="AD150" s="1274">
        <v>2.98</v>
      </c>
      <c r="AE150" s="1274">
        <v>2.98</v>
      </c>
      <c r="AF150" s="1274">
        <v>2.98</v>
      </c>
      <c r="AG150" s="1274">
        <v>2.98</v>
      </c>
      <c r="AH150" s="1274">
        <v>2.98</v>
      </c>
      <c r="AI150" s="1274">
        <v>2.98</v>
      </c>
      <c r="AJ150" s="1274">
        <v>2.98</v>
      </c>
      <c r="AK150" s="1274">
        <v>2.98</v>
      </c>
      <c r="AL150" s="1274">
        <v>2.98</v>
      </c>
      <c r="AM150" s="1274">
        <v>2.98</v>
      </c>
      <c r="AN150" s="1274">
        <v>2.98</v>
      </c>
      <c r="AO150" s="1274">
        <v>2.98</v>
      </c>
      <c r="AP150" s="1274">
        <v>2.98</v>
      </c>
      <c r="AQ150" s="1274">
        <v>2.98</v>
      </c>
      <c r="AR150" s="1274">
        <v>2.98</v>
      </c>
      <c r="AS150" s="1274">
        <v>2.98</v>
      </c>
      <c r="AT150" s="1274">
        <v>2.98</v>
      </c>
      <c r="AU150" s="1274">
        <v>2.98</v>
      </c>
      <c r="AV150" s="1274">
        <v>2.98</v>
      </c>
      <c r="AW150" s="1274">
        <v>2.98</v>
      </c>
      <c r="AX150" s="1274">
        <v>2.98</v>
      </c>
      <c r="AY150" s="1274">
        <v>2.98</v>
      </c>
      <c r="AZ150" s="1274">
        <v>2.98</v>
      </c>
      <c r="BA150" s="1274">
        <v>2.98</v>
      </c>
      <c r="BB150" s="1274">
        <v>2.98</v>
      </c>
      <c r="BC150" s="1274">
        <v>2.98</v>
      </c>
      <c r="BD150" s="1274">
        <v>2.98</v>
      </c>
      <c r="BE150" s="1274">
        <v>2.98</v>
      </c>
      <c r="BF150" s="1274">
        <v>2.98</v>
      </c>
      <c r="BG150" s="1274">
        <v>2.98</v>
      </c>
      <c r="BH150" s="1274">
        <v>2.98</v>
      </c>
      <c r="BI150" s="1274">
        <v>2.98</v>
      </c>
      <c r="BJ150" s="1274">
        <v>2.98</v>
      </c>
      <c r="BK150" s="1274">
        <v>2.98</v>
      </c>
      <c r="BL150" s="1274">
        <v>2.98</v>
      </c>
      <c r="BM150" s="1274">
        <v>2.98</v>
      </c>
      <c r="BN150" s="1274">
        <v>2.98</v>
      </c>
      <c r="BO150" s="1274">
        <v>2.98</v>
      </c>
      <c r="BP150" s="1274">
        <v>2.98</v>
      </c>
      <c r="BQ150" s="1274">
        <v>2.98</v>
      </c>
      <c r="BR150" s="1274">
        <v>2.98</v>
      </c>
      <c r="BS150" s="1274">
        <v>2.98</v>
      </c>
      <c r="BT150" s="1274">
        <v>2.98</v>
      </c>
      <c r="BU150" s="827"/>
      <c r="BV150" s="827"/>
      <c r="BW150" s="827"/>
      <c r="BX150" s="827"/>
      <c r="BY150" s="827"/>
      <c r="BZ150" s="827"/>
      <c r="CA150" s="827"/>
      <c r="CB150" s="827"/>
      <c r="CC150" s="827"/>
      <c r="CD150" s="827"/>
      <c r="CE150" s="827"/>
      <c r="CF150" s="827"/>
      <c r="CG150" s="827"/>
      <c r="CH150" s="827"/>
      <c r="CI150" s="827"/>
      <c r="CJ150" s="827"/>
      <c r="CK150" s="827"/>
      <c r="CL150" s="827"/>
      <c r="CM150" s="827"/>
      <c r="CN150" s="828"/>
    </row>
  </sheetData>
  <mergeCells count="1">
    <mergeCell ref="L4:CN4"/>
  </mergeCells>
  <dataValidations count="1">
    <dataValidation type="list" allowBlank="1" showInputMessage="1" showErrorMessage="1" sqref="E134:E141" xr:uid="{87984D8D-2A2E-40CD-B2A3-6DD83FCFEC2B}">
      <formula1>$CA$3:$CA$54</formula1>
    </dataValidation>
  </dataValidations>
  <pageMargins left="0.7" right="0.7" top="0.75" bottom="0.75" header="0.3" footer="0.3"/>
  <pageSetup paperSize="9" orientation="portrait" horizontalDpi="90"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J3"/>
  <sheetViews>
    <sheetView zoomScale="60" zoomScaleNormal="60" workbookViewId="0">
      <pane xSplit="9" topLeftCell="J1" activePane="topRight" state="frozen"/>
      <selection pane="topRight" activeCell="D36" sqref="D36"/>
    </sheetView>
  </sheetViews>
  <sheetFormatPr defaultColWidth="9.07421875" defaultRowHeight="14" x14ac:dyDescent="0.3"/>
  <cols>
    <col min="1" max="1" width="2.07421875" style="780" customWidth="1"/>
    <col min="2" max="2" width="19.69140625" style="780" customWidth="1"/>
    <col min="3" max="5" width="15.53515625" style="780" customWidth="1"/>
    <col min="6" max="6" width="47.07421875" style="780" customWidth="1"/>
    <col min="7" max="7" width="15.69140625" style="780" customWidth="1"/>
    <col min="8" max="8" width="17.53515625" style="780" customWidth="1"/>
    <col min="9" max="9" width="9.07421875" style="780" customWidth="1"/>
    <col min="10" max="11" width="8.07421875" style="780" customWidth="1"/>
    <col min="12" max="16384" width="9.07421875" style="780"/>
  </cols>
  <sheetData>
    <row r="1" spans="1:10" x14ac:dyDescent="0.3">
      <c r="A1" s="782" t="s">
        <v>1168</v>
      </c>
    </row>
    <row r="2" spans="1:10" ht="14.5" thickBot="1" x14ac:dyDescent="0.35">
      <c r="A2" s="782"/>
    </row>
    <row r="3" spans="1:10" ht="47.9" customHeight="1" thickBot="1" x14ac:dyDescent="0.35">
      <c r="B3" s="1523" t="s">
        <v>62</v>
      </c>
      <c r="C3" s="1516" t="str">
        <f>'TITLE PAGE'!$D$18</f>
        <v>Wessex Water</v>
      </c>
      <c r="D3" s="1524" t="s">
        <v>2</v>
      </c>
      <c r="E3" s="1525"/>
      <c r="F3" s="1526"/>
      <c r="G3" s="774" t="s">
        <v>61</v>
      </c>
      <c r="H3" s="1362"/>
      <c r="I3" s="1526"/>
      <c r="J3" s="781"/>
    </row>
  </sheetData>
  <hyperlinks>
    <hyperlink ref="G3" location="'TITLE PAGE'!A1" display="Back to title page" xr:uid="{6E64DE24-7CAE-4098-B58B-63343B924E6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76ECD664A6364D885FA8AAEA43F3B7" ma:contentTypeVersion="11" ma:contentTypeDescription="Create a new document." ma:contentTypeScope="" ma:versionID="8884e3640ee392d6c2fc6078616edfa8">
  <xsd:schema xmlns:xsd="http://www.w3.org/2001/XMLSchema" xmlns:xs="http://www.w3.org/2001/XMLSchema" xmlns:p="http://schemas.microsoft.com/office/2006/metadata/properties" xmlns:ns1="http://schemas.microsoft.com/sharepoint/v3" xmlns:ns2="beffe082-a084-48f8-816e-c9c6fc3c587d" xmlns:ns3="54b8ba78-9e32-40fd-b8ed-661f183ae185" targetNamespace="http://schemas.microsoft.com/office/2006/metadata/properties" ma:root="true" ma:fieldsID="cf7c7c4ac34d53f1b8351c7cfa4ec2e6" ns1:_="" ns2:_="" ns3:_="">
    <xsd:import namespace="http://schemas.microsoft.com/sharepoint/v3"/>
    <xsd:import namespace="beffe082-a084-48f8-816e-c9c6fc3c587d"/>
    <xsd:import namespace="54b8ba78-9e32-40fd-b8ed-661f183ae185"/>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DocumentType"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ffe082-a084-48f8-816e-c9c6fc3c58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b8ba78-9e32-40fd-b8ed-661f183ae18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DocumentType" ma:index="15" nillable="true" ma:displayName="DocumentType" ma:format="Dropdown" ma:internalName="DocumentType">
      <xsd:simpleType>
        <xsd:restriction base="dms:Choice">
          <xsd:enumeration value="Main Plan"/>
          <xsd:enumeration value="Supporting Document"/>
          <xsd:enumeration value="Audit and Assurance"/>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beffe082-a084-48f8-816e-c9c6fc3c587d">WXSNMWR-70745573-609</_dlc_DocId>
    <_dlc_DocIdUrl xmlns="beffe082-a084-48f8-816e-c9c6fc3c587d">
      <Url>https://wessexwater.sharepoint.com/teams/wx-snm-wr/_layouts/15/DocIdRedir.aspx?ID=WXSNMWR-70745573-609</Url>
      <Description>WXSNMWR-70745573-609</Description>
    </_dlc_DocIdUrl>
    <_dlc_DocIdPersistId xmlns="beffe082-a084-48f8-816e-c9c6fc3c587d">false</_dlc_DocIdPersistId>
    <_ip_UnifiedCompliancePolicyUIAction xmlns="http://schemas.microsoft.com/sharepoint/v3" xsi:nil="true"/>
    <_ip_UnifiedCompliancePolicyProperties xmlns="http://schemas.microsoft.com/sharepoint/v3" xsi:nil="true"/>
    <DocumentType xmlns="54b8ba78-9e32-40fd-b8ed-661f183ae185" xsi:nil="true"/>
    <SharedWithUsers xmlns="beffe082-a084-48f8-816e-c9c6fc3c587d">
      <UserInfo>
        <DisplayName/>
        <AccountId xsi:nil="true"/>
        <AccountType/>
      </UserInfo>
    </SharedWithUsers>
  </documentManagement>
</p:properties>
</file>

<file path=customXml/itemProps1.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2.xml><?xml version="1.0" encoding="utf-8"?>
<ds:datastoreItem xmlns:ds="http://schemas.openxmlformats.org/officeDocument/2006/customXml" ds:itemID="{278274D8-DB21-4ECA-A9BD-3C0BF74741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ffe082-a084-48f8-816e-c9c6fc3c587d"/>
    <ds:schemaRef ds:uri="54b8ba78-9e32-40fd-b8ed-661f183ae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980C0D-F0F4-4B89-8A25-0F115327EE66}">
  <ds:schemaRefs>
    <ds:schemaRef ds:uri="http://schemas.microsoft.com/sharepoint/events"/>
  </ds:schemaRefs>
</ds:datastoreItem>
</file>

<file path=customXml/itemProps4.xml><?xml version="1.0" encoding="utf-8"?>
<ds:datastoreItem xmlns:ds="http://schemas.openxmlformats.org/officeDocument/2006/customXml" ds:itemID="{35D13314-7FB5-4A8C-BEB8-909D6C789D98}">
  <ds:schemaRefs>
    <ds:schemaRef ds:uri="54b8ba78-9e32-40fd-b8ed-661f183ae185"/>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beffe082-a084-48f8-816e-c9c6fc3c587d"/>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TITLE PAGE</vt:lpstr>
      <vt:lpstr>1. Base Year Licences</vt:lpstr>
      <vt:lpstr>2. WC Level Data</vt:lpstr>
      <vt:lpstr>WXWWSX</vt:lpstr>
      <vt:lpstr>4. Options Appraisal Summary A</vt:lpstr>
      <vt:lpstr>4. Options Appraisal Summary C</vt:lpstr>
      <vt:lpstr>5. Options Benefits (DYAA)</vt:lpstr>
      <vt:lpstr>5. Options Benefits (DYCP)</vt:lpstr>
      <vt:lpstr>5a-5c. Cost Profiles</vt:lpstr>
      <vt:lpstr>6. Drought Plan Links</vt:lpstr>
      <vt:lpstr>7. Adaptive Programmes</vt:lpstr>
      <vt:lpstr>8. Business Plan Links (DYAA)</vt:lpstr>
      <vt:lpstr>8. Business Plan Links (DYCP)</vt:lpstr>
      <vt:lpstr>Option Typs_Grps</vt:lpstr>
      <vt:lpstr>rngOptions</vt:lpstr>
      <vt:lpstr>rngWRZ</vt:lpstr>
      <vt:lpstr>TBL2d_WCDYAABL</vt:lpstr>
      <vt:lpstr>TBL2e_WCDYAAFP</vt:lpstr>
      <vt:lpstr>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WRMP24 Tables Template</dc:title>
  <dc:subject/>
  <dc:creator/>
  <cp:keywords/>
  <dc:description/>
  <cp:lastModifiedBy/>
  <cp:revision/>
  <dcterms:created xsi:type="dcterms:W3CDTF">2016-06-02T10:12:30Z</dcterms:created>
  <dcterms:modified xsi:type="dcterms:W3CDTF">2024-11-29T11:25:35Z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0x0101001976ECD664A6364D885FA8AAEA43F3B7</vt:lpwstr>
  </property>
  <property fmtid="{D5CDD505-2E9C-101B-9397-08002B2CF9AE}" pid="3" name="InformationType">
    <vt:lpwstr/>
  </property>
  <property fmtid="{D5CDD505-2E9C-101B-9397-08002B2CF9AE}" pid="4" name="Distribution">
    <vt:lpwstr>9;#External|1104eb68-55d8-494f-b6ba-c5473579de73</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10;#Community|144ac7d7-0b9a-42f9-9385-2935294b6de3</vt:lpwstr>
  </property>
  <property fmtid="{D5CDD505-2E9C-101B-9397-08002B2CF9AE}" pid="8" name="OrganisationalUnit">
    <vt:lpwstr>8;#EA|d5f78ddb-b1b6-4328-9877-d7e3ed06fdac</vt:lpwstr>
  </property>
  <property fmtid="{D5CDD505-2E9C-101B-9397-08002B2CF9AE}" pid="9" name="_dlc_DocIdItemGuid">
    <vt:lpwstr>13e4f63c-f8f8-478e-a84a-4081fac7e4e8</vt:lpwstr>
  </property>
  <property fmtid="{D5CDD505-2E9C-101B-9397-08002B2CF9AE}" pid="10" name="Order">
    <vt:r8>3100</vt:r8>
  </property>
  <property fmtid="{D5CDD505-2E9C-101B-9397-08002B2CF9AE}" pid="11" name="xd_Signature">
    <vt:bool>false</vt:bool>
  </property>
  <property fmtid="{D5CDD505-2E9C-101B-9397-08002B2CF9AE}" pid="12" name="xd_Prog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Project">
    <vt:lpwstr/>
  </property>
  <property fmtid="{D5CDD505-2E9C-101B-9397-08002B2CF9AE}" pid="17" name="Site Id">
    <vt:lpwstr/>
  </property>
  <property fmtid="{D5CDD505-2E9C-101B-9397-08002B2CF9AE}" pid="18" name="LoB">
    <vt:lpwstr/>
  </property>
  <property fmtid="{D5CDD505-2E9C-101B-9397-08002B2CF9AE}" pid="19" name="Function">
    <vt:lpwstr>122;#Economic Regulation|9d1f07e6-d38a-4e6b-aa9c-a7e746eb7d52</vt:lpwstr>
  </property>
  <property fmtid="{D5CDD505-2E9C-101B-9397-08002B2CF9AE}" pid="20" name="Document Type">
    <vt:lpwstr/>
  </property>
  <property fmtid="{D5CDD505-2E9C-101B-9397-08002B2CF9AE}" pid="21" name="Table no">
    <vt:lpwstr>WRMP</vt:lpwstr>
  </property>
  <property fmtid="{D5CDD505-2E9C-101B-9397-08002B2CF9AE}" pid="22" name="Audit Table Check Process">
    <vt:lpwstr>, </vt:lpwstr>
  </property>
  <property fmtid="{D5CDD505-2E9C-101B-9397-08002B2CF9AE}" pid="23" name="Doc type">
    <vt:lpwstr>Table</vt:lpwstr>
  </property>
  <property fmtid="{D5CDD505-2E9C-101B-9397-08002B2CF9AE}" pid="24" name="SharedWithUsers">
    <vt:lpwstr/>
  </property>
  <property fmtid="{D5CDD505-2E9C-101B-9397-08002B2CF9AE}" pid="25" name="Auditor is happy that the table can be signed off">
    <vt:lpwstr>Yes</vt:lpwstr>
  </property>
  <property fmtid="{D5CDD505-2E9C-101B-9397-08002B2CF9AE}" pid="26" name="Compiler confirms - Compiler Stage 1 Statements">
    <vt:lpwstr>Yes</vt:lpwstr>
  </property>
  <property fmtid="{D5CDD505-2E9C-101B-9397-08002B2CF9AE}" pid="27" name="Auditor confirms that all post-audit actions been completed">
    <vt:lpwstr>Yes</vt:lpwstr>
  </property>
  <property fmtid="{D5CDD505-2E9C-101B-9397-08002B2CF9AE}" pid="28" name="Financial_x0020_Year">
    <vt:lpwstr/>
  </property>
  <property fmtid="{D5CDD505-2E9C-101B-9397-08002B2CF9AE}" pid="29" name="Auditor - Where there any changes made during audit, or are there any post audit actions?">
    <vt:lpwstr>No</vt:lpwstr>
  </property>
  <property fmtid="{D5CDD505-2E9C-101B-9397-08002B2CF9AE}" pid="30" name="Owner confirms - Owner Stage 2 Statements">
    <vt:lpwstr>N/A</vt:lpwstr>
  </property>
  <property fmtid="{D5CDD505-2E9C-101B-9397-08002B2CF9AE}" pid="31" name="Owner confirms - Owner Stage 1 Statements">
    <vt:lpwstr>Yes</vt:lpwstr>
  </property>
  <property fmtid="{D5CDD505-2E9C-101B-9397-08002B2CF9AE}" pid="32" name="Compiler confirms - Compiler Stage 2 Statements">
    <vt:lpwstr>N/A</vt:lpwstr>
  </property>
  <property fmtid="{D5CDD505-2E9C-101B-9397-08002B2CF9AE}" pid="33" name="Financial Year">
    <vt:lpwstr>1355;#2021-22|9fd8252c-ffeb-43dc-9d7e-42eff741f2ca</vt:lpwstr>
  </property>
  <property fmtid="{D5CDD505-2E9C-101B-9397-08002B2CF9AE}" pid="34" name="Stage 2 - Reviewer is happy that the table should be passed to the next stage">
    <vt:lpwstr>Yes</vt:lpwstr>
  </property>
  <property fmtid="{D5CDD505-2E9C-101B-9397-08002B2CF9AE}" pid="35" name="Section">
    <vt:lpwstr>1</vt:lpwstr>
  </property>
  <property fmtid="{D5CDD505-2E9C-101B-9397-08002B2CF9AE}" pid="36" name="ReportOwner">
    <vt:lpwstr>6961;#Paul Saynor</vt:lpwstr>
  </property>
  <property fmtid="{D5CDD505-2E9C-101B-9397-08002B2CF9AE}" pid="37" name="Stage 1 - Owner is happy that the table should be passed to the Auditor to check">
    <vt:lpwstr>Yes</vt:lpwstr>
  </property>
  <property fmtid="{D5CDD505-2E9C-101B-9397-08002B2CF9AE}" pid="38" name="Stage 1 - Compiler is happy that the table should be passed to the Owner to check">
    <vt:lpwstr>Yes</vt:lpwstr>
  </property>
  <property fmtid="{D5CDD505-2E9C-101B-9397-08002B2CF9AE}" pid="39" name="_ColorHex">
    <vt:lpwstr/>
  </property>
  <property fmtid="{D5CDD505-2E9C-101B-9397-08002B2CF9AE}" pid="40" name="_Emoji">
    <vt:lpwstr/>
  </property>
  <property fmtid="{D5CDD505-2E9C-101B-9397-08002B2CF9AE}" pid="41" name="IsSecure">
    <vt:lpwstr>No</vt:lpwstr>
  </property>
  <property fmtid="{D5CDD505-2E9C-101B-9397-08002B2CF9AE}" pid="42" name="NFFormData">
    <vt:lpwstr>&lt;?xml version="1.0" encoding="utf-8"?&gt;&lt;FormVariables&gt;&lt;Version /&gt;&lt;TableType type="System.String"&gt;184&lt;/TableType&gt;&lt;/FormVariables&gt;</vt:lpwstr>
  </property>
  <property fmtid="{D5CDD505-2E9C-101B-9397-08002B2CF9AE}" pid="43" name="Reviewer confirms reviewer Statements">
    <vt:lpwstr>Yes</vt:lpwstr>
  </property>
  <property fmtid="{D5CDD505-2E9C-101B-9397-08002B2CF9AE}" pid="44" name="Table Number">
    <vt:lpwstr>WRMP Sep 22 - smaller subset of tables</vt:lpwstr>
  </property>
  <property fmtid="{D5CDD505-2E9C-101B-9397-08002B2CF9AE}" pid="45" name="_ColorTag">
    <vt:lpwstr/>
  </property>
  <property fmtid="{D5CDD505-2E9C-101B-9397-08002B2CF9AE}" pid="46" name="Stage 1 - Auditor is happy that the table should be passed to the next stage">
    <vt:lpwstr>Yes</vt:lpwstr>
  </property>
  <property fmtid="{D5CDD505-2E9C-101B-9397-08002B2CF9AE}" pid="47" name="Stage 2 - Compiler is happy that the table should be passed to the Owner to check">
    <vt:lpwstr>N/A</vt:lpwstr>
  </property>
  <property fmtid="{D5CDD505-2E9C-101B-9397-08002B2CF9AE}" pid="48" name="Audit Status">
    <vt:lpwstr>Reviewer Stage 2</vt:lpwstr>
  </property>
  <property fmtid="{D5CDD505-2E9C-101B-9397-08002B2CF9AE}" pid="49" name="Stage 2 - Owner is happy that the table should be passed to the Auditor to check">
    <vt:lpwstr>N/A</vt:lpwstr>
  </property>
  <property fmtid="{D5CDD505-2E9C-101B-9397-08002B2CF9AE}" pid="50" name="Auditor">
    <vt:lpwstr>24966;#Yingshi Zhang</vt:lpwstr>
  </property>
  <property fmtid="{D5CDD505-2E9C-101B-9397-08002B2CF9AE}" pid="51" name="Reviewer is happy the table can be signed off and placed under change control">
    <vt:lpwstr>Yes</vt:lpwstr>
  </property>
  <property fmtid="{D5CDD505-2E9C-101B-9397-08002B2CF9AE}" pid="52" name="Compiler">
    <vt:lpwstr>590;#Chris Hutton</vt:lpwstr>
  </property>
  <property fmtid="{D5CDD505-2E9C-101B-9397-08002B2CF9AE}" pid="53" name="Reviewer">
    <vt:lpwstr>48;#Matt Wheeldon</vt:lpwstr>
  </property>
  <property fmtid="{D5CDD505-2E9C-101B-9397-08002B2CF9AE}" pid="54" name="MSIP_Label_f49efa9f-42fe-4312-9503-c89a219c0830_Enabled">
    <vt:lpwstr>true</vt:lpwstr>
  </property>
  <property fmtid="{D5CDD505-2E9C-101B-9397-08002B2CF9AE}" pid="55" name="MSIP_Label_f49efa9f-42fe-4312-9503-c89a219c0830_SetDate">
    <vt:lpwstr>2024-03-13T13:24:23Z</vt:lpwstr>
  </property>
  <property fmtid="{D5CDD505-2E9C-101B-9397-08002B2CF9AE}" pid="56" name="MSIP_Label_f49efa9f-42fe-4312-9503-c89a219c0830_Method">
    <vt:lpwstr>Standard</vt:lpwstr>
  </property>
  <property fmtid="{D5CDD505-2E9C-101B-9397-08002B2CF9AE}" pid="57" name="MSIP_Label_f49efa9f-42fe-4312-9503-c89a219c0830_Name">
    <vt:lpwstr>MM RESTRICTED</vt:lpwstr>
  </property>
  <property fmtid="{D5CDD505-2E9C-101B-9397-08002B2CF9AE}" pid="58" name="MSIP_Label_f49efa9f-42fe-4312-9503-c89a219c0830_SiteId">
    <vt:lpwstr>a2bed0c4-5957-4f73-b0c2-a811407590fb</vt:lpwstr>
  </property>
  <property fmtid="{D5CDD505-2E9C-101B-9397-08002B2CF9AE}" pid="59" name="MSIP_Label_f49efa9f-42fe-4312-9503-c89a219c0830_ActionId">
    <vt:lpwstr>fe31a486-21c1-40eb-8ce3-53d42c1342de</vt:lpwstr>
  </property>
  <property fmtid="{D5CDD505-2E9C-101B-9397-08002B2CF9AE}" pid="60" name="MSIP_Label_f49efa9f-42fe-4312-9503-c89a219c0830_ContentBits">
    <vt:lpwstr>0</vt:lpwstr>
  </property>
</Properties>
</file>