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AFF23B9D-4152-44AF-86D7-7CC9336ECA62}" xr6:coauthVersionLast="47" xr6:coauthVersionMax="47" xr10:uidLastSave="{00000000-0000-0000-0000-000000000000}"/>
  <workbookProtection workbookAlgorithmName="SHA-512" workbookHashValue="HR4YGHdq2Hp1Ch2xedJkRujcuS2+yO/yq3gAJecHb79N8RQlWn+ePw7DkL634ODWQtuWP34/o5VUQe73l2Q+7Q==" workbookSaltValue="jIgAx7D7yMFmpZjRuJDxBw=="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8"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<sst xmlns="http://schemas.openxmlformats.org/spreadsheetml/2006/main" count="1069" uniqueCount="429">
  <si>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</si>
  <si>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</si>
  <si>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</si>
  <si>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</si>
  <si>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</si>
  <si>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</si>
  <si>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</si>
  <si>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</si>
  <si>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</si>
  <si>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</si>
  <si>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</si>
  <si>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</si>
  <si>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</si>
  <si>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</si>
  <si>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</si>
  <si>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</si>
  <si>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</si>
  <si>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</si>
  <si>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</si>
  <si>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</si>
  <si>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</si>
  <si>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</si>
  <si>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</si>
  <si>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</si>
  <si>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</si>
  <si>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</si>
  <si>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</si>
  <si>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</si>
  <si>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</si>
  <si>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</si>
  <si>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</si>
  <si>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</si>
  <si>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</si>
  <si>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</si>
  <si>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</si>
  <si>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</si>
  <si>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</si>
  <si>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</si>
  <si>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</si>
  <si>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</si>
  <si>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</si>
  <si>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</si>
  <si>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</si>
  <si>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</si>
  <si>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</si>
  <si>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</si>
  <si>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</si>
  <si>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</si>
  <si>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</si>
  <si>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</si>
  <si>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</si>
  <si>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</si>
  <si>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</si>
  <si>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</si>
  <si>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</si>
  <si>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</si>
  <si>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</si>
  <si>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</si>
  <si>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</si>
  <si>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</si>
  <si>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</si>
  <si>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</si>
  <si>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</si>
  <si>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</si>
  <si>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</si>
  <si>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</si>
  <si>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</si>
  <si>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</si>
  <si>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</si>
  <si>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</si>
  <si>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</si>
  <si>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</si>
  <si>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</si>
  <si>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</si>
  <si>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</si>
  <si>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</si>
  <si>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</si>
  <si>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</si>
  <si>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</si>
  <si>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</si>
  <si>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</si>
  <si>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</si>
  <si>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</si>
  <si>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</si>
  <si>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</si>
  <si>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</si>
  <si>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</si>
  <si>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</si>
  <si>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</si>
  <si>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</si>
  <si>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</si>
  <si>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</si>
  <si>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</si>
  <si>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</si>
  <si>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</si>
  <si>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</si>
  <si>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</si>
  <si>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</si>
  <si>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</si>
  <si>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</si>
  <si>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</si>
  <si>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</si>
  <si>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</si>
  <si>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</si>
  <si>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</si>
  <si>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</si>
  <si>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</si>
  <si>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</si>
  <si>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</si>
  <si>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</si>
  <si>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</si>
  <si>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</si>
  <si>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</si>
  <si>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</si>
  <si>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</si>
  <si>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</si>
  <si>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</si>
  <si>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</si>
  <si>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</si>
  <si>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</si>
  <si>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</si>
  <si>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</si>
  <si>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</si>
  <si>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</si>
  <si>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</si>
  <si>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</si>
  <si>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</si>
  <si>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</si>
  <si>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</si>
  <si>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</si>
  <si>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</si>
  <si>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</si>
  <si>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</si>
  <si>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</si>
  <si>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</si>
  <si>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</si>
  <si>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</si>
  <si>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</si>
  <si>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</si>
  <si>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</si>
  <si>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</si>
  <si>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</si>
  <si>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</si>
  <si>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</si>
  <si>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</si>
  <si>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</si>
  <si>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</si>
  <si>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</si>
  <si>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</si>
  <si>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</si>
  <si>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</si>
  <si>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</si>
  <si>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</si>
  <si>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</si>
  <si>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</si>
  <si>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</si>
  <si>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</si>
  <si>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</si>
  <si>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</si>
  <si>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</si>
  <si>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</si>
  <si>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</si>
  <si>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</si>
  <si>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</si>
  <si>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</si>
  <si>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</si>
  <si>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</si>
  <si>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</si>
  <si>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</si>
  <si>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</si>
  <si>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</si>
  <si>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</si>
  <si>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</si>
  <si>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</si>
  <si>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</si>
  <si>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</si>
  <si>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</si>
  <si>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</si>
  <si>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</si>
  <si>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</si>
  <si>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</si>
  <si>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</si>
  <si>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</si>
  <si>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</si>
  <si>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</si>
  <si>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</si>
  <si>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</si>
  <si>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</si>
  <si>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</si>
  <si>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</si>
  <si>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</si>
  <si>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</si>
  <si>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</si>
  <si>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</si>
  <si>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</si>
  <si>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</si>
  <si>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</si>
  <si>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</si>
  <si>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</si>
  <si>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</si>
  <si>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</si>
  <si>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</si>
  <si>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</si>
  <si>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</si>
  <si>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</si>
  <si>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</si>
  <si>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</si>
  <si>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</si>
  <si>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</si>
  <si>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</si>
  <si>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</si>
  <si>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</si>
  <si>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</si>
  <si>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</si>
  <si>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</si>
  <si>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</si>
  <si>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</si>
  <si>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</si>
  <si>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</si>
  <si>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</si>
  <si>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</si>
  <si>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</si>
  <si>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</si>
  <si>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</si>
  <si>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</si>
  <si>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</si>
  <si>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</si>
  <si>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</si>
  <si>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</si>
  <si>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</si>
  <si>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</si>
  <si>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</si>
  <si>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</si>
  <si>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</si>
  <si>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</si>
  <si>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</si>
  <si>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</si>
  <si>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</si>
  <si>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</si>
  <si>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</si>
  <si>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</si>
  <si>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</si>
  <si>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</si>
  <si>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</si>
  <si>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</si>
  <si>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</si>
  <si>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</si>
  <si>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</si>
  <si>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</si>
  <si>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</si>
  <si>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</si>
  <si>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</si>
  <si>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</si>
  <si>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</si>
  <si>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</si>
  <si>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</si>
  <si>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</si>
  <si>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</si>
  <si>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</si>
  <si>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</si>
  <si>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</si>
  <si>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</si>
  <si>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</si>
  <si>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</si>
  <si>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</si>
  <si>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</si>
  <si>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</si>
  <si>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</si>
  <si>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</si>
  <si>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</si>
  <si>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</si>
  <si>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</si>
  <si>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</si>
  <si>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</si>
  <si>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</si>
  <si>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</si>
  <si>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</si>
  <si>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</si>
  <si>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</si>
  <si>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</si>
  <si>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</si>
  <si>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</si>
  <si>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</si>
  <si>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</si>
  <si>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</si>
  <si>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</si>
  <si>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</si>
  <si>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</si>
  <si>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</si>
  <si>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</si>
  <si>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</si>
  <si>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</si>
  <si>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</si>
  <si>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</si>
  <si>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</si>
  <si>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</si>
  <si>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</si>
  <si>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</si>
  <si>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</si>
  <si>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</si>
  <si>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</si>
  <si>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</si>
  <si>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</si>
  <si>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</si>
  <si>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</si>
  <si>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</si>
  <si>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</si>
  <si>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</si>
  <si>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</si>
  <si>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</si>
  <si>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</si>
  <si>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</si>
  <si>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</si>
  <si>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</si>
  <si>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</si>
  <si>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</si>
  <si>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</si>
  <si>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</si>
  <si>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</si>
  <si>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</si>
  <si>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</si>
  <si>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</si>
  <si>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</si>
  <si>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</si>
  <si>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</si>
  <si>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</si>
  <si>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</si>
  <si>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</si>
  <si>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</si>
  <si>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</si>
  <si>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</si>
  <si>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</si>
  <si>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</si>
  <si>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</si>
  <si>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</si>
  <si>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</si>
  <si>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</si>
  <si>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</si>
  <si>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</si>
  <si>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</si>
  <si>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</si>
  <si>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</si>
  <si>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</si>
  <si>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</si>
  <si>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</si>
  <si>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</si>
  <si>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</si>
  <si>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</si>
  <si>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</si>
  <si>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</si>
  <si>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</si>
  <si>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</si>
  <si>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</si>
  <si>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</si>
  <si>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</si>
  <si>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</si>
  <si>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</si>
  <si>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</si>
  <si>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</si>
  <si>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</si>
  <si>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</si>
  <si>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</si>
  <si>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</si>
  <si>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</si>
  <si>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</si>
  <si>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</si>
  <si>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</si>
  <si>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</si>
  <si>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</si>
  <si>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</si>
  <si>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</si>
  <si>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</si>
  <si>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</si>
  <si>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</si>
  <si>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</si>
  <si>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</si>
  <si>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</si>
  <si>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</si>
  <si>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</si>
  <si>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</si>
  <si>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</si>
  <si>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</si>
  <si>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</si>
  <si>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</si>
  <si>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</si>
  <si>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</si>
  <si>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</si>
  <si>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</si>
  <si>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</si>
  <si>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</si>
  <si>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</si>
  <si>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</si>
  <si>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</si>
  <si>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</si>
  <si>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</si>
  <si>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</si>
  <si>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</si>
  <si>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</si>
  <si>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</si>
  <si>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</si>
  <si>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</si>
  <si>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</si>
  <si>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</si>
  <si>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</si>
  <si>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</si>
  <si>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</si>
  <si>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</si>
  <si>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</si>
  <si>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Scenario 6: Large housing development requiring new mains and communication pipes (excavation and reinstatement completed by Wessex Water)</t>
  </si>
  <si>
    <t>This worked example provides charges associated with the provision of new water mains and individual connections from them for each of 200 new houses. The worked example includes the associated charges for the 200 property connections to an existing sewer, which are completed by the customer. This worked example assumes that the excavation and reinstatement activities are carried out by Wessex Water, however, should the Developer appoint an SLP or NAV, this worked example assumes these (and other contestable items) would be carried out by the SLP or NAV.</t>
  </si>
  <si>
    <t>Within construction costs, this includes: Service pipe installation; Boundary box fitting; Meter installation; Excavation; Reinstatement</t>
  </si>
  <si>
    <t>Technical Specification (Connection) - Pipework (unmade ground):</t>
  </si>
  <si>
    <t>• Connection to existing main of 180mm diameter PE</t>
  </si>
  <si>
    <t>• 3m pipe laying (per communication pipe)</t>
  </si>
  <si>
    <t>Technical Specification (Mains) - Pipework: Total length 1000m, consisting of:</t>
  </si>
  <si>
    <t>• 180mm diameter PE – 20m pipework in type 3-4 road (leading to point of connection</t>
  </si>
  <si>
    <t>• 180mm diameter PE – 100m pipework in footpath</t>
  </si>
  <si>
    <t>• 125mm diameter PE – 480m pipework in unmade ground</t>
  </si>
  <si>
    <t>• 90mm diameter PE – 400m pipework in unmade ground Design Considerations:</t>
  </si>
  <si>
    <t>• 250mm diameter existing main, serving 150 existing customers</t>
  </si>
  <si>
    <t>• Six commissioning phases</t>
  </si>
  <si>
    <t>• Six sample chlorination and connections – Footpath</t>
  </si>
  <si>
    <t>• Ten washouts - Unmade Ground</t>
  </si>
  <si>
    <t>• Eight valves (1 x 150mm, 5 x 100mm, 2 x 80mm) - Unmade Ground</t>
  </si>
  <si>
    <t>• Two trial holes - Unmade Ground</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</si>
  <si>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charges applicable to their site and location.</t>
  </si>
  <si>
    <t>We have further made the assumption that the developer lays new shared drainage with a single existing sewer.</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</si>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</sst>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7">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164" fontId="6" fillId="2" borderId="1" xfId="0" applyNumberFormat="1" applyFont="1" applyFill="1" applyBorder="1" applyAlignment="1" applyProtection="1">
      <alignment horizontal="center" vertical="center" wrapText="1"/>
      <protection locked="0"/>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2" fillId="0" borderId="22" xfId="0" applyFont="1" applyBorder="1" applyAlignment="1">
      <alignment horizontal="center" vertical="center" wrapText="1"/>
    </xf>
    <xf numFmtId="0" fontId="41" fillId="0" borderId="0" xfId="0" applyFont="1" applyAlignment="1">
      <alignment horizontal="center" vertical="center"/>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6508952</xdr:colOff>
      <xdr:row>5</xdr:row>
      <xdr:rowOff>73025</xdr:rowOff>
    </xdr:from>
    <xdr:to>
      <xdr:col>0</xdr:col>
      <xdr:colOff>10041687</xdr:colOff>
      <xdr:row>22</xdr:row>
      <xdr:rowOff>84364</xdr:rowOff>
    </xdr:to>
    <xdr:pic>
      <xdr:nvPicPr>
        <xdr:cNvPr id="2" name="Picture 1">
          <a:extLst>
            <a:ext uri="{FF2B5EF4-FFF2-40B4-BE49-F238E27FC236}">
              <a16:creationId xmlns:a16="http://schemas.microsoft.com/office/drawing/2014/main" id="{3519A305-A476-46E1-9DC1-4B59FD1D47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08045" y="1500868"/>
          <a:ext cx="3721421" cy="30339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BBD0-3E82-4DEA-AD35-D73C348858D8}">
  <dimension ref="A1:A26"/>
  <sheetViews>
    <sheetView tabSelected="1" workbookViewId="0"/>
  </sheetViews>
  <sheetFormatPr defaultColWidth="8.58203125" defaultRowHeight="14" x14ac:dyDescent="0.3"/>
  <cols>
    <col min="1" max="1" width="147.08203125" style="3" customWidth="1"/>
    <col min="2" max="16384" width="8.58203125" style="3"/>
  </cols>
  <sheetData>
    <row r="1" spans="1:1" x14ac:dyDescent="0.3">
      <c r="A1" s="300" t="s">
        <v>408</v>
      </c>
    </row>
    <row r="2" spans="1:1" x14ac:dyDescent="0.3">
      <c r="A2" s="299"/>
    </row>
    <row r="3" spans="1:1" ht="56" x14ac:dyDescent="0.3">
      <c r="A3" s="299" t="s">
        <v>409</v>
      </c>
    </row>
    <row r="4" spans="1:1" x14ac:dyDescent="0.3">
      <c r="A4" s="299"/>
    </row>
    <row r="5" spans="1:1" x14ac:dyDescent="0.3">
      <c r="A5" s="299" t="s">
        <v>410</v>
      </c>
    </row>
    <row r="6" spans="1:1" x14ac:dyDescent="0.3">
      <c r="A6" s="299"/>
    </row>
    <row r="7" spans="1:1" x14ac:dyDescent="0.3">
      <c r="A7" s="299" t="s">
        <v>411</v>
      </c>
    </row>
    <row r="8" spans="1:1" x14ac:dyDescent="0.3">
      <c r="A8" s="299" t="s">
        <v>412</v>
      </c>
    </row>
    <row r="9" spans="1:1" x14ac:dyDescent="0.3">
      <c r="A9" s="299" t="s">
        <v>413</v>
      </c>
    </row>
    <row r="10" spans="1:1" x14ac:dyDescent="0.3">
      <c r="A10" s="299"/>
    </row>
    <row r="11" spans="1:1" x14ac:dyDescent="0.3">
      <c r="A11" s="299" t="s">
        <v>414</v>
      </c>
    </row>
    <row r="12" spans="1:1" x14ac:dyDescent="0.3">
      <c r="A12" s="299" t="s">
        <v>415</v>
      </c>
    </row>
    <row r="13" spans="1:1" x14ac:dyDescent="0.3">
      <c r="A13" s="299" t="s">
        <v>416</v>
      </c>
    </row>
    <row r="14" spans="1:1" x14ac:dyDescent="0.3">
      <c r="A14" s="299" t="s">
        <v>417</v>
      </c>
    </row>
    <row r="15" spans="1:1" x14ac:dyDescent="0.3">
      <c r="A15" s="299" t="s">
        <v>418</v>
      </c>
    </row>
    <row r="16" spans="1:1" x14ac:dyDescent="0.3">
      <c r="A16" s="299" t="s">
        <v>419</v>
      </c>
    </row>
    <row r="17" spans="1:1" x14ac:dyDescent="0.3">
      <c r="A17" s="299" t="s">
        <v>420</v>
      </c>
    </row>
    <row r="18" spans="1:1" x14ac:dyDescent="0.3">
      <c r="A18" s="299" t="s">
        <v>421</v>
      </c>
    </row>
    <row r="19" spans="1:1" x14ac:dyDescent="0.3">
      <c r="A19" s="299" t="s">
        <v>422</v>
      </c>
    </row>
    <row r="20" spans="1:1" x14ac:dyDescent="0.3">
      <c r="A20" s="299" t="s">
        <v>423</v>
      </c>
    </row>
    <row r="21" spans="1:1" x14ac:dyDescent="0.3">
      <c r="A21" s="299" t="s">
        <v>424</v>
      </c>
    </row>
    <row r="22" spans="1:1" x14ac:dyDescent="0.3">
      <c r="A22" s="299"/>
    </row>
    <row r="23" spans="1:1" x14ac:dyDescent="0.3">
      <c r="A23" s="299"/>
    </row>
    <row r="24" spans="1:1" ht="28" x14ac:dyDescent="0.3">
      <c r="A24" s="299" t="s">
        <v>425</v>
      </c>
    </row>
    <row r="25" spans="1:1" x14ac:dyDescent="0.3">
      <c r="A25" s="299"/>
    </row>
    <row r="26" spans="1:1" x14ac:dyDescent="0.3">
      <c r="A26" s="299" t="s">
        <v>426</v>
      </c>
    </row>
  </sheetData>
  <sheetProtection algorithmName="SHA-512" hashValue="go7Z8s6AsOxdnz2a4o08Gr+c8jt7qrVvFh2uIDu1M2w41GzFz46rXWqPKmc6cUkYaqpmJboT/xlXgpLa0Cb+3Q==" saltValue="gzObdRU85RzB9yAA0FnuR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3" t="s">
        <v>407</v>
      </c>
      <c r="C3" s="304"/>
      <c r="D3" s="304"/>
      <c r="E3" s="304"/>
      <c r="F3" s="304"/>
      <c r="H3" s="6" t="s">
        <v>23</v>
      </c>
      <c r="I3" s="7"/>
      <c r="J3" s="18" t="s">
        <v>58</v>
      </c>
      <c r="K3" s="19" t="s">
        <v>59</v>
      </c>
      <c r="L3" s="26" t="s">
        <v>20</v>
      </c>
    </row>
    <row r="4" spans="2:19" ht="14.5" customHeight="1" x14ac:dyDescent="0.3">
      <c r="B4" s="304"/>
      <c r="C4" s="304"/>
      <c r="D4" s="304"/>
      <c r="E4" s="304"/>
      <c r="F4" s="304"/>
      <c r="H4" s="8" t="s">
        <v>26</v>
      </c>
      <c r="I4" s="5" t="s">
        <v>39</v>
      </c>
      <c r="J4" s="23">
        <f>'s45'!E1</f>
        <v>6507</v>
      </c>
      <c r="K4" s="24">
        <f>'s45'!K1</f>
        <v>264400</v>
      </c>
      <c r="L4" s="28">
        <f t="shared" ref="L4:L9" si="0">SUM(J4:K4)</f>
        <v>270907</v>
      </c>
      <c r="N4" s="61" t="s">
        <v>77</v>
      </c>
      <c r="O4" s="62"/>
      <c r="Q4" s="249"/>
    </row>
    <row r="5" spans="2:19" ht="14.5" customHeight="1" x14ac:dyDescent="0.3">
      <c r="H5" s="8" t="s">
        <v>27</v>
      </c>
      <c r="I5" s="5" t="s">
        <v>40</v>
      </c>
      <c r="J5" s="25">
        <f>'s41'!E1</f>
        <v>9542</v>
      </c>
      <c r="K5" s="22">
        <f>'s41'!K1</f>
        <v>141591</v>
      </c>
      <c r="L5" s="29">
        <f t="shared" si="0"/>
        <v>151133</v>
      </c>
      <c r="N5" s="63" t="s">
        <v>78</v>
      </c>
      <c r="O5" s="59" t="s">
        <v>402</v>
      </c>
      <c r="P5" s="248"/>
      <c r="Q5" s="250"/>
      <c r="S5" s="248"/>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0"/>
    </row>
    <row r="7" spans="2:19" ht="14.5" customHeight="1" x14ac:dyDescent="0.3">
      <c r="B7" s="306" t="s">
        <v>35</v>
      </c>
      <c r="C7" s="80" t="s">
        <v>26</v>
      </c>
      <c r="D7" s="81" t="s">
        <v>39</v>
      </c>
      <c r="E7" s="80">
        <v>4.3</v>
      </c>
      <c r="F7" s="82" t="s">
        <v>50</v>
      </c>
      <c r="H7" s="8" t="s">
        <v>29</v>
      </c>
      <c r="I7" s="5" t="s">
        <v>42</v>
      </c>
      <c r="J7" s="25">
        <f>'s185'!E1</f>
        <v>0</v>
      </c>
      <c r="K7" s="22">
        <f>'s185'!K1</f>
        <v>0</v>
      </c>
      <c r="L7" s="30">
        <f t="shared" si="0"/>
        <v>0</v>
      </c>
      <c r="Q7" s="250"/>
    </row>
    <row r="8" spans="2:19" ht="14.5" customHeight="1" x14ac:dyDescent="0.3">
      <c r="B8" s="307"/>
      <c r="C8" s="83" t="s">
        <v>27</v>
      </c>
      <c r="D8" s="84" t="s">
        <v>40</v>
      </c>
      <c r="E8" s="83">
        <v>5.3</v>
      </c>
      <c r="F8" s="85" t="s">
        <v>51</v>
      </c>
      <c r="H8" s="49" t="s">
        <v>33</v>
      </c>
      <c r="I8" s="50" t="s">
        <v>48</v>
      </c>
      <c r="J8" s="51">
        <f>SUM('s146'!F5:F8)</f>
        <v>30400</v>
      </c>
      <c r="K8" s="68" t="s">
        <v>60</v>
      </c>
      <c r="L8" s="52">
        <f t="shared" si="0"/>
        <v>30400</v>
      </c>
    </row>
    <row r="9" spans="2:19" ht="14.5" customHeight="1" thickBot="1" x14ac:dyDescent="0.35">
      <c r="B9" s="307"/>
      <c r="C9" s="83" t="s">
        <v>28</v>
      </c>
      <c r="D9" s="84" t="s">
        <v>41</v>
      </c>
      <c r="E9" s="83">
        <v>5.6</v>
      </c>
      <c r="F9" s="86" t="s">
        <v>70</v>
      </c>
      <c r="H9" s="16"/>
      <c r="I9" s="17" t="s">
        <v>61</v>
      </c>
      <c r="J9" s="20">
        <f>SUM(J4:J8)</f>
        <v>46449</v>
      </c>
      <c r="K9" s="21">
        <f>SUM(K4:K8)</f>
        <v>405991</v>
      </c>
      <c r="L9" s="27">
        <f t="shared" si="0"/>
        <v>452440</v>
      </c>
    </row>
    <row r="10" spans="2:19" ht="14.5" customHeight="1" thickBot="1" x14ac:dyDescent="0.35">
      <c r="B10" s="308"/>
      <c r="C10" s="88" t="s">
        <v>29</v>
      </c>
      <c r="D10" s="89" t="s">
        <v>42</v>
      </c>
      <c r="E10" s="88">
        <v>5.8</v>
      </c>
      <c r="F10" s="90" t="s">
        <v>225</v>
      </c>
      <c r="J10" s="2"/>
      <c r="K10" s="2"/>
    </row>
    <row r="11" spans="2:19" ht="14.5" customHeight="1" thickBot="1" x14ac:dyDescent="0.35">
      <c r="B11" s="309" t="s">
        <v>37</v>
      </c>
      <c r="C11" s="91" t="s">
        <v>56</v>
      </c>
      <c r="D11" s="92" t="s">
        <v>43</v>
      </c>
      <c r="E11" s="91">
        <v>6.3</v>
      </c>
      <c r="F11" s="93" t="s">
        <v>53</v>
      </c>
      <c r="H11" s="9" t="s">
        <v>36</v>
      </c>
      <c r="I11" s="10"/>
      <c r="J11" s="32" t="s">
        <v>58</v>
      </c>
      <c r="K11" s="33" t="s">
        <v>59</v>
      </c>
      <c r="L11" s="34" t="s">
        <v>20</v>
      </c>
    </row>
    <row r="12" spans="2:19" ht="14.5" customHeight="1" x14ac:dyDescent="0.3">
      <c r="B12" s="310"/>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0"/>
      <c r="C13" s="94" t="s">
        <v>31</v>
      </c>
      <c r="D13" s="95" t="s">
        <v>46</v>
      </c>
      <c r="E13" s="94">
        <v>7.6</v>
      </c>
      <c r="F13" s="97" t="s">
        <v>71</v>
      </c>
      <c r="H13" s="8" t="s">
        <v>30</v>
      </c>
      <c r="I13" s="5" t="s">
        <v>44</v>
      </c>
      <c r="J13" s="41">
        <f>'s98'!E1</f>
        <v>0</v>
      </c>
      <c r="K13" s="38">
        <f>'s98'!K1</f>
        <v>0</v>
      </c>
      <c r="L13" s="43">
        <f t="shared" si="1"/>
        <v>0</v>
      </c>
    </row>
    <row r="14" spans="2:19" ht="14.5" customHeight="1" x14ac:dyDescent="0.3">
      <c r="B14" s="310"/>
      <c r="C14" s="94" t="s">
        <v>32</v>
      </c>
      <c r="D14" s="95" t="s">
        <v>45</v>
      </c>
      <c r="E14" s="94">
        <v>7.6</v>
      </c>
      <c r="F14" s="97" t="s">
        <v>235</v>
      </c>
      <c r="H14" s="8" t="s">
        <v>31</v>
      </c>
      <c r="I14" s="5" t="s">
        <v>46</v>
      </c>
      <c r="J14" s="41">
        <f>'s102'!E1</f>
        <v>0</v>
      </c>
      <c r="K14" s="67" t="s">
        <v>60</v>
      </c>
      <c r="L14" s="43">
        <f t="shared" si="1"/>
        <v>0</v>
      </c>
    </row>
    <row r="15" spans="2:19" ht="14.5" customHeight="1" x14ac:dyDescent="0.3">
      <c r="B15" s="311"/>
      <c r="C15" s="98" t="s">
        <v>29</v>
      </c>
      <c r="D15" s="99" t="s">
        <v>47</v>
      </c>
      <c r="E15" s="98">
        <v>7.9</v>
      </c>
      <c r="F15" s="100" t="s">
        <v>72</v>
      </c>
      <c r="H15" s="8" t="s">
        <v>32</v>
      </c>
      <c r="I15" s="5" t="s">
        <v>45</v>
      </c>
      <c r="J15" s="41">
        <f>'s104'!E1</f>
        <v>0</v>
      </c>
      <c r="K15" s="67" t="s">
        <v>60</v>
      </c>
      <c r="L15" s="43">
        <f t="shared" si="1"/>
        <v>0</v>
      </c>
    </row>
    <row r="16" spans="2:19" ht="14.5" customHeight="1" x14ac:dyDescent="0.3">
      <c r="B16" s="312"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3"/>
      <c r="C17" s="104" t="s">
        <v>49</v>
      </c>
      <c r="D17" s="105" t="s">
        <v>34</v>
      </c>
      <c r="E17" s="104">
        <v>3</v>
      </c>
      <c r="F17" s="106" t="s">
        <v>295</v>
      </c>
      <c r="H17" s="49" t="s">
        <v>33</v>
      </c>
      <c r="I17" s="50" t="s">
        <v>48</v>
      </c>
      <c r="J17" s="51">
        <f>SUM('s146'!F12:F16)</f>
        <v>20000</v>
      </c>
      <c r="K17" s="68" t="s">
        <v>60</v>
      </c>
      <c r="L17" s="53">
        <f t="shared" si="1"/>
        <v>20000</v>
      </c>
    </row>
    <row r="18" spans="2:12" ht="14.5" customHeight="1" thickBot="1" x14ac:dyDescent="0.35">
      <c r="H18" s="16"/>
      <c r="I18" s="17" t="s">
        <v>61</v>
      </c>
      <c r="J18" s="35">
        <f>SUM(J12:J17)</f>
        <v>20215</v>
      </c>
      <c r="K18" s="36">
        <f>SUM(K12:K17)</f>
        <v>0</v>
      </c>
      <c r="L18" s="37">
        <f t="shared" si="1"/>
        <v>20215</v>
      </c>
    </row>
    <row r="19" spans="2:12" ht="14.5" customHeight="1" thickBot="1" x14ac:dyDescent="0.35">
      <c r="B19" s="151" t="s">
        <v>229</v>
      </c>
      <c r="C19" s="1"/>
      <c r="E19" s="1"/>
      <c r="H19" s="3"/>
      <c r="I19" s="3"/>
      <c r="J19" s="4"/>
      <c r="K19" s="4"/>
      <c r="L19" s="3"/>
    </row>
    <row r="20" spans="2:12" ht="14.5" customHeight="1" thickBot="1" x14ac:dyDescent="0.35">
      <c r="B20" s="314" t="s">
        <v>351</v>
      </c>
      <c r="C20" s="315"/>
      <c r="D20" s="315"/>
      <c r="E20" s="315"/>
      <c r="F20" s="315"/>
      <c r="H20" s="12" t="s">
        <v>34</v>
      </c>
      <c r="I20" s="13"/>
      <c r="J20" s="236" t="s">
        <v>58</v>
      </c>
      <c r="K20" s="44" t="s">
        <v>59</v>
      </c>
      <c r="L20" s="46" t="s">
        <v>20</v>
      </c>
    </row>
    <row r="21" spans="2:12" ht="14.5" customHeight="1" x14ac:dyDescent="0.3">
      <c r="B21" s="315"/>
      <c r="C21" s="315"/>
      <c r="D21" s="315"/>
      <c r="E21" s="315"/>
      <c r="F21" s="315"/>
      <c r="H21" s="14"/>
      <c r="I21" s="239" t="s">
        <v>74</v>
      </c>
      <c r="J21" s="237">
        <f>Other!F5</f>
        <v>0</v>
      </c>
      <c r="K21" s="69" t="s">
        <v>60</v>
      </c>
      <c r="L21" s="48">
        <f t="shared" ref="L21:L26" si="2">SUM(J21:K21)</f>
        <v>0</v>
      </c>
    </row>
    <row r="22" spans="2:12" ht="14.5" customHeight="1" x14ac:dyDescent="0.3">
      <c r="B22" s="315"/>
      <c r="C22" s="315"/>
      <c r="D22" s="315"/>
      <c r="E22" s="315"/>
      <c r="F22" s="315"/>
      <c r="H22" s="232"/>
      <c r="I22" s="240" t="s">
        <v>385</v>
      </c>
      <c r="J22" s="235">
        <f>Other!F8</f>
        <v>0</v>
      </c>
      <c r="K22" s="233" t="s">
        <v>60</v>
      </c>
      <c r="L22" s="234">
        <f t="shared" si="2"/>
        <v>0</v>
      </c>
    </row>
    <row r="23" spans="2:12" ht="14.5" customHeight="1" x14ac:dyDescent="0.3">
      <c r="B23" s="314" t="s">
        <v>350</v>
      </c>
      <c r="C23" s="315"/>
      <c r="D23" s="315"/>
      <c r="E23" s="315"/>
      <c r="F23" s="315"/>
      <c r="H23" s="232"/>
      <c r="I23" s="240" t="s">
        <v>428</v>
      </c>
      <c r="J23" s="235">
        <f>Other!F9</f>
        <v>0</v>
      </c>
      <c r="K23" s="233" t="s">
        <v>60</v>
      </c>
      <c r="L23" s="234">
        <f t="shared" si="2"/>
        <v>0</v>
      </c>
    </row>
    <row r="24" spans="2:12" ht="14.5" customHeight="1" x14ac:dyDescent="0.3">
      <c r="B24" s="315"/>
      <c r="C24" s="315"/>
      <c r="D24" s="315"/>
      <c r="E24" s="315"/>
      <c r="F24" s="315"/>
      <c r="H24" s="232"/>
      <c r="I24" s="240" t="s">
        <v>169</v>
      </c>
      <c r="J24" s="235">
        <f>SUM(Other!F13:F17)</f>
        <v>0</v>
      </c>
      <c r="K24" s="233" t="s">
        <v>60</v>
      </c>
      <c r="L24" s="234">
        <f t="shared" si="2"/>
        <v>0</v>
      </c>
    </row>
    <row r="25" spans="2:12" ht="14.5" customHeight="1" thickBot="1" x14ac:dyDescent="0.35">
      <c r="B25" s="314" t="s">
        <v>230</v>
      </c>
      <c r="C25" s="315"/>
      <c r="D25" s="315"/>
      <c r="E25" s="315"/>
      <c r="F25" s="315"/>
      <c r="H25" s="55"/>
      <c r="I25" s="241" t="s">
        <v>348</v>
      </c>
      <c r="J25" s="243" t="s">
        <v>60</v>
      </c>
      <c r="K25" s="70">
        <f>SUM(Other!F20:F32)</f>
        <v>2127</v>
      </c>
      <c r="L25" s="242">
        <f t="shared" si="2"/>
        <v>2127</v>
      </c>
    </row>
    <row r="26" spans="2:12" ht="14.5" customHeight="1" thickBot="1" x14ac:dyDescent="0.35">
      <c r="B26" s="190"/>
      <c r="C26" s="190"/>
      <c r="D26" s="190"/>
      <c r="E26" s="190"/>
      <c r="F26" s="190"/>
      <c r="H26" s="54"/>
      <c r="I26" s="17" t="s">
        <v>349</v>
      </c>
      <c r="J26" s="238">
        <f>SUM(J21:J25)</f>
        <v>0</v>
      </c>
      <c r="K26" s="45">
        <f>SUM(K21:K25)</f>
        <v>2127</v>
      </c>
      <c r="L26" s="47">
        <f t="shared" si="2"/>
        <v>2127</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66664</v>
      </c>
      <c r="K28" s="58">
        <f>K26+K18+K9</f>
        <v>408118</v>
      </c>
      <c r="L28" s="65">
        <f>L26+L18+L9</f>
        <v>474782</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5" t="s">
        <v>64</v>
      </c>
      <c r="I32" s="305"/>
      <c r="J32" s="305"/>
      <c r="K32" s="305"/>
      <c r="L32" s="305"/>
    </row>
    <row r="33" spans="2:12" ht="29.15" customHeight="1" x14ac:dyDescent="0.3">
      <c r="B33" s="190"/>
      <c r="C33" s="190"/>
      <c r="D33" s="190"/>
      <c r="E33" s="190"/>
      <c r="F33" s="190"/>
      <c r="H33" s="305" t="s">
        <v>65</v>
      </c>
      <c r="I33" s="305"/>
      <c r="J33" s="305"/>
      <c r="K33" s="305"/>
      <c r="L33" s="305"/>
    </row>
    <row r="34" spans="2:12" ht="21" customHeight="1" x14ac:dyDescent="0.3">
      <c r="B34" s="190"/>
      <c r="C34" s="190"/>
      <c r="D34" s="190"/>
      <c r="E34" s="190"/>
      <c r="F34" s="190"/>
      <c r="H34" s="305" t="s">
        <v>66</v>
      </c>
      <c r="I34" s="305"/>
      <c r="J34" s="305"/>
      <c r="K34" s="305"/>
      <c r="L34" s="305"/>
    </row>
    <row r="35" spans="2:12" ht="27" customHeight="1" x14ac:dyDescent="0.3">
      <c r="B35" s="189"/>
      <c r="C35" s="189"/>
      <c r="D35" s="189"/>
      <c r="E35" s="189"/>
      <c r="F35" s="189"/>
      <c r="H35" s="305" t="s">
        <v>67</v>
      </c>
      <c r="I35" s="305"/>
      <c r="J35" s="305"/>
      <c r="K35" s="305"/>
      <c r="L35" s="305"/>
    </row>
    <row r="36" spans="2:12" ht="22.75" customHeight="1" x14ac:dyDescent="0.3">
      <c r="B36" s="189"/>
      <c r="C36" s="189"/>
      <c r="D36" s="189"/>
      <c r="E36" s="189"/>
      <c r="F36" s="189"/>
      <c r="H36" s="305" t="s">
        <v>68</v>
      </c>
      <c r="I36" s="305"/>
      <c r="J36" s="305"/>
      <c r="K36" s="305"/>
      <c r="L36" s="305"/>
    </row>
    <row r="37" spans="2:12" ht="14.5" customHeight="1" x14ac:dyDescent="0.3">
      <c r="B37" s="189"/>
      <c r="C37" s="189"/>
      <c r="D37" s="189"/>
      <c r="E37" s="189"/>
      <c r="F37" s="189"/>
      <c r="H37" s="305" t="s">
        <v>69</v>
      </c>
      <c r="I37" s="305"/>
      <c r="J37" s="305"/>
      <c r="K37" s="305"/>
      <c r="L37" s="305"/>
    </row>
    <row r="38" spans="2:12" ht="14.15" customHeight="1" x14ac:dyDescent="0.3">
      <c r="B38" s="189"/>
      <c r="C38" s="189"/>
      <c r="D38" s="189"/>
      <c r="E38" s="189"/>
      <c r="F38" s="189"/>
    </row>
  </sheetData>
  <sheetProtection algorithmName="SHA-512" hashValue="hX4hPCLprPOM7zvCse6L7+64GU/cUZoZ6CWd9R4MTNjm2VdQrIvsZ5iCDUU5/Zp/Ql7LzqPRHJ/tyfHOkBchQw==" saltValue="+Ky49hgo12MBNfSPa+FQZg=="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election activeCell="E12" sqref="E12"/>
    </sheetView>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2">
        <f>SUM(F:F)</f>
        <v>6507</v>
      </c>
      <c r="F1" s="322"/>
      <c r="H1" s="107" t="s">
        <v>59</v>
      </c>
      <c r="I1" s="108"/>
      <c r="J1" s="108"/>
      <c r="K1" s="322">
        <f>SUM(L:L)</f>
        <v>264400</v>
      </c>
      <c r="L1" s="322"/>
    </row>
    <row r="2" spans="2:13" x14ac:dyDescent="0.3">
      <c r="D2" s="109"/>
      <c r="E2" s="323" t="s">
        <v>76</v>
      </c>
      <c r="F2" s="323"/>
      <c r="J2" s="109"/>
      <c r="K2" s="323" t="s">
        <v>76</v>
      </c>
      <c r="L2" s="323"/>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199</v>
      </c>
      <c r="E6" s="283">
        <v>32</v>
      </c>
      <c r="F6" s="130">
        <f>D6*E6</f>
        <v>6368</v>
      </c>
      <c r="H6" s="165" t="s">
        <v>11</v>
      </c>
      <c r="I6" s="165" t="s">
        <v>12</v>
      </c>
      <c r="J6" s="154"/>
      <c r="K6" s="126" t="s">
        <v>10</v>
      </c>
      <c r="L6" s="130"/>
    </row>
    <row r="7" spans="2:13" ht="25" x14ac:dyDescent="0.3">
      <c r="B7" s="117" t="s">
        <v>252</v>
      </c>
      <c r="C7" s="118" t="s">
        <v>4</v>
      </c>
      <c r="D7" s="154"/>
      <c r="E7" s="283">
        <v>47</v>
      </c>
      <c r="F7" s="130">
        <f>D7*E7</f>
        <v>0</v>
      </c>
      <c r="H7" s="316" t="s">
        <v>236</v>
      </c>
      <c r="I7" s="317"/>
      <c r="J7" s="317"/>
      <c r="K7" s="195"/>
      <c r="L7" s="196"/>
      <c r="M7" s="179"/>
    </row>
    <row r="8" spans="2:13" ht="27.65" customHeight="1" x14ac:dyDescent="0.3">
      <c r="B8" s="117" t="s">
        <v>253</v>
      </c>
      <c r="C8" s="118" t="s">
        <v>4</v>
      </c>
      <c r="D8" s="154"/>
      <c r="E8" s="283">
        <v>26</v>
      </c>
      <c r="F8" s="130">
        <f>D8*E8</f>
        <v>0</v>
      </c>
      <c r="H8" s="166" t="s">
        <v>237</v>
      </c>
      <c r="I8" s="167" t="s">
        <v>4</v>
      </c>
      <c r="J8" s="154">
        <v>200</v>
      </c>
      <c r="K8" s="120">
        <v>1075</v>
      </c>
      <c r="L8" s="130">
        <f t="shared" ref="L8:L32" si="0">J8*K8</f>
        <v>215000</v>
      </c>
      <c r="M8" s="179"/>
    </row>
    <row r="9" spans="2:13" ht="25" x14ac:dyDescent="0.3">
      <c r="B9" s="118" t="s">
        <v>5</v>
      </c>
      <c r="C9" s="118" t="s">
        <v>6</v>
      </c>
      <c r="D9" s="154"/>
      <c r="E9" s="284">
        <v>46</v>
      </c>
      <c r="F9" s="130">
        <f>D9*E9</f>
        <v>0</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v>200</v>
      </c>
      <c r="K12" s="120">
        <v>247</v>
      </c>
      <c r="L12" s="130">
        <f t="shared" si="0"/>
        <v>49400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c r="K14" s="120">
        <v>614</v>
      </c>
      <c r="L14" s="130">
        <f t="shared" si="0"/>
        <v>0</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6" t="s">
        <v>244</v>
      </c>
      <c r="I17" s="317"/>
      <c r="J17" s="317"/>
      <c r="K17" s="195"/>
      <c r="L17" s="196"/>
      <c r="M17" s="179"/>
    </row>
    <row r="18" spans="8:13" ht="25" x14ac:dyDescent="0.3">
      <c r="H18" s="176" t="s">
        <v>245</v>
      </c>
      <c r="I18" s="167" t="s">
        <v>4</v>
      </c>
      <c r="J18" s="154"/>
      <c r="K18" s="120">
        <v>393</v>
      </c>
      <c r="L18" s="130">
        <f t="shared" si="0"/>
        <v>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6" t="s">
        <v>247</v>
      </c>
      <c r="I24" s="317"/>
      <c r="J24" s="317"/>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8" t="s">
        <v>274</v>
      </c>
      <c r="I33" s="319"/>
      <c r="J33" s="319"/>
      <c r="K33" s="319"/>
      <c r="L33" s="319"/>
    </row>
    <row r="34" spans="8:12" ht="34.5" customHeight="1" x14ac:dyDescent="0.3">
      <c r="H34" s="320"/>
      <c r="I34" s="321"/>
      <c r="J34" s="321"/>
      <c r="K34" s="321"/>
      <c r="L34" s="321"/>
    </row>
  </sheetData>
  <sheetProtection algorithmName="SHA-512" hashValue="ICdksnwyPnQek1r7IcxePhxYiT3HsoAN8ddCUKAo8JhsAGm+jiRsPbrGVoAOgNllcNJqimsBuWAnfomxqk5BKQ==" saltValue="Xrf66JhDX/D7Y0uVpafkiQ=="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2">
        <f>SUM(F:F)</f>
        <v>9542</v>
      </c>
      <c r="F1" s="322"/>
      <c r="H1" s="107" t="s">
        <v>59</v>
      </c>
      <c r="I1" s="108"/>
      <c r="J1" s="108"/>
      <c r="K1" s="322">
        <f>SUM(L:L)</f>
        <v>141591</v>
      </c>
      <c r="L1" s="322"/>
    </row>
    <row r="2" spans="1:14" x14ac:dyDescent="0.3">
      <c r="D2" s="109"/>
      <c r="E2" s="323" t="s">
        <v>76</v>
      </c>
      <c r="F2" s="323"/>
      <c r="K2" s="323" t="s">
        <v>76</v>
      </c>
      <c r="L2" s="323"/>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v>1</v>
      </c>
      <c r="E5" s="126">
        <v>442</v>
      </c>
      <c r="F5" s="121">
        <f t="shared" ref="F5:F8" si="0">D5*E5</f>
        <v>442</v>
      </c>
      <c r="H5" s="166" t="s">
        <v>8</v>
      </c>
      <c r="I5" s="166" t="s">
        <v>9</v>
      </c>
      <c r="J5" s="154"/>
      <c r="K5" s="286" t="s">
        <v>10</v>
      </c>
      <c r="L5" s="121"/>
    </row>
    <row r="6" spans="1:14" ht="25" x14ac:dyDescent="0.3">
      <c r="B6" s="167" t="s">
        <v>255</v>
      </c>
      <c r="C6" s="165" t="s">
        <v>82</v>
      </c>
      <c r="D6" s="154">
        <v>1</v>
      </c>
      <c r="E6" s="285">
        <v>280</v>
      </c>
      <c r="F6" s="121">
        <f t="shared" si="0"/>
        <v>280</v>
      </c>
      <c r="H6" s="166" t="s">
        <v>256</v>
      </c>
      <c r="I6" s="166" t="s">
        <v>82</v>
      </c>
      <c r="J6" s="154">
        <v>1</v>
      </c>
      <c r="K6" s="285">
        <v>533</v>
      </c>
      <c r="L6" s="121">
        <f t="shared" ref="L6:L17" si="1">J6*K6</f>
        <v>533</v>
      </c>
    </row>
    <row r="7" spans="1:14" ht="37.5" x14ac:dyDescent="0.3">
      <c r="B7" s="167" t="s">
        <v>83</v>
      </c>
      <c r="C7" s="165" t="s">
        <v>4</v>
      </c>
      <c r="D7" s="154"/>
      <c r="E7" s="120">
        <v>5092</v>
      </c>
      <c r="F7" s="121">
        <f t="shared" si="0"/>
        <v>0</v>
      </c>
      <c r="H7" s="166" t="s">
        <v>85</v>
      </c>
      <c r="I7" s="166" t="s">
        <v>86</v>
      </c>
      <c r="J7" s="154"/>
      <c r="K7" s="285">
        <v>301</v>
      </c>
      <c r="L7" s="121">
        <f t="shared" si="1"/>
        <v>0</v>
      </c>
    </row>
    <row r="8" spans="1:14" ht="37.5" x14ac:dyDescent="0.3">
      <c r="A8" s="191" t="s">
        <v>231</v>
      </c>
      <c r="B8" s="167" t="s">
        <v>345</v>
      </c>
      <c r="C8" s="165" t="s">
        <v>4</v>
      </c>
      <c r="D8" s="154">
        <v>1</v>
      </c>
      <c r="E8" s="120">
        <v>8820</v>
      </c>
      <c r="F8" s="121">
        <f t="shared" si="0"/>
        <v>8820</v>
      </c>
      <c r="H8" s="177" t="s">
        <v>257</v>
      </c>
      <c r="I8" s="166" t="s">
        <v>13</v>
      </c>
      <c r="J8" s="154"/>
      <c r="K8" s="285">
        <v>91</v>
      </c>
      <c r="L8" s="121">
        <f t="shared" si="1"/>
        <v>0</v>
      </c>
    </row>
    <row r="9" spans="1:14" ht="25" x14ac:dyDescent="0.3">
      <c r="B9" s="192" t="s">
        <v>232</v>
      </c>
      <c r="C9" s="186"/>
      <c r="D9" s="187"/>
      <c r="E9" s="188"/>
      <c r="F9" s="182"/>
      <c r="H9" s="177" t="s">
        <v>258</v>
      </c>
      <c r="I9" s="166" t="s">
        <v>13</v>
      </c>
      <c r="J9" s="154">
        <v>980</v>
      </c>
      <c r="K9" s="285">
        <v>128</v>
      </c>
      <c r="L9" s="121">
        <f t="shared" si="1"/>
        <v>125440</v>
      </c>
    </row>
    <row r="10" spans="1:14" ht="25" x14ac:dyDescent="0.3">
      <c r="B10" s="324" t="s">
        <v>346</v>
      </c>
      <c r="C10" s="325"/>
      <c r="D10" s="325"/>
      <c r="E10" s="325"/>
      <c r="F10" s="325"/>
      <c r="H10" s="177" t="s">
        <v>259</v>
      </c>
      <c r="I10" s="166" t="s">
        <v>13</v>
      </c>
      <c r="J10" s="154"/>
      <c r="K10" s="285">
        <v>155</v>
      </c>
      <c r="L10" s="121">
        <f t="shared" si="1"/>
        <v>0</v>
      </c>
    </row>
    <row r="11" spans="1:14" ht="25" x14ac:dyDescent="0.3">
      <c r="B11" s="326"/>
      <c r="C11" s="326"/>
      <c r="D11" s="326"/>
      <c r="E11" s="326"/>
      <c r="F11" s="326"/>
      <c r="H11" s="177" t="s">
        <v>260</v>
      </c>
      <c r="I11" s="166" t="s">
        <v>13</v>
      </c>
      <c r="J11" s="154">
        <v>20</v>
      </c>
      <c r="K11" s="285">
        <v>240</v>
      </c>
      <c r="L11" s="121">
        <f t="shared" si="1"/>
        <v>4800</v>
      </c>
    </row>
    <row r="12" spans="1:14" ht="25" x14ac:dyDescent="0.3">
      <c r="B12" s="326"/>
      <c r="C12" s="326"/>
      <c r="D12" s="326"/>
      <c r="E12" s="326"/>
      <c r="F12" s="326"/>
      <c r="H12" s="177" t="s">
        <v>87</v>
      </c>
      <c r="I12" s="166" t="s">
        <v>13</v>
      </c>
      <c r="J12" s="154"/>
      <c r="K12" s="285">
        <v>32</v>
      </c>
      <c r="L12" s="121">
        <f t="shared" si="1"/>
        <v>0</v>
      </c>
    </row>
    <row r="13" spans="1:14" ht="25" x14ac:dyDescent="0.3">
      <c r="B13" s="326"/>
      <c r="C13" s="326"/>
      <c r="D13" s="326"/>
      <c r="E13" s="326"/>
      <c r="F13" s="326"/>
      <c r="H13" s="124" t="s">
        <v>194</v>
      </c>
      <c r="I13" s="124" t="s">
        <v>88</v>
      </c>
      <c r="J13" s="154"/>
      <c r="K13" s="285">
        <v>178951</v>
      </c>
      <c r="L13" s="121">
        <f>J13*K13</f>
        <v>0</v>
      </c>
    </row>
    <row r="14" spans="1:14" ht="25" x14ac:dyDescent="0.3">
      <c r="B14" s="326"/>
      <c r="C14" s="326"/>
      <c r="D14" s="326"/>
      <c r="E14" s="326"/>
      <c r="F14" s="326"/>
      <c r="H14" s="171" t="s">
        <v>369</v>
      </c>
      <c r="I14" s="166" t="s">
        <v>4</v>
      </c>
      <c r="J14" s="155">
        <v>6</v>
      </c>
      <c r="K14" s="285">
        <v>677</v>
      </c>
      <c r="L14" s="130">
        <f t="shared" si="1"/>
        <v>4062</v>
      </c>
      <c r="M14" s="266"/>
      <c r="N14" s="266"/>
    </row>
    <row r="15" spans="1:14" x14ac:dyDescent="0.3">
      <c r="B15" s="326"/>
      <c r="C15" s="326"/>
      <c r="D15" s="326"/>
      <c r="E15" s="326"/>
      <c r="F15" s="326"/>
      <c r="H15" s="166" t="s">
        <v>89</v>
      </c>
      <c r="I15" s="166" t="s">
        <v>90</v>
      </c>
      <c r="J15" s="154">
        <v>6</v>
      </c>
      <c r="K15" s="285">
        <v>547</v>
      </c>
      <c r="L15" s="121">
        <f t="shared" si="1"/>
        <v>3282</v>
      </c>
    </row>
    <row r="16" spans="1:14" x14ac:dyDescent="0.3">
      <c r="B16" s="326"/>
      <c r="C16" s="326"/>
      <c r="D16" s="326"/>
      <c r="E16" s="326"/>
      <c r="F16" s="326"/>
      <c r="H16" s="166" t="s">
        <v>91</v>
      </c>
      <c r="I16" s="166" t="s">
        <v>92</v>
      </c>
      <c r="J16" s="154">
        <v>6</v>
      </c>
      <c r="K16" s="285">
        <v>385</v>
      </c>
      <c r="L16" s="121">
        <f t="shared" si="1"/>
        <v>2310</v>
      </c>
    </row>
    <row r="17" spans="2:12" x14ac:dyDescent="0.3">
      <c r="B17" s="326"/>
      <c r="C17" s="326"/>
      <c r="D17" s="326"/>
      <c r="E17" s="326"/>
      <c r="F17" s="326"/>
      <c r="H17" s="166" t="s">
        <v>93</v>
      </c>
      <c r="I17" s="166" t="s">
        <v>94</v>
      </c>
      <c r="J17" s="154">
        <v>6</v>
      </c>
      <c r="K17" s="285">
        <v>194</v>
      </c>
      <c r="L17" s="121">
        <f t="shared" si="1"/>
        <v>1164</v>
      </c>
    </row>
    <row r="18" spans="2:12" ht="34" customHeight="1" x14ac:dyDescent="0.3">
      <c r="B18" s="326"/>
      <c r="C18" s="326"/>
      <c r="D18" s="326"/>
      <c r="E18" s="326"/>
      <c r="F18" s="326"/>
      <c r="H18" s="320"/>
      <c r="I18" s="321"/>
      <c r="J18" s="321"/>
      <c r="K18" s="321"/>
      <c r="L18" s="321"/>
    </row>
    <row r="19" spans="2:12" x14ac:dyDescent="0.3">
      <c r="B19" s="326"/>
      <c r="C19" s="326"/>
      <c r="D19" s="326"/>
      <c r="E19" s="326"/>
      <c r="F19" s="326"/>
    </row>
    <row r="20" spans="2:12" ht="34.5" customHeight="1" x14ac:dyDescent="0.3">
      <c r="B20" s="326"/>
      <c r="C20" s="326"/>
      <c r="D20" s="326"/>
      <c r="E20" s="326"/>
      <c r="F20" s="326"/>
    </row>
    <row r="21" spans="2:12" x14ac:dyDescent="0.3">
      <c r="B21" s="326"/>
      <c r="C21" s="326"/>
      <c r="D21" s="326"/>
      <c r="E21" s="326"/>
      <c r="F21" s="326"/>
    </row>
    <row r="22" spans="2:12" x14ac:dyDescent="0.3">
      <c r="B22" s="326"/>
      <c r="C22" s="326"/>
      <c r="D22" s="326"/>
      <c r="E22" s="326"/>
      <c r="F22" s="326"/>
    </row>
    <row r="23" spans="2:12" x14ac:dyDescent="0.3">
      <c r="B23" s="327"/>
      <c r="C23" s="327"/>
      <c r="D23" s="327"/>
      <c r="E23" s="327"/>
      <c r="F23" s="327"/>
    </row>
    <row r="24" spans="2:12" x14ac:dyDescent="0.3">
      <c r="B24" s="327"/>
      <c r="C24" s="327"/>
      <c r="D24" s="327"/>
      <c r="E24" s="327"/>
      <c r="F24" s="327"/>
    </row>
    <row r="25" spans="2:12" x14ac:dyDescent="0.3">
      <c r="B25" s="327"/>
      <c r="C25" s="327"/>
      <c r="D25" s="327"/>
      <c r="E25" s="327"/>
      <c r="F25" s="327"/>
    </row>
    <row r="26" spans="2:12" x14ac:dyDescent="0.3">
      <c r="B26" s="327"/>
      <c r="C26" s="327"/>
      <c r="D26" s="327"/>
      <c r="E26" s="327"/>
      <c r="F26" s="327"/>
    </row>
    <row r="27" spans="2:12" x14ac:dyDescent="0.3">
      <c r="B27" s="327"/>
      <c r="C27" s="327"/>
      <c r="D27" s="327"/>
      <c r="E27" s="327"/>
      <c r="F27" s="327"/>
    </row>
    <row r="28" spans="2:12" x14ac:dyDescent="0.3">
      <c r="B28" s="327"/>
      <c r="C28" s="327"/>
      <c r="D28" s="327"/>
      <c r="E28" s="327"/>
      <c r="F28" s="327"/>
    </row>
    <row r="29" spans="2:12" x14ac:dyDescent="0.3">
      <c r="B29" s="327"/>
      <c r="C29" s="327"/>
      <c r="D29" s="327"/>
      <c r="E29" s="327"/>
      <c r="F29" s="327"/>
    </row>
    <row r="30" spans="2:12" x14ac:dyDescent="0.3">
      <c r="B30" s="327"/>
      <c r="C30" s="327"/>
      <c r="D30" s="327"/>
      <c r="E30" s="327"/>
      <c r="F30" s="327"/>
    </row>
    <row r="31" spans="2:12" ht="17.149999999999999" customHeight="1" x14ac:dyDescent="0.3">
      <c r="B31" s="327"/>
      <c r="C31" s="327"/>
      <c r="D31" s="327"/>
      <c r="E31" s="327"/>
      <c r="F31" s="327"/>
    </row>
  </sheetData>
  <sheetProtection algorithmName="SHA-512" hashValue="F5Q1CU+okvBkL8PExwG+FiJnVQETeXMhjgBhzuq0pjjGKAyu2CiBeFieuwJpVaQzGdrG1sHX8Vie1tEyqW5OZw==" saltValue="Zcd8Qo+OptgVDQW6dujJhA=="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2">
        <f>SUM(F:F)</f>
        <v>0</v>
      </c>
      <c r="F1" s="322"/>
      <c r="H1" s="107" t="s">
        <v>59</v>
      </c>
      <c r="I1" s="108"/>
      <c r="J1" s="108"/>
      <c r="K1" s="322">
        <f>SUM(L:L)</f>
        <v>0</v>
      </c>
      <c r="L1" s="322"/>
    </row>
    <row r="2" spans="1:12" x14ac:dyDescent="0.3">
      <c r="D2" s="109"/>
      <c r="E2" s="323" t="s">
        <v>76</v>
      </c>
      <c r="F2" s="323"/>
      <c r="K2" s="323" t="s">
        <v>76</v>
      </c>
      <c r="L2" s="323"/>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5">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5">
        <v>25</v>
      </c>
      <c r="F8" s="121">
        <f>D8*E8</f>
        <v>0</v>
      </c>
      <c r="G8" s="202"/>
      <c r="H8" s="136" t="s">
        <v>1</v>
      </c>
      <c r="I8" s="136" t="s">
        <v>2</v>
      </c>
      <c r="J8" s="136" t="s">
        <v>19</v>
      </c>
      <c r="K8" s="136" t="s">
        <v>3</v>
      </c>
      <c r="L8" s="147" t="s">
        <v>20</v>
      </c>
    </row>
    <row r="9" spans="1:12" ht="25" x14ac:dyDescent="0.3">
      <c r="H9" s="166" t="s">
        <v>8</v>
      </c>
      <c r="I9" s="166" t="s">
        <v>9</v>
      </c>
      <c r="J9" s="155"/>
      <c r="K9" s="286" t="s">
        <v>10</v>
      </c>
      <c r="L9" s="130"/>
    </row>
    <row r="10" spans="1:12" x14ac:dyDescent="0.3">
      <c r="B10" s="203" t="s">
        <v>181</v>
      </c>
      <c r="C10" s="111"/>
      <c r="H10" s="166" t="s">
        <v>85</v>
      </c>
      <c r="I10" s="166" t="s">
        <v>86</v>
      </c>
      <c r="J10" s="155"/>
      <c r="K10" s="285">
        <v>301</v>
      </c>
      <c r="L10" s="130">
        <f t="shared" ref="L10:L20" si="0">J10*K10</f>
        <v>0</v>
      </c>
    </row>
    <row r="11" spans="1:12" ht="25" x14ac:dyDescent="0.3">
      <c r="B11" s="114" t="s">
        <v>1</v>
      </c>
      <c r="C11" s="114" t="s">
        <v>2</v>
      </c>
      <c r="D11" s="114" t="s">
        <v>19</v>
      </c>
      <c r="E11" s="114" t="s">
        <v>3</v>
      </c>
      <c r="F11" s="115" t="s">
        <v>20</v>
      </c>
      <c r="H11" s="177" t="s">
        <v>257</v>
      </c>
      <c r="I11" s="166" t="s">
        <v>13</v>
      </c>
      <c r="J11" s="155"/>
      <c r="K11" s="285">
        <v>91</v>
      </c>
      <c r="L11" s="130">
        <f t="shared" si="0"/>
        <v>0</v>
      </c>
    </row>
    <row r="12" spans="1:12" ht="25" x14ac:dyDescent="0.3">
      <c r="B12" s="165" t="s">
        <v>254</v>
      </c>
      <c r="C12" s="165" t="s">
        <v>81</v>
      </c>
      <c r="D12" s="154"/>
      <c r="E12" s="120">
        <v>442</v>
      </c>
      <c r="F12" s="121">
        <f t="shared" ref="F12:F15" si="1">D12*E12</f>
        <v>0</v>
      </c>
      <c r="H12" s="177" t="s">
        <v>258</v>
      </c>
      <c r="I12" s="166" t="s">
        <v>13</v>
      </c>
      <c r="J12" s="155"/>
      <c r="K12" s="285">
        <v>128</v>
      </c>
      <c r="L12" s="130">
        <f t="shared" si="0"/>
        <v>0</v>
      </c>
    </row>
    <row r="13" spans="1:12" ht="25" x14ac:dyDescent="0.3">
      <c r="B13" s="167" t="s">
        <v>255</v>
      </c>
      <c r="C13" s="165" t="s">
        <v>82</v>
      </c>
      <c r="D13" s="154"/>
      <c r="E13" s="285">
        <v>280</v>
      </c>
      <c r="F13" s="121">
        <f t="shared" si="1"/>
        <v>0</v>
      </c>
      <c r="H13" s="177" t="s">
        <v>259</v>
      </c>
      <c r="I13" s="166" t="s">
        <v>13</v>
      </c>
      <c r="J13" s="155"/>
      <c r="K13" s="285">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5">
        <v>240</v>
      </c>
      <c r="L14" s="130">
        <f t="shared" si="0"/>
        <v>0</v>
      </c>
    </row>
    <row r="15" spans="1:12" ht="37.5" x14ac:dyDescent="0.3">
      <c r="B15" s="167" t="s">
        <v>345</v>
      </c>
      <c r="C15" s="165" t="s">
        <v>4</v>
      </c>
      <c r="D15" s="154"/>
      <c r="E15" s="120">
        <v>8820</v>
      </c>
      <c r="F15" s="121">
        <f t="shared" si="1"/>
        <v>0</v>
      </c>
      <c r="H15" s="177" t="s">
        <v>87</v>
      </c>
      <c r="I15" s="166" t="s">
        <v>13</v>
      </c>
      <c r="J15" s="155"/>
      <c r="K15" s="285">
        <v>32</v>
      </c>
      <c r="L15" s="130">
        <f t="shared" si="0"/>
        <v>0</v>
      </c>
    </row>
    <row r="16" spans="1:12" ht="25" x14ac:dyDescent="0.3">
      <c r="B16" s="192" t="s">
        <v>232</v>
      </c>
      <c r="H16" s="177" t="s">
        <v>194</v>
      </c>
      <c r="I16" s="166" t="s">
        <v>88</v>
      </c>
      <c r="J16" s="154"/>
      <c r="K16" s="285">
        <v>178951</v>
      </c>
      <c r="L16" s="121">
        <f t="shared" ref="L16" si="2">J16*K16</f>
        <v>0</v>
      </c>
    </row>
    <row r="17" spans="2:12" ht="25" x14ac:dyDescent="0.3">
      <c r="B17" s="201" t="s">
        <v>0</v>
      </c>
      <c r="C17" s="111"/>
      <c r="D17" s="112"/>
      <c r="E17" s="112"/>
      <c r="F17" s="113"/>
      <c r="H17" s="177" t="s">
        <v>369</v>
      </c>
      <c r="I17" s="166" t="s">
        <v>4</v>
      </c>
      <c r="J17" s="155"/>
      <c r="K17" s="285">
        <v>677</v>
      </c>
      <c r="L17" s="130">
        <f t="shared" si="0"/>
        <v>0</v>
      </c>
    </row>
    <row r="18" spans="2:12" x14ac:dyDescent="0.3">
      <c r="B18" s="114" t="s">
        <v>1</v>
      </c>
      <c r="C18" s="114" t="s">
        <v>2</v>
      </c>
      <c r="D18" s="114" t="s">
        <v>19</v>
      </c>
      <c r="E18" s="114" t="s">
        <v>3</v>
      </c>
      <c r="F18" s="115" t="s">
        <v>20</v>
      </c>
      <c r="H18" s="166" t="s">
        <v>89</v>
      </c>
      <c r="I18" s="166" t="s">
        <v>90</v>
      </c>
      <c r="J18" s="155"/>
      <c r="K18" s="285">
        <v>547</v>
      </c>
      <c r="L18" s="130">
        <f t="shared" si="0"/>
        <v>0</v>
      </c>
    </row>
    <row r="19" spans="2:12" ht="25" x14ac:dyDescent="0.3">
      <c r="B19" s="117" t="s">
        <v>250</v>
      </c>
      <c r="C19" s="118" t="s">
        <v>4</v>
      </c>
      <c r="D19" s="154"/>
      <c r="E19" s="120">
        <v>139</v>
      </c>
      <c r="F19" s="130">
        <f>D19*E19</f>
        <v>0</v>
      </c>
      <c r="H19" s="166" t="s">
        <v>91</v>
      </c>
      <c r="I19" s="166" t="s">
        <v>92</v>
      </c>
      <c r="J19" s="155"/>
      <c r="K19" s="285">
        <v>385</v>
      </c>
      <c r="L19" s="130">
        <f t="shared" si="0"/>
        <v>0</v>
      </c>
    </row>
    <row r="20" spans="2:12" ht="25" x14ac:dyDescent="0.3">
      <c r="B20" s="117" t="s">
        <v>251</v>
      </c>
      <c r="C20" s="118" t="s">
        <v>4</v>
      </c>
      <c r="D20" s="154"/>
      <c r="E20" s="120">
        <v>32</v>
      </c>
      <c r="F20" s="130">
        <f>D20*E20</f>
        <v>0</v>
      </c>
      <c r="H20" s="166" t="s">
        <v>93</v>
      </c>
      <c r="I20" s="166" t="s">
        <v>94</v>
      </c>
      <c r="J20" s="155"/>
      <c r="K20" s="285">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0"/>
      <c r="I22" s="321"/>
      <c r="J22" s="321"/>
      <c r="K22" s="321"/>
      <c r="L22" s="321"/>
    </row>
    <row r="23" spans="2:12" ht="36" customHeight="1" x14ac:dyDescent="0.3">
      <c r="B23" s="118" t="s">
        <v>5</v>
      </c>
      <c r="C23" s="118" t="s">
        <v>6</v>
      </c>
      <c r="D23" s="154"/>
      <c r="E23" s="120">
        <v>46</v>
      </c>
      <c r="F23" s="130">
        <f>D23*E23</f>
        <v>0</v>
      </c>
    </row>
  </sheetData>
  <sheetProtection algorithmName="SHA-512" hashValue="QvBlwXoXZpFsYIJmWxy7qRIWyGkfoxDdVZ4hKlKJPjokfosunHnV40p0oUsAjyBudUz2ND4DclDDl4glTKmQog==" saltValue="KJJ3SNBVnG81CKcZZBD5c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2">
        <f>SUM(F:F)</f>
        <v>0</v>
      </c>
      <c r="F1" s="322"/>
      <c r="H1" s="107" t="s">
        <v>59</v>
      </c>
      <c r="I1" s="108"/>
      <c r="J1" s="108"/>
      <c r="K1" s="322">
        <f>SUM(L:L)</f>
        <v>0</v>
      </c>
      <c r="L1" s="322"/>
    </row>
    <row r="2" spans="2:12" x14ac:dyDescent="0.3">
      <c r="D2" s="109"/>
      <c r="E2" s="323" t="s">
        <v>76</v>
      </c>
      <c r="F2" s="323"/>
      <c r="K2" s="323" t="s">
        <v>76</v>
      </c>
      <c r="L2" s="323"/>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5" t="s">
        <v>10</v>
      </c>
      <c r="L5" s="121"/>
    </row>
    <row r="6" spans="2:12" x14ac:dyDescent="0.3">
      <c r="B6" s="166" t="s">
        <v>278</v>
      </c>
      <c r="C6" s="166" t="s">
        <v>103</v>
      </c>
      <c r="D6" s="154"/>
      <c r="E6" s="287">
        <v>2290</v>
      </c>
      <c r="F6" s="121">
        <f t="shared" ref="F6:F12" si="0">D6*E6</f>
        <v>0</v>
      </c>
      <c r="H6" s="117" t="s">
        <v>256</v>
      </c>
      <c r="I6" s="118" t="s">
        <v>82</v>
      </c>
      <c r="J6" s="154"/>
      <c r="K6" s="285">
        <v>533</v>
      </c>
      <c r="L6" s="121">
        <f t="shared" ref="L6:L17" si="1">J6*K6</f>
        <v>0</v>
      </c>
    </row>
    <row r="7" spans="2:12" ht="25" x14ac:dyDescent="0.3">
      <c r="B7" s="175" t="s">
        <v>195</v>
      </c>
      <c r="C7" s="166" t="s">
        <v>104</v>
      </c>
      <c r="D7" s="154"/>
      <c r="E7" s="287">
        <v>273</v>
      </c>
      <c r="F7" s="121">
        <f t="shared" si="0"/>
        <v>0</v>
      </c>
      <c r="H7" s="117" t="s">
        <v>85</v>
      </c>
      <c r="I7" s="118" t="s">
        <v>86</v>
      </c>
      <c r="J7" s="154"/>
      <c r="K7" s="285">
        <v>301</v>
      </c>
      <c r="L7" s="121">
        <f t="shared" si="1"/>
        <v>0</v>
      </c>
    </row>
    <row r="8" spans="2:12" ht="25" x14ac:dyDescent="0.3">
      <c r="B8" s="175" t="s">
        <v>196</v>
      </c>
      <c r="C8" s="166" t="s">
        <v>105</v>
      </c>
      <c r="D8" s="154"/>
      <c r="E8" s="287">
        <v>263</v>
      </c>
      <c r="F8" s="121">
        <f t="shared" si="0"/>
        <v>0</v>
      </c>
      <c r="H8" s="118" t="s">
        <v>257</v>
      </c>
      <c r="I8" s="118" t="s">
        <v>13</v>
      </c>
      <c r="J8" s="154"/>
      <c r="K8" s="285">
        <v>91</v>
      </c>
      <c r="L8" s="121">
        <f t="shared" si="1"/>
        <v>0</v>
      </c>
    </row>
    <row r="9" spans="2:12" ht="25" x14ac:dyDescent="0.3">
      <c r="B9" s="166" t="s">
        <v>106</v>
      </c>
      <c r="C9" s="166" t="s">
        <v>4</v>
      </c>
      <c r="D9" s="154"/>
      <c r="E9" s="287">
        <v>1272</v>
      </c>
      <c r="F9" s="121">
        <f t="shared" si="0"/>
        <v>0</v>
      </c>
      <c r="H9" s="118" t="s">
        <v>258</v>
      </c>
      <c r="I9" s="118" t="s">
        <v>13</v>
      </c>
      <c r="J9" s="154"/>
      <c r="K9" s="285">
        <v>128</v>
      </c>
      <c r="L9" s="121">
        <f t="shared" si="1"/>
        <v>0</v>
      </c>
    </row>
    <row r="10" spans="2:12" ht="25" x14ac:dyDescent="0.3">
      <c r="B10" s="166" t="s">
        <v>107</v>
      </c>
      <c r="C10" s="166" t="s">
        <v>4</v>
      </c>
      <c r="D10" s="154"/>
      <c r="E10" s="287">
        <v>5537</v>
      </c>
      <c r="F10" s="121">
        <f t="shared" si="0"/>
        <v>0</v>
      </c>
      <c r="H10" s="118" t="s">
        <v>259</v>
      </c>
      <c r="I10" s="118" t="s">
        <v>13</v>
      </c>
      <c r="J10" s="154"/>
      <c r="K10" s="285">
        <v>155</v>
      </c>
      <c r="L10" s="121">
        <f t="shared" si="1"/>
        <v>0</v>
      </c>
    </row>
    <row r="11" spans="2:12" ht="25" x14ac:dyDescent="0.3">
      <c r="B11" s="175" t="s">
        <v>262</v>
      </c>
      <c r="C11" s="166" t="s">
        <v>13</v>
      </c>
      <c r="D11" s="154"/>
      <c r="E11" s="287">
        <v>33</v>
      </c>
      <c r="F11" s="121">
        <f t="shared" si="0"/>
        <v>0</v>
      </c>
      <c r="H11" s="118" t="s">
        <v>260</v>
      </c>
      <c r="I11" s="118" t="s">
        <v>13</v>
      </c>
      <c r="J11" s="154"/>
      <c r="K11" s="285">
        <v>240</v>
      </c>
      <c r="L11" s="121">
        <f t="shared" si="1"/>
        <v>0</v>
      </c>
    </row>
    <row r="12" spans="2:12" ht="25" x14ac:dyDescent="0.3">
      <c r="B12" s="166" t="s">
        <v>108</v>
      </c>
      <c r="C12" s="166" t="s">
        <v>109</v>
      </c>
      <c r="D12" s="154"/>
      <c r="E12" s="285">
        <v>210</v>
      </c>
      <c r="F12" s="121">
        <f t="shared" si="0"/>
        <v>0</v>
      </c>
      <c r="H12" s="118" t="s">
        <v>87</v>
      </c>
      <c r="I12" s="118" t="s">
        <v>13</v>
      </c>
      <c r="J12" s="154"/>
      <c r="K12" s="285">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5">
        <v>677</v>
      </c>
      <c r="L14" s="121">
        <f t="shared" si="1"/>
        <v>0</v>
      </c>
    </row>
    <row r="15" spans="2:12" x14ac:dyDescent="0.3">
      <c r="B15" s="118" t="s">
        <v>254</v>
      </c>
      <c r="C15" s="118" t="s">
        <v>81</v>
      </c>
      <c r="D15" s="154"/>
      <c r="E15" s="120">
        <v>442</v>
      </c>
      <c r="F15" s="121">
        <f t="shared" ref="F15:F18" si="2">D15*E15</f>
        <v>0</v>
      </c>
      <c r="H15" s="118" t="s">
        <v>89</v>
      </c>
      <c r="I15" s="118" t="s">
        <v>90</v>
      </c>
      <c r="J15" s="154"/>
      <c r="K15" s="285">
        <v>547</v>
      </c>
      <c r="L15" s="121">
        <f t="shared" si="1"/>
        <v>0</v>
      </c>
    </row>
    <row r="16" spans="2:12" ht="25" x14ac:dyDescent="0.3">
      <c r="B16" s="117" t="s">
        <v>255</v>
      </c>
      <c r="C16" s="118" t="s">
        <v>82</v>
      </c>
      <c r="D16" s="154"/>
      <c r="E16" s="285">
        <v>280</v>
      </c>
      <c r="F16" s="121">
        <f t="shared" si="2"/>
        <v>0</v>
      </c>
      <c r="H16" s="118" t="s">
        <v>91</v>
      </c>
      <c r="I16" s="118" t="s">
        <v>92</v>
      </c>
      <c r="J16" s="154"/>
      <c r="K16" s="285">
        <v>385</v>
      </c>
      <c r="L16" s="121">
        <f t="shared" si="1"/>
        <v>0</v>
      </c>
    </row>
    <row r="17" spans="1:12" ht="37.5" x14ac:dyDescent="0.3">
      <c r="B17" s="117" t="s">
        <v>83</v>
      </c>
      <c r="C17" s="118" t="s">
        <v>4</v>
      </c>
      <c r="D17" s="154"/>
      <c r="E17" s="120">
        <v>5092</v>
      </c>
      <c r="F17" s="121">
        <f t="shared" si="2"/>
        <v>0</v>
      </c>
      <c r="H17" s="118" t="s">
        <v>93</v>
      </c>
      <c r="I17" s="118" t="s">
        <v>94</v>
      </c>
      <c r="J17" s="154"/>
      <c r="K17" s="285">
        <v>194</v>
      </c>
      <c r="L17" s="121">
        <f t="shared" si="1"/>
        <v>0</v>
      </c>
    </row>
    <row r="18" spans="1:12" ht="37.5" x14ac:dyDescent="0.3">
      <c r="A18" s="191" t="s">
        <v>231</v>
      </c>
      <c r="B18" s="156" t="s">
        <v>345</v>
      </c>
      <c r="C18" s="118" t="s">
        <v>4</v>
      </c>
      <c r="D18" s="154"/>
      <c r="E18" s="120">
        <v>8820</v>
      </c>
      <c r="F18" s="121">
        <f t="shared" si="2"/>
        <v>0</v>
      </c>
      <c r="H18" s="333"/>
      <c r="I18" s="333"/>
      <c r="J18" s="333"/>
      <c r="K18" s="333"/>
      <c r="L18" s="333"/>
    </row>
    <row r="19" spans="1:12" x14ac:dyDescent="0.3">
      <c r="B19" s="192" t="s">
        <v>232</v>
      </c>
      <c r="H19" s="198"/>
      <c r="I19" s="199"/>
      <c r="J19" s="199"/>
      <c r="K19" s="199"/>
      <c r="L19" s="199"/>
    </row>
    <row r="20" spans="1:12" ht="33" customHeight="1" x14ac:dyDescent="0.3">
      <c r="B20" s="324" t="s">
        <v>347</v>
      </c>
      <c r="C20" s="331"/>
      <c r="D20" s="331"/>
      <c r="E20" s="331"/>
      <c r="F20" s="331"/>
      <c r="H20" s="244" t="s">
        <v>405</v>
      </c>
      <c r="I20" s="200" t="s">
        <v>275</v>
      </c>
    </row>
    <row r="21" spans="1:12" x14ac:dyDescent="0.3">
      <c r="B21" s="332"/>
      <c r="C21" s="332"/>
      <c r="D21" s="332"/>
      <c r="E21" s="332"/>
      <c r="F21" s="332"/>
      <c r="H21" s="114" t="s">
        <v>1</v>
      </c>
      <c r="I21" s="114" t="s">
        <v>2</v>
      </c>
      <c r="J21" s="114" t="s">
        <v>19</v>
      </c>
      <c r="K21" s="114" t="s">
        <v>3</v>
      </c>
      <c r="L21" s="115" t="s">
        <v>20</v>
      </c>
    </row>
    <row r="22" spans="1:12" x14ac:dyDescent="0.3">
      <c r="B22" s="332"/>
      <c r="C22" s="332"/>
      <c r="D22" s="332"/>
      <c r="E22" s="332"/>
      <c r="F22" s="332"/>
      <c r="H22" s="328" t="s">
        <v>224</v>
      </c>
      <c r="I22" s="329"/>
      <c r="J22" s="329"/>
      <c r="K22" s="329"/>
      <c r="L22" s="330">
        <f>J22*59</f>
        <v>0</v>
      </c>
    </row>
    <row r="23" spans="1:12" x14ac:dyDescent="0.3">
      <c r="B23" s="332"/>
      <c r="C23" s="332"/>
      <c r="D23" s="332"/>
      <c r="E23" s="332"/>
      <c r="F23" s="332"/>
      <c r="H23" s="171" t="s">
        <v>220</v>
      </c>
      <c r="I23" s="171" t="s">
        <v>221</v>
      </c>
      <c r="J23" s="154"/>
      <c r="K23" s="285">
        <v>2149</v>
      </c>
      <c r="L23" s="121">
        <f>J23*K23</f>
        <v>0</v>
      </c>
    </row>
    <row r="24" spans="1:12" x14ac:dyDescent="0.3">
      <c r="B24" s="332"/>
      <c r="C24" s="332"/>
      <c r="D24" s="332"/>
      <c r="E24" s="332"/>
      <c r="F24" s="332"/>
      <c r="H24" s="171" t="s">
        <v>222</v>
      </c>
      <c r="I24" s="171" t="s">
        <v>221</v>
      </c>
      <c r="J24" s="154"/>
      <c r="K24" s="285">
        <v>2189</v>
      </c>
      <c r="L24" s="121">
        <f>J24*K24</f>
        <v>0</v>
      </c>
    </row>
    <row r="25" spans="1:12" x14ac:dyDescent="0.3">
      <c r="B25" s="332"/>
      <c r="C25" s="332"/>
      <c r="D25" s="332"/>
      <c r="E25" s="332"/>
      <c r="F25" s="332"/>
      <c r="H25" s="171" t="s">
        <v>223</v>
      </c>
      <c r="I25" s="171" t="s">
        <v>221</v>
      </c>
      <c r="J25" s="154"/>
      <c r="K25" s="285">
        <v>2338</v>
      </c>
      <c r="L25" s="121">
        <f>J25*K25</f>
        <v>0</v>
      </c>
    </row>
    <row r="26" spans="1:12" x14ac:dyDescent="0.3">
      <c r="B26" s="332"/>
      <c r="C26" s="332"/>
      <c r="D26" s="332"/>
      <c r="E26" s="332"/>
      <c r="F26" s="332"/>
    </row>
    <row r="27" spans="1:12" x14ac:dyDescent="0.3">
      <c r="B27" s="332"/>
      <c r="C27" s="332"/>
      <c r="D27" s="332"/>
      <c r="E27" s="332"/>
      <c r="F27" s="332"/>
    </row>
    <row r="28" spans="1:12" x14ac:dyDescent="0.3">
      <c r="B28" s="332"/>
      <c r="C28" s="332"/>
      <c r="D28" s="332"/>
      <c r="E28" s="332"/>
      <c r="F28" s="332"/>
    </row>
    <row r="29" spans="1:12" x14ac:dyDescent="0.3">
      <c r="B29" s="332"/>
      <c r="C29" s="332"/>
      <c r="D29" s="332"/>
      <c r="E29" s="332"/>
      <c r="F29" s="332"/>
    </row>
    <row r="30" spans="1:12" x14ac:dyDescent="0.3">
      <c r="B30" s="332"/>
      <c r="C30" s="332"/>
      <c r="D30" s="332"/>
      <c r="E30" s="332"/>
      <c r="F30" s="332"/>
    </row>
    <row r="31" spans="1:12" x14ac:dyDescent="0.3">
      <c r="B31" s="332"/>
      <c r="C31" s="332"/>
      <c r="D31" s="332"/>
      <c r="E31" s="332"/>
      <c r="F31" s="332"/>
    </row>
    <row r="32" spans="1:12" x14ac:dyDescent="0.3">
      <c r="B32" s="332"/>
      <c r="C32" s="332"/>
      <c r="D32" s="332"/>
      <c r="E32" s="332"/>
      <c r="F32" s="332"/>
    </row>
    <row r="33" spans="2:6" x14ac:dyDescent="0.3">
      <c r="B33" s="315"/>
      <c r="C33" s="315"/>
      <c r="D33" s="315"/>
      <c r="E33" s="315"/>
      <c r="F33" s="315"/>
    </row>
    <row r="34" spans="2:6" x14ac:dyDescent="0.3">
      <c r="B34" s="315"/>
      <c r="C34" s="315"/>
      <c r="D34" s="315"/>
      <c r="E34" s="315"/>
      <c r="F34" s="315"/>
    </row>
    <row r="35" spans="2:6" x14ac:dyDescent="0.3">
      <c r="B35" s="315"/>
      <c r="C35" s="315"/>
      <c r="D35" s="315"/>
      <c r="E35" s="315"/>
      <c r="F35" s="315"/>
    </row>
    <row r="36" spans="2:6" x14ac:dyDescent="0.3">
      <c r="B36" s="315"/>
      <c r="C36" s="315"/>
      <c r="D36" s="315"/>
      <c r="E36" s="315"/>
      <c r="F36" s="315"/>
    </row>
    <row r="37" spans="2:6" x14ac:dyDescent="0.3">
      <c r="B37" s="315"/>
      <c r="C37" s="315"/>
      <c r="D37" s="315"/>
      <c r="E37" s="315"/>
      <c r="F37" s="315"/>
    </row>
    <row r="38" spans="2:6" x14ac:dyDescent="0.3">
      <c r="B38" s="315"/>
      <c r="C38" s="315"/>
      <c r="D38" s="315"/>
      <c r="E38" s="315"/>
      <c r="F38" s="315"/>
    </row>
    <row r="39" spans="2:6" x14ac:dyDescent="0.3">
      <c r="B39" s="315"/>
      <c r="C39" s="315"/>
      <c r="D39" s="315"/>
      <c r="E39" s="315"/>
      <c r="F39" s="315"/>
    </row>
    <row r="40" spans="2:6" x14ac:dyDescent="0.3">
      <c r="B40" s="315"/>
      <c r="C40" s="315"/>
      <c r="D40" s="315"/>
      <c r="E40" s="315"/>
      <c r="F40" s="315"/>
    </row>
    <row r="41" spans="2:6" ht="83.5" customHeight="1" x14ac:dyDescent="0.3">
      <c r="B41" s="315"/>
      <c r="C41" s="315"/>
      <c r="D41" s="315"/>
      <c r="E41" s="315"/>
      <c r="F41" s="315"/>
    </row>
  </sheetData>
  <sheetProtection algorithmName="SHA-512" hashValue="Ocfz9HkyinRcnJN/k3iODM1LBFiW9wJWJRFAu0H6Apqte+7wDmdu7sAt9jQGOFixgS84Lgro1EDgS2Tqn3n/PA==" saltValue="iEPhxyW0A+mSEg5H4YyLGA=="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2">
        <f>SUM(F:F)</f>
        <v>215</v>
      </c>
      <c r="F1" s="322"/>
    </row>
    <row r="2" spans="2:9" x14ac:dyDescent="0.3">
      <c r="D2" s="109"/>
      <c r="E2" s="323" t="s">
        <v>76</v>
      </c>
      <c r="F2" s="323"/>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2eZBAOm/eGQcDaEu2UJjuHM3rujY1WgBE6MqRBRuWus9cHRo2sV1JMa1I6xrQVwuXWWtmzQI8VnO41Uk94PDog==" saltValue="Jkxo+jHACe2bLqhFsNm+1A=="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2">
        <f>SUM(F:F)</f>
        <v>0</v>
      </c>
      <c r="F1" s="322"/>
      <c r="H1" s="107" t="s">
        <v>59</v>
      </c>
      <c r="I1" s="108"/>
      <c r="J1" s="108"/>
      <c r="K1" s="322">
        <f>SUM(L:L)</f>
        <v>0</v>
      </c>
      <c r="L1" s="322"/>
      <c r="M1" s="3" t="s">
        <v>166</v>
      </c>
    </row>
    <row r="2" spans="2:14" ht="29.15" customHeight="1" x14ac:dyDescent="0.3">
      <c r="D2" s="109"/>
      <c r="E2" s="323" t="s">
        <v>76</v>
      </c>
      <c r="F2" s="323"/>
      <c r="H2" s="343" t="s">
        <v>216</v>
      </c>
      <c r="I2" s="342"/>
      <c r="J2" s="342"/>
      <c r="K2" s="323" t="s">
        <v>76</v>
      </c>
      <c r="L2" s="323"/>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5">
        <v>345</v>
      </c>
      <c r="F5" s="121">
        <f>D5*E5</f>
        <v>0</v>
      </c>
      <c r="H5" s="334" t="s">
        <v>197</v>
      </c>
      <c r="I5" s="335"/>
      <c r="J5" s="335"/>
      <c r="K5" s="335"/>
      <c r="L5" s="336"/>
    </row>
    <row r="6" spans="2:14" ht="25" x14ac:dyDescent="0.3">
      <c r="B6" s="124" t="s">
        <v>8</v>
      </c>
      <c r="C6" s="124" t="s">
        <v>113</v>
      </c>
      <c r="D6" s="154"/>
      <c r="E6" s="149" t="s">
        <v>10</v>
      </c>
      <c r="F6" s="121"/>
      <c r="H6" s="181" t="s">
        <v>115</v>
      </c>
      <c r="I6" s="337" t="s">
        <v>13</v>
      </c>
      <c r="J6" s="154"/>
      <c r="K6" s="284">
        <v>2005</v>
      </c>
      <c r="L6" s="121">
        <f>J6*K6</f>
        <v>0</v>
      </c>
      <c r="N6" s="179"/>
    </row>
    <row r="7" spans="2:14" x14ac:dyDescent="0.3">
      <c r="H7" s="181" t="s">
        <v>198</v>
      </c>
      <c r="I7" s="338"/>
      <c r="J7" s="154"/>
      <c r="K7" s="284">
        <v>2215</v>
      </c>
      <c r="L7" s="121">
        <f t="shared" ref="L7:L8" si="0">J7*K7</f>
        <v>0</v>
      </c>
      <c r="N7" s="179"/>
    </row>
    <row r="8" spans="2:14" x14ac:dyDescent="0.3">
      <c r="B8" s="340" t="s">
        <v>376</v>
      </c>
      <c r="C8" s="341"/>
      <c r="D8" s="341"/>
      <c r="E8" s="341"/>
      <c r="F8" s="341"/>
      <c r="H8" s="181" t="s">
        <v>199</v>
      </c>
      <c r="I8" s="339"/>
      <c r="J8" s="154"/>
      <c r="K8" s="284">
        <v>2379</v>
      </c>
      <c r="L8" s="121">
        <f t="shared" si="0"/>
        <v>0</v>
      </c>
      <c r="N8" s="179"/>
    </row>
    <row r="9" spans="2:14" x14ac:dyDescent="0.3">
      <c r="B9" s="341"/>
      <c r="C9" s="341"/>
      <c r="D9" s="341"/>
      <c r="E9" s="341"/>
      <c r="F9" s="341"/>
      <c r="H9" s="334" t="s">
        <v>233</v>
      </c>
      <c r="I9" s="335"/>
      <c r="J9" s="335"/>
      <c r="K9" s="335"/>
      <c r="L9" s="336"/>
      <c r="N9" s="179"/>
    </row>
    <row r="10" spans="2:14" x14ac:dyDescent="0.3">
      <c r="B10" s="341"/>
      <c r="C10" s="341"/>
      <c r="D10" s="341"/>
      <c r="E10" s="341"/>
      <c r="F10" s="341"/>
      <c r="H10" s="181" t="s">
        <v>115</v>
      </c>
      <c r="I10" s="337" t="s">
        <v>13</v>
      </c>
      <c r="J10" s="154"/>
      <c r="K10" s="284">
        <v>2119</v>
      </c>
      <c r="L10" s="121">
        <f>J10*K10</f>
        <v>0</v>
      </c>
      <c r="N10" s="179"/>
    </row>
    <row r="11" spans="2:14" x14ac:dyDescent="0.3">
      <c r="B11" s="341"/>
      <c r="C11" s="341"/>
      <c r="D11" s="341"/>
      <c r="E11" s="341"/>
      <c r="F11" s="341"/>
      <c r="H11" s="181" t="s">
        <v>198</v>
      </c>
      <c r="I11" s="338"/>
      <c r="J11" s="154"/>
      <c r="K11" s="284">
        <v>2350</v>
      </c>
      <c r="L11" s="121">
        <f>J11*K11</f>
        <v>0</v>
      </c>
      <c r="N11" s="179"/>
    </row>
    <row r="12" spans="2:14" x14ac:dyDescent="0.3">
      <c r="B12" s="341"/>
      <c r="C12" s="341"/>
      <c r="D12" s="341"/>
      <c r="E12" s="341"/>
      <c r="F12" s="341"/>
      <c r="H12" s="181" t="s">
        <v>199</v>
      </c>
      <c r="I12" s="339"/>
      <c r="J12" s="154"/>
      <c r="K12" s="284">
        <v>2518</v>
      </c>
      <c r="L12" s="121">
        <f t="shared" ref="L12" si="1">J12*K12</f>
        <v>0</v>
      </c>
      <c r="N12" s="179"/>
    </row>
    <row r="13" spans="2:14" x14ac:dyDescent="0.3">
      <c r="B13" s="341"/>
      <c r="C13" s="341"/>
      <c r="D13" s="341"/>
      <c r="E13" s="341"/>
      <c r="F13" s="341"/>
      <c r="H13" s="334" t="s">
        <v>234</v>
      </c>
      <c r="I13" s="335"/>
      <c r="J13" s="335"/>
      <c r="K13" s="335"/>
      <c r="L13" s="336"/>
      <c r="N13" s="179"/>
    </row>
    <row r="14" spans="2:14" x14ac:dyDescent="0.3">
      <c r="B14" s="341"/>
      <c r="C14" s="341"/>
      <c r="D14" s="341"/>
      <c r="E14" s="341"/>
      <c r="F14" s="341"/>
      <c r="H14" s="181" t="s">
        <v>115</v>
      </c>
      <c r="I14" s="337" t="s">
        <v>13</v>
      </c>
      <c r="J14" s="154"/>
      <c r="K14" s="284">
        <v>1329</v>
      </c>
      <c r="L14" s="121">
        <f>J14*K14</f>
        <v>0</v>
      </c>
      <c r="N14" s="179"/>
    </row>
    <row r="15" spans="2:14" x14ac:dyDescent="0.3">
      <c r="B15" s="341"/>
      <c r="C15" s="341"/>
      <c r="D15" s="341"/>
      <c r="E15" s="341"/>
      <c r="F15" s="341"/>
      <c r="H15" s="181" t="s">
        <v>198</v>
      </c>
      <c r="I15" s="338"/>
      <c r="J15" s="154"/>
      <c r="K15" s="284">
        <v>1399</v>
      </c>
      <c r="L15" s="121">
        <f t="shared" ref="L15:L16" si="2">J15*K15</f>
        <v>0</v>
      </c>
      <c r="N15" s="179"/>
    </row>
    <row r="16" spans="2:14" x14ac:dyDescent="0.3">
      <c r="B16" s="341"/>
      <c r="C16" s="341"/>
      <c r="D16" s="341"/>
      <c r="E16" s="341"/>
      <c r="F16" s="341"/>
      <c r="H16" s="181" t="s">
        <v>199</v>
      </c>
      <c r="I16" s="339"/>
      <c r="J16" s="154"/>
      <c r="K16" s="284">
        <v>1617</v>
      </c>
      <c r="L16" s="121">
        <f t="shared" si="2"/>
        <v>0</v>
      </c>
      <c r="N16" s="179"/>
    </row>
    <row r="17" spans="2:12" ht="25" x14ac:dyDescent="0.3">
      <c r="B17" s="341"/>
      <c r="C17" s="341"/>
      <c r="D17" s="341"/>
      <c r="E17" s="341"/>
      <c r="F17" s="341"/>
      <c r="H17" s="175" t="s">
        <v>200</v>
      </c>
      <c r="I17" s="162" t="s">
        <v>116</v>
      </c>
      <c r="J17" s="172"/>
      <c r="K17" s="125" t="s">
        <v>118</v>
      </c>
      <c r="L17" s="121"/>
    </row>
    <row r="18" spans="2:12" ht="25" x14ac:dyDescent="0.3">
      <c r="B18" s="341"/>
      <c r="C18" s="341"/>
      <c r="D18" s="341"/>
      <c r="E18" s="341"/>
      <c r="F18" s="341"/>
      <c r="H18" s="175" t="s">
        <v>87</v>
      </c>
      <c r="I18" s="164" t="s">
        <v>13</v>
      </c>
      <c r="J18" s="172"/>
      <c r="K18" s="285">
        <v>32</v>
      </c>
      <c r="L18" s="121">
        <f>J18*K18</f>
        <v>0</v>
      </c>
    </row>
    <row r="19" spans="2:12" ht="25" x14ac:dyDescent="0.3">
      <c r="B19" s="341"/>
      <c r="C19" s="341"/>
      <c r="D19" s="341"/>
      <c r="E19" s="341"/>
      <c r="F19" s="341"/>
      <c r="H19" s="175" t="s">
        <v>117</v>
      </c>
      <c r="I19" s="164" t="s">
        <v>13</v>
      </c>
      <c r="J19" s="172"/>
      <c r="K19" s="285">
        <v>33</v>
      </c>
      <c r="L19" s="121">
        <f>J19*K19</f>
        <v>0</v>
      </c>
    </row>
    <row r="20" spans="2:12" ht="34" customHeight="1" x14ac:dyDescent="0.3">
      <c r="B20" s="341"/>
      <c r="C20" s="341"/>
      <c r="D20" s="341"/>
      <c r="E20" s="341"/>
      <c r="F20" s="341"/>
      <c r="H20" s="320"/>
      <c r="I20" s="321"/>
      <c r="J20" s="321"/>
      <c r="K20" s="321"/>
      <c r="L20" s="321"/>
    </row>
    <row r="21" spans="2:12" x14ac:dyDescent="0.3">
      <c r="B21" s="341"/>
      <c r="C21" s="341"/>
      <c r="D21" s="341"/>
      <c r="E21" s="341"/>
      <c r="F21" s="341"/>
    </row>
    <row r="22" spans="2:12" x14ac:dyDescent="0.3">
      <c r="B22" s="342"/>
      <c r="C22" s="342"/>
      <c r="D22" s="342"/>
      <c r="E22" s="342"/>
      <c r="F22" s="342"/>
    </row>
    <row r="23" spans="2:12" x14ac:dyDescent="0.3">
      <c r="B23" s="342"/>
      <c r="C23" s="342"/>
      <c r="D23" s="342"/>
      <c r="E23" s="342"/>
      <c r="F23" s="342"/>
    </row>
    <row r="24" spans="2:12" x14ac:dyDescent="0.3">
      <c r="B24" s="342"/>
      <c r="C24" s="342"/>
      <c r="D24" s="342"/>
      <c r="E24" s="342"/>
      <c r="F24" s="342"/>
    </row>
    <row r="25" spans="2:12" x14ac:dyDescent="0.3">
      <c r="B25" s="342"/>
      <c r="C25" s="342"/>
      <c r="D25" s="342"/>
      <c r="E25" s="342"/>
      <c r="F25" s="342"/>
    </row>
    <row r="26" spans="2:12" x14ac:dyDescent="0.3">
      <c r="B26" s="342"/>
      <c r="C26" s="342"/>
      <c r="D26" s="342"/>
      <c r="E26" s="342"/>
      <c r="F26" s="342"/>
    </row>
    <row r="27" spans="2:12" x14ac:dyDescent="0.3">
      <c r="B27" s="342"/>
      <c r="C27" s="342"/>
      <c r="D27" s="342"/>
      <c r="E27" s="342"/>
      <c r="F27" s="342"/>
    </row>
    <row r="28" spans="2:12" x14ac:dyDescent="0.3">
      <c r="B28" s="342"/>
      <c r="C28" s="342"/>
      <c r="D28" s="342"/>
      <c r="E28" s="342"/>
      <c r="F28" s="342"/>
    </row>
    <row r="29" spans="2:12" x14ac:dyDescent="0.3">
      <c r="B29" s="342"/>
      <c r="C29" s="342"/>
      <c r="D29" s="342"/>
      <c r="E29" s="342"/>
      <c r="F29" s="342"/>
    </row>
    <row r="30" spans="2:12" x14ac:dyDescent="0.3">
      <c r="B30" s="342"/>
      <c r="C30" s="342"/>
      <c r="D30" s="342"/>
      <c r="E30" s="342"/>
      <c r="F30" s="342"/>
    </row>
    <row r="31" spans="2:12" x14ac:dyDescent="0.3">
      <c r="B31" s="342"/>
      <c r="C31" s="342"/>
      <c r="D31" s="342"/>
      <c r="E31" s="342"/>
      <c r="F31" s="342"/>
    </row>
    <row r="32" spans="2:12" x14ac:dyDescent="0.3">
      <c r="B32" s="342"/>
      <c r="C32" s="342"/>
      <c r="D32" s="342"/>
      <c r="E32" s="342"/>
      <c r="F32" s="342"/>
    </row>
    <row r="33" spans="2:6" x14ac:dyDescent="0.3">
      <c r="B33" s="342"/>
      <c r="C33" s="342"/>
      <c r="D33" s="342"/>
      <c r="E33" s="342"/>
      <c r="F33" s="342"/>
    </row>
    <row r="34" spans="2:6" x14ac:dyDescent="0.3">
      <c r="B34" s="342"/>
      <c r="C34" s="342"/>
      <c r="D34" s="342"/>
      <c r="E34" s="342"/>
      <c r="F34" s="342"/>
    </row>
    <row r="35" spans="2:6" x14ac:dyDescent="0.3">
      <c r="B35" s="342"/>
      <c r="C35" s="342"/>
      <c r="D35" s="342"/>
      <c r="E35" s="342"/>
      <c r="F35" s="342"/>
    </row>
    <row r="36" spans="2:6" x14ac:dyDescent="0.3">
      <c r="B36" s="342"/>
      <c r="C36" s="342"/>
      <c r="D36" s="342"/>
      <c r="E36" s="342"/>
      <c r="F36" s="342"/>
    </row>
    <row r="37" spans="2:6" x14ac:dyDescent="0.3">
      <c r="B37" s="342"/>
      <c r="C37" s="342"/>
      <c r="D37" s="342"/>
      <c r="E37" s="342"/>
      <c r="F37" s="342"/>
    </row>
    <row r="38" spans="2:6" x14ac:dyDescent="0.3">
      <c r="B38" s="342"/>
      <c r="C38" s="342"/>
      <c r="D38" s="342"/>
      <c r="E38" s="342"/>
      <c r="F38" s="342"/>
    </row>
    <row r="39" spans="2:6" x14ac:dyDescent="0.3">
      <c r="B39" s="342"/>
      <c r="C39" s="342"/>
      <c r="D39" s="342"/>
      <c r="E39" s="342"/>
      <c r="F39" s="342"/>
    </row>
    <row r="40" spans="2:6" ht="26.15" customHeight="1" x14ac:dyDescent="0.3">
      <c r="B40" s="342"/>
      <c r="C40" s="342"/>
      <c r="D40" s="342"/>
      <c r="E40" s="342"/>
      <c r="F40" s="342"/>
    </row>
  </sheetData>
  <sheetProtection algorithmName="SHA-512" hashValue="pFuD+KIHH4z7Hho5Gtgrh9Lzaf/eNdbRHZMhhArIxegGgoNIgZ1BCB7VTixoNUhgV9PudidSkjCd1tcHnQowiQ==" saltValue="42C72/c6i8gMYrUCRn93x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2">
        <f>SUM(F:F)</f>
        <v>0</v>
      </c>
      <c r="F1" s="322"/>
    </row>
    <row r="2" spans="2:6" x14ac:dyDescent="0.3">
      <c r="D2" s="109"/>
      <c r="E2" s="323" t="s">
        <v>76</v>
      </c>
      <c r="F2" s="323"/>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5">
        <v>531</v>
      </c>
      <c r="F6" s="121">
        <f t="shared" si="0"/>
        <v>0</v>
      </c>
    </row>
    <row r="7" spans="2:6" x14ac:dyDescent="0.3">
      <c r="B7" s="166" t="s">
        <v>121</v>
      </c>
      <c r="C7" s="124" t="s">
        <v>12</v>
      </c>
      <c r="D7" s="154"/>
      <c r="E7" s="285">
        <v>513</v>
      </c>
      <c r="F7" s="121">
        <f t="shared" si="0"/>
        <v>0</v>
      </c>
    </row>
    <row r="8" spans="2:6" ht="25" x14ac:dyDescent="0.3">
      <c r="B8" s="175" t="s">
        <v>201</v>
      </c>
      <c r="C8" s="166" t="s">
        <v>279</v>
      </c>
      <c r="D8" s="154"/>
      <c r="E8" s="285">
        <v>1450</v>
      </c>
      <c r="F8" s="121">
        <f>D8*E8</f>
        <v>0</v>
      </c>
    </row>
    <row r="9" spans="2:6" x14ac:dyDescent="0.3">
      <c r="B9" s="175" t="s">
        <v>126</v>
      </c>
      <c r="C9" s="166" t="s">
        <v>125</v>
      </c>
      <c r="D9" s="154"/>
      <c r="E9" s="285">
        <v>1059</v>
      </c>
      <c r="F9" s="121">
        <f t="shared" si="0"/>
        <v>0</v>
      </c>
    </row>
    <row r="10" spans="2:6" ht="29.5" customHeight="1" x14ac:dyDescent="0.3">
      <c r="B10" s="175" t="s">
        <v>202</v>
      </c>
      <c r="C10" s="124" t="s">
        <v>122</v>
      </c>
      <c r="D10" s="154"/>
      <c r="E10" s="285">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3B2q2Xnb6BbRF6urq524fmLg4y4CKnP3+LcZnTiQ++ckjbsO0GocxqpbZgvFlheMX8m65z1V49+N4DcMlTvXLw==" saltValue="ykn69urcGxAZxsaF38tRbQ=="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2">
        <f>SUM(F:F)</f>
        <v>0</v>
      </c>
      <c r="F1" s="322"/>
      <c r="H1" s="107" t="s">
        <v>190</v>
      </c>
      <c r="I1" s="108"/>
      <c r="J1" s="108"/>
      <c r="K1" s="322">
        <f>SUM(L:L)</f>
        <v>0</v>
      </c>
      <c r="L1" s="322"/>
    </row>
    <row r="2" spans="2:12" ht="30" customHeight="1" x14ac:dyDescent="0.3">
      <c r="D2" s="109"/>
      <c r="E2" s="323" t="s">
        <v>76</v>
      </c>
      <c r="F2" s="323"/>
      <c r="H2" s="343" t="s">
        <v>228</v>
      </c>
      <c r="I2" s="342"/>
      <c r="J2" s="342"/>
      <c r="K2" s="323" t="s">
        <v>76</v>
      </c>
      <c r="L2" s="323"/>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5">
        <v>699</v>
      </c>
      <c r="F6" s="130">
        <f t="shared" si="0"/>
        <v>0</v>
      </c>
    </row>
    <row r="7" spans="2:12" ht="29.15" customHeight="1" x14ac:dyDescent="0.3">
      <c r="B7" s="171" t="s">
        <v>206</v>
      </c>
      <c r="C7" s="171" t="s">
        <v>207</v>
      </c>
      <c r="D7" s="155"/>
      <c r="E7" s="285">
        <v>280</v>
      </c>
      <c r="F7" s="130">
        <f t="shared" si="0"/>
        <v>0</v>
      </c>
    </row>
    <row r="8" spans="2:12" ht="27.65" customHeight="1" x14ac:dyDescent="0.3">
      <c r="B8" s="163" t="s">
        <v>208</v>
      </c>
      <c r="C8" s="163" t="s">
        <v>187</v>
      </c>
      <c r="D8" s="155"/>
      <c r="E8" s="285">
        <v>1233</v>
      </c>
      <c r="F8" s="130">
        <f t="shared" si="0"/>
        <v>0</v>
      </c>
    </row>
    <row r="9" spans="2:12" ht="25" x14ac:dyDescent="0.3">
      <c r="B9" s="163" t="s">
        <v>209</v>
      </c>
      <c r="C9" s="163" t="s">
        <v>187</v>
      </c>
      <c r="D9" s="155"/>
      <c r="E9" s="285">
        <v>2958</v>
      </c>
      <c r="F9" s="130">
        <f t="shared" si="0"/>
        <v>0</v>
      </c>
    </row>
    <row r="10" spans="2:12" ht="29.15" customHeight="1" x14ac:dyDescent="0.3">
      <c r="B10" s="163" t="s">
        <v>210</v>
      </c>
      <c r="C10" s="163" t="s">
        <v>187</v>
      </c>
      <c r="D10" s="155"/>
      <c r="E10" s="285">
        <v>4685</v>
      </c>
      <c r="F10" s="130">
        <f t="shared" si="0"/>
        <v>0</v>
      </c>
    </row>
    <row r="11" spans="2:12" ht="37.5" x14ac:dyDescent="0.3">
      <c r="B11" s="124" t="s">
        <v>211</v>
      </c>
      <c r="C11" s="124" t="s">
        <v>212</v>
      </c>
      <c r="D11" s="148">
        <f>SUM(K1)</f>
        <v>0</v>
      </c>
      <c r="E11" s="288">
        <v>4.0000000000000001E-3</v>
      </c>
      <c r="F11" s="130">
        <f>IF(D11&gt;1000000,D11*E11,0)</f>
        <v>0</v>
      </c>
    </row>
    <row r="12" spans="2:12" ht="28" customHeight="1" x14ac:dyDescent="0.3">
      <c r="B12" s="124" t="s">
        <v>99</v>
      </c>
      <c r="C12" s="124" t="s">
        <v>123</v>
      </c>
      <c r="D12" s="155"/>
      <c r="E12" s="285">
        <v>536</v>
      </c>
      <c r="F12" s="130">
        <f>D12*E12</f>
        <v>0</v>
      </c>
    </row>
    <row r="13" spans="2:12" ht="37.5" x14ac:dyDescent="0.3">
      <c r="B13" s="158" t="s">
        <v>265</v>
      </c>
      <c r="C13" s="158" t="s">
        <v>215</v>
      </c>
      <c r="D13" s="148">
        <f>SUM(K1)</f>
        <v>0</v>
      </c>
      <c r="E13" s="289" t="s">
        <v>266</v>
      </c>
      <c r="F13" s="159">
        <f>IF(D13=0,0,MAX(D13*0.1,5000))</f>
        <v>0</v>
      </c>
    </row>
    <row r="14" spans="2:12" ht="29.15" customHeight="1" x14ac:dyDescent="0.3">
      <c r="B14" s="171" t="s">
        <v>214</v>
      </c>
      <c r="C14" s="171" t="s">
        <v>280</v>
      </c>
      <c r="D14" s="155"/>
      <c r="E14" s="287" t="s">
        <v>118</v>
      </c>
      <c r="F14" s="193"/>
    </row>
    <row r="15" spans="2:12" x14ac:dyDescent="0.3">
      <c r="B15" s="124" t="s">
        <v>124</v>
      </c>
      <c r="C15" s="124" t="s">
        <v>125</v>
      </c>
      <c r="D15" s="155"/>
      <c r="E15" s="285">
        <v>849</v>
      </c>
      <c r="F15" s="130">
        <f t="shared" si="0"/>
        <v>0</v>
      </c>
    </row>
    <row r="16" spans="2:12" x14ac:dyDescent="0.3">
      <c r="B16" s="171" t="s">
        <v>213</v>
      </c>
      <c r="C16" s="171" t="s">
        <v>279</v>
      </c>
      <c r="D16" s="155"/>
      <c r="E16" s="285">
        <v>1450</v>
      </c>
      <c r="F16" s="130">
        <f>D16*E16</f>
        <v>0</v>
      </c>
    </row>
    <row r="17" spans="2:7" x14ac:dyDescent="0.3">
      <c r="B17" s="124" t="s">
        <v>126</v>
      </c>
      <c r="C17" s="124" t="s">
        <v>125</v>
      </c>
      <c r="D17" s="155"/>
      <c r="E17" s="285">
        <v>1059</v>
      </c>
      <c r="F17" s="130">
        <f>D17*E17</f>
        <v>0</v>
      </c>
    </row>
    <row r="18" spans="2:7" ht="27.65" customHeight="1" x14ac:dyDescent="0.3">
      <c r="B18" s="124" t="s">
        <v>202</v>
      </c>
      <c r="C18" s="124" t="s">
        <v>122</v>
      </c>
      <c r="D18" s="155"/>
      <c r="E18" s="285">
        <v>2859</v>
      </c>
      <c r="F18" s="130">
        <f>D18*E18</f>
        <v>0</v>
      </c>
      <c r="G18" s="1" t="s">
        <v>231</v>
      </c>
    </row>
    <row r="19" spans="2:7" ht="31" customHeight="1" x14ac:dyDescent="0.3">
      <c r="B19" s="124" t="s">
        <v>203</v>
      </c>
      <c r="C19" s="124" t="s">
        <v>122</v>
      </c>
      <c r="D19" s="155"/>
      <c r="E19" s="287" t="s">
        <v>118</v>
      </c>
      <c r="F19" s="130"/>
    </row>
    <row r="20" spans="2:7" x14ac:dyDescent="0.3">
      <c r="B20" s="268" t="s">
        <v>382</v>
      </c>
    </row>
    <row r="21" spans="2:7" x14ac:dyDescent="0.3">
      <c r="B21" s="267"/>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5">
        <v>474</v>
      </c>
      <c r="F24" s="121">
        <f>D24*E24</f>
        <v>0</v>
      </c>
    </row>
    <row r="25" spans="2:7" x14ac:dyDescent="0.3">
      <c r="B25" s="169" t="s">
        <v>371</v>
      </c>
      <c r="C25" s="169" t="s">
        <v>12</v>
      </c>
      <c r="D25" s="154"/>
      <c r="E25" s="285">
        <v>122</v>
      </c>
      <c r="F25" s="121">
        <f>D25*E25</f>
        <v>0</v>
      </c>
    </row>
    <row r="26" spans="2:7" x14ac:dyDescent="0.3">
      <c r="B26" s="344"/>
      <c r="C26" s="345"/>
      <c r="D26" s="345"/>
      <c r="E26" s="345"/>
      <c r="F26" s="345"/>
    </row>
    <row r="27" spans="2:7" x14ac:dyDescent="0.3">
      <c r="B27" s="346"/>
      <c r="C27" s="346"/>
      <c r="D27" s="346"/>
      <c r="E27" s="346"/>
      <c r="F27" s="346"/>
    </row>
  </sheetData>
  <sheetProtection algorithmName="SHA-512" hashValue="BD9OoSQWgTG6iVsb1l3nX8FC+BkVTx0CESheHfKKYx7fPkj9JfAz5R178dOiXLNa/0/qYlh2V06BbFb2VD2w/g==" saltValue="wXABd7RYXohGThegbefJEQ=="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2">
        <f>SUM(F:F)</f>
        <v>0</v>
      </c>
      <c r="F1" s="322"/>
      <c r="H1" s="107" t="s">
        <v>59</v>
      </c>
      <c r="I1" s="107"/>
      <c r="J1" s="107"/>
      <c r="K1" s="322">
        <f>SUM(L:L)</f>
        <v>0</v>
      </c>
      <c r="L1" s="322"/>
      <c r="M1" s="3" t="s">
        <v>166</v>
      </c>
    </row>
    <row r="2" spans="2:13" ht="28.5" customHeight="1" x14ac:dyDescent="0.3">
      <c r="D2" s="109"/>
      <c r="E2" s="323" t="s">
        <v>76</v>
      </c>
      <c r="F2" s="323"/>
      <c r="H2" s="343" t="s">
        <v>216</v>
      </c>
      <c r="I2" s="342"/>
      <c r="J2" s="342"/>
      <c r="K2" s="323" t="s">
        <v>76</v>
      </c>
      <c r="L2" s="323"/>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4" t="s">
        <v>197</v>
      </c>
      <c r="I5" s="335"/>
      <c r="J5" s="335"/>
      <c r="K5" s="335"/>
      <c r="L5" s="336"/>
    </row>
    <row r="6" spans="2:13" ht="25" x14ac:dyDescent="0.3">
      <c r="B6" s="177" t="s">
        <v>195</v>
      </c>
      <c r="C6" s="166" t="s">
        <v>104</v>
      </c>
      <c r="D6" s="154"/>
      <c r="E6" s="287">
        <v>351</v>
      </c>
      <c r="F6" s="121">
        <f>D6*E6</f>
        <v>0</v>
      </c>
      <c r="H6" s="181" t="s">
        <v>115</v>
      </c>
      <c r="I6" s="337" t="s">
        <v>13</v>
      </c>
      <c r="J6" s="154"/>
      <c r="K6" s="285">
        <v>2005</v>
      </c>
      <c r="L6" s="121">
        <f>J6*K6</f>
        <v>0</v>
      </c>
    </row>
    <row r="7" spans="2:13" x14ac:dyDescent="0.3">
      <c r="B7" s="177" t="s">
        <v>196</v>
      </c>
      <c r="C7" s="166" t="s">
        <v>130</v>
      </c>
      <c r="D7" s="154"/>
      <c r="E7" s="287">
        <v>488</v>
      </c>
      <c r="F7" s="121">
        <f>D7*E7</f>
        <v>0</v>
      </c>
      <c r="H7" s="181" t="s">
        <v>198</v>
      </c>
      <c r="I7" s="338"/>
      <c r="J7" s="154"/>
      <c r="K7" s="285">
        <v>2215</v>
      </c>
      <c r="L7" s="121">
        <f t="shared" ref="L7:L8" si="0">J7*K7</f>
        <v>0</v>
      </c>
    </row>
    <row r="8" spans="2:13" x14ac:dyDescent="0.3">
      <c r="B8" s="351" t="s">
        <v>268</v>
      </c>
      <c r="C8" s="351" t="s">
        <v>215</v>
      </c>
      <c r="D8" s="138"/>
      <c r="E8" s="353" t="s">
        <v>184</v>
      </c>
      <c r="F8" s="347">
        <f>IF(D8=0,0,MAX(D8*0.1,IF(OR(D9="Minor",D9="Please choose"),500,IF(D9="Major",5000,0))))</f>
        <v>0</v>
      </c>
      <c r="H8" s="181" t="s">
        <v>199</v>
      </c>
      <c r="I8" s="339"/>
      <c r="J8" s="154"/>
      <c r="K8" s="285">
        <v>2379</v>
      </c>
      <c r="L8" s="121">
        <f t="shared" si="0"/>
        <v>0</v>
      </c>
    </row>
    <row r="9" spans="2:13" ht="50.5" customHeight="1" x14ac:dyDescent="0.3">
      <c r="B9" s="352"/>
      <c r="C9" s="352"/>
      <c r="D9" s="170" t="s">
        <v>166</v>
      </c>
      <c r="E9" s="354"/>
      <c r="F9" s="348"/>
      <c r="H9" s="334" t="s">
        <v>233</v>
      </c>
      <c r="I9" s="335"/>
      <c r="J9" s="335"/>
      <c r="K9" s="335"/>
      <c r="L9" s="336"/>
    </row>
    <row r="10" spans="2:13" ht="26.5" customHeight="1" x14ac:dyDescent="0.3">
      <c r="B10" s="177" t="s">
        <v>128</v>
      </c>
      <c r="C10" s="166" t="s">
        <v>129</v>
      </c>
      <c r="D10" s="154"/>
      <c r="E10" s="287">
        <v>2000</v>
      </c>
      <c r="F10" s="121">
        <f>D10*E10</f>
        <v>0</v>
      </c>
      <c r="H10" s="181" t="s">
        <v>115</v>
      </c>
      <c r="I10" s="337" t="s">
        <v>13</v>
      </c>
      <c r="J10" s="154"/>
      <c r="K10" s="285">
        <v>2119</v>
      </c>
      <c r="L10" s="121">
        <f>J10*K10</f>
        <v>0</v>
      </c>
    </row>
    <row r="11" spans="2:13" ht="26.15" customHeight="1" x14ac:dyDescent="0.3">
      <c r="B11" s="177" t="s">
        <v>217</v>
      </c>
      <c r="C11" s="166" t="s">
        <v>204</v>
      </c>
      <c r="D11" s="154"/>
      <c r="E11" s="290">
        <v>1450</v>
      </c>
      <c r="F11" s="121">
        <f t="shared" ref="F11:F12" si="1">D11*E11</f>
        <v>0</v>
      </c>
      <c r="H11" s="181" t="s">
        <v>198</v>
      </c>
      <c r="I11" s="338"/>
      <c r="J11" s="154"/>
      <c r="K11" s="285">
        <v>2350</v>
      </c>
      <c r="L11" s="121">
        <f t="shared" ref="L11:L12" si="2">J11*K11</f>
        <v>0</v>
      </c>
    </row>
    <row r="12" spans="2:13" ht="20.5" customHeight="1" x14ac:dyDescent="0.3">
      <c r="B12" s="177" t="s">
        <v>126</v>
      </c>
      <c r="C12" s="166" t="s">
        <v>125</v>
      </c>
      <c r="D12" s="154"/>
      <c r="E12" s="290">
        <v>1059</v>
      </c>
      <c r="F12" s="121">
        <f t="shared" si="1"/>
        <v>0</v>
      </c>
      <c r="H12" s="181" t="s">
        <v>199</v>
      </c>
      <c r="I12" s="339"/>
      <c r="J12" s="154"/>
      <c r="K12" s="285">
        <v>2518</v>
      </c>
      <c r="L12" s="121">
        <f t="shared" si="2"/>
        <v>0</v>
      </c>
    </row>
    <row r="13" spans="2:13" ht="50" x14ac:dyDescent="0.3">
      <c r="B13" s="177" t="s">
        <v>218</v>
      </c>
      <c r="C13" s="166" t="s">
        <v>122</v>
      </c>
      <c r="D13" s="154"/>
      <c r="E13" s="290">
        <v>2859</v>
      </c>
      <c r="F13" s="121">
        <f>D13*E13</f>
        <v>0</v>
      </c>
      <c r="G13" s="1" t="s">
        <v>231</v>
      </c>
      <c r="H13" s="334" t="s">
        <v>234</v>
      </c>
      <c r="I13" s="335"/>
      <c r="J13" s="335"/>
      <c r="K13" s="335"/>
      <c r="L13" s="336"/>
    </row>
    <row r="14" spans="2:13" ht="62.5" x14ac:dyDescent="0.3">
      <c r="B14" s="177" t="s">
        <v>219</v>
      </c>
      <c r="C14" s="166" t="s">
        <v>122</v>
      </c>
      <c r="D14" s="154"/>
      <c r="E14" s="290" t="s">
        <v>118</v>
      </c>
      <c r="F14" s="121"/>
      <c r="H14" s="181" t="s">
        <v>115</v>
      </c>
      <c r="I14" s="337" t="s">
        <v>13</v>
      </c>
      <c r="J14" s="154"/>
      <c r="K14" s="285">
        <v>1329</v>
      </c>
      <c r="L14" s="121">
        <f>J14*K14</f>
        <v>0</v>
      </c>
    </row>
    <row r="15" spans="2:13" ht="21.65" customHeight="1" x14ac:dyDescent="0.3">
      <c r="B15" s="349" t="s">
        <v>382</v>
      </c>
      <c r="C15" s="350"/>
      <c r="D15" s="350"/>
      <c r="E15" s="350"/>
      <c r="F15" s="350"/>
      <c r="H15" s="181" t="s">
        <v>198</v>
      </c>
      <c r="I15" s="338"/>
      <c r="J15" s="154"/>
      <c r="K15" s="285">
        <v>1399</v>
      </c>
      <c r="L15" s="121">
        <f t="shared" ref="L15:L16" si="3">J15*K15</f>
        <v>0</v>
      </c>
    </row>
    <row r="16" spans="2:13" ht="21" customHeight="1" x14ac:dyDescent="0.3">
      <c r="B16" s="340" t="s">
        <v>377</v>
      </c>
      <c r="C16" s="342"/>
      <c r="D16" s="342"/>
      <c r="E16" s="342"/>
      <c r="F16" s="342"/>
      <c r="H16" s="181" t="s">
        <v>199</v>
      </c>
      <c r="I16" s="339"/>
      <c r="J16" s="154"/>
      <c r="K16" s="285">
        <v>1617</v>
      </c>
      <c r="L16" s="121">
        <f t="shared" si="3"/>
        <v>0</v>
      </c>
    </row>
    <row r="17" spans="2:12" ht="28" customHeight="1" x14ac:dyDescent="0.3">
      <c r="B17" s="342"/>
      <c r="C17" s="342"/>
      <c r="D17" s="342"/>
      <c r="E17" s="342"/>
      <c r="F17" s="342"/>
      <c r="H17" s="175" t="s">
        <v>200</v>
      </c>
      <c r="I17" s="166" t="s">
        <v>116</v>
      </c>
      <c r="J17" s="172"/>
      <c r="K17" s="287" t="s">
        <v>118</v>
      </c>
      <c r="L17" s="121"/>
    </row>
    <row r="18" spans="2:12" x14ac:dyDescent="0.3">
      <c r="B18" s="342"/>
      <c r="C18" s="342"/>
      <c r="D18" s="342"/>
      <c r="E18" s="342"/>
      <c r="F18" s="342"/>
      <c r="I18" s="3"/>
      <c r="J18" s="3"/>
    </row>
    <row r="19" spans="2:12" x14ac:dyDescent="0.3">
      <c r="B19" s="342"/>
      <c r="C19" s="342"/>
      <c r="D19" s="342"/>
      <c r="E19" s="342"/>
      <c r="F19" s="342"/>
      <c r="H19" s="184" t="s">
        <v>226</v>
      </c>
      <c r="I19" s="164" t="s">
        <v>227</v>
      </c>
      <c r="J19" s="172">
        <v>1</v>
      </c>
      <c r="K19" s="185"/>
      <c r="L19" s="121">
        <f>J19*K19</f>
        <v>0</v>
      </c>
    </row>
    <row r="20" spans="2:12" x14ac:dyDescent="0.3">
      <c r="B20" s="342"/>
      <c r="C20" s="342"/>
      <c r="D20" s="342"/>
      <c r="E20" s="342"/>
      <c r="F20" s="342"/>
    </row>
    <row r="21" spans="2:12" x14ac:dyDescent="0.3">
      <c r="B21" s="342"/>
      <c r="C21" s="342"/>
      <c r="D21" s="342"/>
      <c r="E21" s="342"/>
      <c r="F21" s="342"/>
    </row>
    <row r="22" spans="2:12" x14ac:dyDescent="0.3">
      <c r="B22" s="342"/>
      <c r="C22" s="342"/>
      <c r="D22" s="342"/>
      <c r="E22" s="342"/>
      <c r="F22" s="342"/>
    </row>
    <row r="23" spans="2:12" x14ac:dyDescent="0.3">
      <c r="B23" s="342"/>
      <c r="C23" s="342"/>
      <c r="D23" s="342"/>
      <c r="E23" s="342"/>
      <c r="F23" s="342"/>
    </row>
    <row r="24" spans="2:12" x14ac:dyDescent="0.3">
      <c r="B24" s="342"/>
      <c r="C24" s="342"/>
      <c r="D24" s="342"/>
      <c r="E24" s="342"/>
      <c r="F24" s="342"/>
    </row>
    <row r="25" spans="2:12" x14ac:dyDescent="0.3">
      <c r="B25" s="342"/>
      <c r="C25" s="342"/>
      <c r="D25" s="342"/>
      <c r="E25" s="342"/>
      <c r="F25" s="342"/>
    </row>
    <row r="26" spans="2:12" x14ac:dyDescent="0.3">
      <c r="B26" s="342"/>
      <c r="C26" s="342"/>
      <c r="D26" s="342"/>
      <c r="E26" s="342"/>
      <c r="F26" s="342"/>
    </row>
    <row r="27" spans="2:12" x14ac:dyDescent="0.3">
      <c r="B27" s="342"/>
      <c r="C27" s="342"/>
      <c r="D27" s="342"/>
      <c r="E27" s="342"/>
      <c r="F27" s="342"/>
    </row>
    <row r="28" spans="2:12" x14ac:dyDescent="0.3">
      <c r="B28" s="342"/>
      <c r="C28" s="342"/>
      <c r="D28" s="342"/>
      <c r="E28" s="342"/>
      <c r="F28" s="342"/>
    </row>
    <row r="29" spans="2:12" x14ac:dyDescent="0.3">
      <c r="B29" s="342"/>
      <c r="C29" s="342"/>
      <c r="D29" s="342"/>
      <c r="E29" s="342"/>
      <c r="F29" s="342"/>
    </row>
    <row r="30" spans="2:12" x14ac:dyDescent="0.3">
      <c r="B30" s="342"/>
      <c r="C30" s="342"/>
      <c r="D30" s="342"/>
      <c r="E30" s="342"/>
      <c r="F30" s="342"/>
    </row>
    <row r="31" spans="2:12" x14ac:dyDescent="0.3">
      <c r="B31" s="342"/>
      <c r="C31" s="342"/>
      <c r="D31" s="342"/>
      <c r="E31" s="342"/>
      <c r="F31" s="342"/>
    </row>
    <row r="32" spans="2:12" x14ac:dyDescent="0.3">
      <c r="B32" s="342"/>
      <c r="C32" s="342"/>
      <c r="D32" s="342"/>
      <c r="E32" s="342"/>
      <c r="F32" s="342"/>
    </row>
    <row r="33" spans="2:6" x14ac:dyDescent="0.3">
      <c r="B33" s="342"/>
      <c r="C33" s="342"/>
      <c r="D33" s="342"/>
      <c r="E33" s="342"/>
      <c r="F33" s="342"/>
    </row>
    <row r="34" spans="2:6" x14ac:dyDescent="0.3">
      <c r="B34" s="342"/>
      <c r="C34" s="342"/>
      <c r="D34" s="342"/>
      <c r="E34" s="342"/>
      <c r="F34" s="342"/>
    </row>
    <row r="35" spans="2:6" x14ac:dyDescent="0.3">
      <c r="B35" s="342"/>
      <c r="C35" s="342"/>
      <c r="D35" s="342"/>
      <c r="E35" s="342"/>
      <c r="F35" s="342"/>
    </row>
    <row r="36" spans="2:6" x14ac:dyDescent="0.3">
      <c r="B36" s="342"/>
      <c r="C36" s="342"/>
      <c r="D36" s="342"/>
      <c r="E36" s="342"/>
      <c r="F36" s="342"/>
    </row>
    <row r="37" spans="2:6" x14ac:dyDescent="0.3">
      <c r="B37" s="342"/>
      <c r="C37" s="342"/>
      <c r="D37" s="342"/>
      <c r="E37" s="342"/>
      <c r="F37" s="342"/>
    </row>
    <row r="38" spans="2:6" x14ac:dyDescent="0.3">
      <c r="B38" s="342"/>
      <c r="C38" s="342"/>
      <c r="D38" s="342"/>
      <c r="E38" s="342"/>
      <c r="F38" s="342"/>
    </row>
    <row r="39" spans="2:6" x14ac:dyDescent="0.3">
      <c r="B39" s="342"/>
      <c r="C39" s="342"/>
      <c r="D39" s="342"/>
      <c r="E39" s="342"/>
      <c r="F39" s="342"/>
    </row>
    <row r="40" spans="2:6" x14ac:dyDescent="0.3">
      <c r="B40" s="342"/>
      <c r="C40" s="342"/>
      <c r="D40" s="342"/>
      <c r="E40" s="342"/>
      <c r="F40" s="342"/>
    </row>
    <row r="41" spans="2:6" x14ac:dyDescent="0.3">
      <c r="B41" s="342"/>
      <c r="C41" s="342"/>
      <c r="D41" s="342"/>
      <c r="E41" s="342"/>
      <c r="F41" s="342"/>
    </row>
    <row r="42" spans="2:6" x14ac:dyDescent="0.3">
      <c r="B42" s="342"/>
      <c r="C42" s="342"/>
      <c r="D42" s="342"/>
      <c r="E42" s="342"/>
      <c r="F42" s="342"/>
    </row>
    <row r="43" spans="2:6" x14ac:dyDescent="0.3">
      <c r="B43" s="342"/>
      <c r="C43" s="342"/>
      <c r="D43" s="342"/>
      <c r="E43" s="342"/>
      <c r="F43" s="342"/>
    </row>
    <row r="44" spans="2:6" x14ac:dyDescent="0.3">
      <c r="B44" s="342"/>
      <c r="C44" s="342"/>
      <c r="D44" s="342"/>
      <c r="E44" s="342"/>
      <c r="F44" s="342"/>
    </row>
    <row r="45" spans="2:6" x14ac:dyDescent="0.3">
      <c r="B45" s="342"/>
      <c r="C45" s="342"/>
      <c r="D45" s="342"/>
      <c r="E45" s="342"/>
      <c r="F45" s="342"/>
    </row>
    <row r="46" spans="2:6" x14ac:dyDescent="0.3">
      <c r="B46" s="342"/>
      <c r="C46" s="342"/>
      <c r="D46" s="342"/>
      <c r="E46" s="342"/>
      <c r="F46" s="342"/>
    </row>
    <row r="47" spans="2:6" x14ac:dyDescent="0.3">
      <c r="B47" s="342"/>
      <c r="C47" s="342"/>
      <c r="D47" s="342"/>
      <c r="E47" s="342"/>
      <c r="F47" s="342"/>
    </row>
    <row r="48" spans="2:6" x14ac:dyDescent="0.3">
      <c r="B48" s="342"/>
      <c r="C48" s="342"/>
      <c r="D48" s="342"/>
      <c r="E48" s="342"/>
      <c r="F48" s="342"/>
    </row>
    <row r="49" spans="2:6" x14ac:dyDescent="0.3">
      <c r="B49" s="342"/>
      <c r="C49" s="342"/>
      <c r="D49" s="342"/>
      <c r="E49" s="342"/>
      <c r="F49" s="342"/>
    </row>
    <row r="50" spans="2:6" x14ac:dyDescent="0.3">
      <c r="B50" s="342"/>
      <c r="C50" s="342"/>
      <c r="D50" s="342"/>
      <c r="E50" s="342"/>
      <c r="F50" s="342"/>
    </row>
    <row r="51" spans="2:6" x14ac:dyDescent="0.3">
      <c r="B51" s="342"/>
      <c r="C51" s="342"/>
      <c r="D51" s="342"/>
      <c r="E51" s="342"/>
      <c r="F51" s="342"/>
    </row>
    <row r="52" spans="2:6" x14ac:dyDescent="0.3">
      <c r="B52" s="199"/>
      <c r="C52" s="199"/>
      <c r="D52" s="199"/>
      <c r="E52" s="199"/>
      <c r="F52" s="183"/>
    </row>
  </sheetData>
  <sheetProtection algorithmName="SHA-512" hashValue="z3mS2R9wMR1Tv4TWMG61eWbNvjXV0LT2lsLNwzVl6sffgljv/sdgwQgJEAB6wjwnUUn6+kKuXtaBfEeuN6JFHQ==" saltValue="yVdPLBeaubXl16z1cS8qVQ=="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2">
        <f>SUM(F:F)</f>
        <v>50400</v>
      </c>
      <c r="F1" s="322"/>
      <c r="H1" s="107" t="s">
        <v>173</v>
      </c>
      <c r="I1" s="108"/>
      <c r="J1" s="108"/>
      <c r="K1" s="108"/>
      <c r="L1" s="108"/>
      <c r="M1" s="127"/>
      <c r="O1" s="274"/>
      <c r="P1" s="275"/>
      <c r="Q1" s="355"/>
      <c r="R1" s="355"/>
    </row>
    <row r="2" spans="2:18" x14ac:dyDescent="0.3">
      <c r="D2" s="109"/>
      <c r="E2" s="323" t="s">
        <v>76</v>
      </c>
      <c r="F2" s="323"/>
      <c r="L2" s="323" t="s">
        <v>76</v>
      </c>
      <c r="M2" s="323"/>
      <c r="O2" s="173"/>
      <c r="P2" s="276"/>
      <c r="Q2" s="323"/>
      <c r="R2" s="323"/>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7"/>
      <c r="P4" s="277"/>
      <c r="Q4" s="277"/>
      <c r="R4" s="278"/>
    </row>
    <row r="5" spans="2:18" ht="49.5" customHeight="1" x14ac:dyDescent="0.3">
      <c r="B5" s="118" t="s">
        <v>132</v>
      </c>
      <c r="C5" s="118" t="s">
        <v>133</v>
      </c>
      <c r="D5" s="154"/>
      <c r="E5" s="298" t="s">
        <v>406</v>
      </c>
      <c r="F5" s="130" t="str">
        <f>IFERROR(D5*E5,"")</f>
        <v/>
      </c>
      <c r="H5" s="118" t="s">
        <v>142</v>
      </c>
      <c r="I5" s="154"/>
      <c r="J5" s="154"/>
      <c r="K5" s="119">
        <f>J5-I5</f>
        <v>0</v>
      </c>
      <c r="L5" s="119">
        <v>2</v>
      </c>
      <c r="M5" s="119">
        <f>K5*L5</f>
        <v>0</v>
      </c>
      <c r="O5" s="279"/>
      <c r="P5" s="280"/>
      <c r="Q5" s="281"/>
      <c r="R5" s="182"/>
    </row>
    <row r="6" spans="2:18" ht="27.65" customHeight="1" x14ac:dyDescent="0.3">
      <c r="B6" s="118" t="s">
        <v>188</v>
      </c>
      <c r="C6" s="118" t="s">
        <v>383</v>
      </c>
      <c r="D6" s="154">
        <v>200</v>
      </c>
      <c r="E6" s="120">
        <v>252</v>
      </c>
      <c r="F6" s="121">
        <f>D6*E6</f>
        <v>50400</v>
      </c>
      <c r="H6" s="118" t="s">
        <v>143</v>
      </c>
      <c r="I6" s="154"/>
      <c r="J6" s="154"/>
      <c r="K6" s="119">
        <f t="shared" ref="K6:K19" si="0">J6-I6</f>
        <v>0</v>
      </c>
      <c r="L6" s="119">
        <v>3</v>
      </c>
      <c r="M6" s="119">
        <f t="shared" ref="M6:M19" si="1">K6*L6</f>
        <v>0</v>
      </c>
      <c r="O6" s="279"/>
      <c r="P6" s="280"/>
      <c r="Q6" s="281"/>
      <c r="R6" s="182"/>
    </row>
    <row r="7" spans="2:18" ht="75" x14ac:dyDescent="0.3">
      <c r="B7" s="118" t="s">
        <v>135</v>
      </c>
      <c r="C7" s="118" t="s">
        <v>399</v>
      </c>
      <c r="D7" s="296">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200</v>
      </c>
      <c r="E8" s="291">
        <v>-100</v>
      </c>
      <c r="F8" s="121">
        <f>D8*E8</f>
        <v>-20000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2"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200</v>
      </c>
      <c r="E14" s="120">
        <v>502</v>
      </c>
      <c r="F14" s="121">
        <f>D14*E14</f>
        <v>100400</v>
      </c>
      <c r="G14" s="202"/>
      <c r="H14" s="118" t="s">
        <v>151</v>
      </c>
      <c r="I14" s="154"/>
      <c r="J14" s="154"/>
      <c r="K14" s="119">
        <f t="shared" si="0"/>
        <v>0</v>
      </c>
      <c r="L14" s="119">
        <v>0.5</v>
      </c>
      <c r="M14" s="119">
        <f t="shared" si="1"/>
        <v>0</v>
      </c>
    </row>
    <row r="15" spans="2:18" ht="62.5" x14ac:dyDescent="0.3">
      <c r="B15" s="118" t="s">
        <v>138</v>
      </c>
      <c r="C15" s="118" t="s">
        <v>389</v>
      </c>
      <c r="D15" s="296">
        <f>$M$21</f>
        <v>0</v>
      </c>
      <c r="E15" s="294"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5">
        <v>200</v>
      </c>
      <c r="E16" s="292">
        <v>-402</v>
      </c>
      <c r="F16" s="121">
        <f>D16*E16</f>
        <v>-80400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a7svY0JFPavH2l561+KtYz4Md8hwa92pMuNms9j5IgWepwG4unRDjjhD2eydOTBLWGhbVBhsB31sP2DqYblB4g==" saltValue="/W2VNXPQ85cqagh1qt5zWg=="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9.75" style="3" customWidth="1"/>
    <col min="9" max="16384" width="8.58203125" style="3"/>
  </cols>
  <sheetData>
    <row r="1" spans="2:7" ht="23" x14ac:dyDescent="0.5">
      <c r="B1" s="107" t="s">
        <v>75</v>
      </c>
      <c r="C1" s="108"/>
      <c r="D1" s="108"/>
      <c r="E1" s="322">
        <f>SUM(F:F)</f>
        <v>2127</v>
      </c>
      <c r="F1" s="322"/>
    </row>
    <row r="2" spans="2:7" x14ac:dyDescent="0.3">
      <c r="D2" s="109"/>
      <c r="E2" s="323" t="s">
        <v>76</v>
      </c>
      <c r="F2" s="323"/>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7" t="s">
        <v>401</v>
      </c>
      <c r="F13" s="121">
        <f>D13*76</f>
        <v>0</v>
      </c>
    </row>
    <row r="14" spans="2:7" x14ac:dyDescent="0.3">
      <c r="B14" s="124" t="s">
        <v>159</v>
      </c>
      <c r="C14" s="124" t="s">
        <v>158</v>
      </c>
      <c r="D14" s="154"/>
      <c r="E14" s="287">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3">
        <v>1289</v>
      </c>
      <c r="F17" s="121">
        <f>D17*E17</f>
        <v>0</v>
      </c>
    </row>
    <row r="19" spans="2:8" x14ac:dyDescent="0.3">
      <c r="B19" s="122" t="s">
        <v>282</v>
      </c>
      <c r="C19" s="111"/>
      <c r="F19" s="301"/>
    </row>
    <row r="20" spans="2:8" x14ac:dyDescent="0.3">
      <c r="B20" s="114" t="s">
        <v>1</v>
      </c>
      <c r="C20" s="114" t="s">
        <v>2</v>
      </c>
      <c r="D20" s="114" t="s">
        <v>19</v>
      </c>
      <c r="E20" s="114" t="s">
        <v>3</v>
      </c>
      <c r="F20" s="115" t="s">
        <v>20</v>
      </c>
    </row>
    <row r="21" spans="2:8" ht="87.5" x14ac:dyDescent="0.3">
      <c r="B21" s="171" t="s">
        <v>391</v>
      </c>
      <c r="C21" s="171" t="s">
        <v>283</v>
      </c>
      <c r="D21" s="154">
        <v>1</v>
      </c>
      <c r="E21" s="120">
        <v>1149</v>
      </c>
      <c r="F21" s="121">
        <f>D21*E21</f>
        <v>1149</v>
      </c>
      <c r="H21" s="302" t="s">
        <v>427</v>
      </c>
    </row>
    <row r="22" spans="2:8" x14ac:dyDescent="0.3">
      <c r="B22" s="171" t="s">
        <v>284</v>
      </c>
      <c r="C22" s="171" t="s">
        <v>285</v>
      </c>
      <c r="D22" s="154">
        <v>1</v>
      </c>
      <c r="E22" s="287">
        <v>792</v>
      </c>
      <c r="F22" s="121">
        <f>D22*E22</f>
        <v>792</v>
      </c>
    </row>
    <row r="23" spans="2:8" x14ac:dyDescent="0.3">
      <c r="B23" s="171" t="s">
        <v>373</v>
      </c>
      <c r="C23" s="171" t="s">
        <v>286</v>
      </c>
      <c r="D23" s="154"/>
      <c r="E23" s="287">
        <v>301</v>
      </c>
      <c r="F23" s="121">
        <f>D23*E23</f>
        <v>0</v>
      </c>
    </row>
    <row r="24" spans="2:8" ht="87.5" x14ac:dyDescent="0.3">
      <c r="B24" s="272" t="s">
        <v>378</v>
      </c>
      <c r="C24" s="272" t="s">
        <v>283</v>
      </c>
      <c r="D24" s="273"/>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7">
        <f>IF($F$19="BANES",446,IF($F$19="Wiltshire",756,703))</f>
        <v>703</v>
      </c>
      <c r="F25" s="121">
        <f t="shared" ref="F25:F32" si="0">D25*E25</f>
        <v>0</v>
      </c>
    </row>
    <row r="26" spans="2:8" x14ac:dyDescent="0.3">
      <c r="B26" s="171" t="s">
        <v>289</v>
      </c>
      <c r="C26" s="171" t="s">
        <v>290</v>
      </c>
      <c r="D26" s="154"/>
      <c r="E26" s="287">
        <f>IF($F$19="BANES",446,IF($F$19="Wiltshire",756,1037))</f>
        <v>1037</v>
      </c>
      <c r="F26" s="121">
        <f t="shared" si="0"/>
        <v>0</v>
      </c>
    </row>
    <row r="27" spans="2:8" x14ac:dyDescent="0.3">
      <c r="B27" s="171" t="s">
        <v>291</v>
      </c>
      <c r="C27" s="171" t="s">
        <v>290</v>
      </c>
      <c r="D27" s="154"/>
      <c r="E27" s="287">
        <v>313</v>
      </c>
      <c r="F27" s="121">
        <f t="shared" si="0"/>
        <v>0</v>
      </c>
    </row>
    <row r="28" spans="2:8" x14ac:dyDescent="0.3">
      <c r="B28" s="171" t="s">
        <v>392</v>
      </c>
      <c r="C28" s="171" t="s">
        <v>290</v>
      </c>
      <c r="D28" s="154"/>
      <c r="E28" s="287">
        <v>788</v>
      </c>
      <c r="F28" s="121">
        <f t="shared" ref="F28:F29" si="1">D28*E28</f>
        <v>0</v>
      </c>
      <c r="G28" s="202"/>
    </row>
    <row r="29" spans="2:8" x14ac:dyDescent="0.3">
      <c r="B29" s="171" t="s">
        <v>393</v>
      </c>
      <c r="C29" s="171" t="s">
        <v>290</v>
      </c>
      <c r="D29" s="154"/>
      <c r="E29" s="287">
        <v>827</v>
      </c>
      <c r="F29" s="121">
        <f t="shared" si="1"/>
        <v>0</v>
      </c>
      <c r="G29" s="202"/>
    </row>
    <row r="30" spans="2:8" x14ac:dyDescent="0.3">
      <c r="B30" s="118" t="s">
        <v>292</v>
      </c>
      <c r="C30" s="118" t="s">
        <v>290</v>
      </c>
      <c r="D30" s="154">
        <v>1</v>
      </c>
      <c r="E30" s="120">
        <v>186</v>
      </c>
      <c r="F30" s="121">
        <f t="shared" si="0"/>
        <v>186</v>
      </c>
    </row>
    <row r="31" spans="2:8" x14ac:dyDescent="0.3">
      <c r="B31" s="118" t="s">
        <v>293</v>
      </c>
      <c r="C31" s="118" t="s">
        <v>290</v>
      </c>
      <c r="D31" s="154"/>
      <c r="E31" s="120">
        <v>834</v>
      </c>
      <c r="F31" s="121">
        <f t="shared" si="0"/>
        <v>0</v>
      </c>
    </row>
    <row r="32" spans="2:8" x14ac:dyDescent="0.3">
      <c r="B32" s="118" t="s">
        <v>379</v>
      </c>
      <c r="C32" s="118" t="s">
        <v>294</v>
      </c>
      <c r="D32" s="154"/>
      <c r="E32" s="293">
        <v>593</v>
      </c>
      <c r="F32" s="121">
        <f t="shared" si="0"/>
        <v>0</v>
      </c>
    </row>
    <row r="33" spans="2:6" ht="20.149999999999999" customHeight="1" x14ac:dyDescent="0.3">
      <c r="B33" s="357" t="s">
        <v>372</v>
      </c>
      <c r="C33" s="357"/>
      <c r="D33" s="357"/>
      <c r="E33" s="357"/>
      <c r="F33" s="357"/>
    </row>
    <row r="34" spans="2:6" ht="17.149999999999999" customHeight="1" x14ac:dyDescent="0.3">
      <c r="B34" s="356" t="s">
        <v>381</v>
      </c>
      <c r="C34" s="356"/>
      <c r="D34" s="356"/>
      <c r="E34" s="356"/>
      <c r="F34" s="356"/>
    </row>
    <row r="35" spans="2:6" ht="54" customHeight="1" x14ac:dyDescent="0.3">
      <c r="B35" s="343" t="s">
        <v>380</v>
      </c>
      <c r="C35" s="321"/>
      <c r="D35" s="321"/>
      <c r="E35" s="321"/>
      <c r="F35" s="321"/>
    </row>
  </sheetData>
  <sheetProtection algorithmName="SHA-512" hashValue="Nj44QkKg43YfWXhzsn3eJTmqha1V9/5UEmf3aloV46re4xiXE8K785Rj/ugghPEU4i4IYwUO5DvBZWiLKMjk5A==" saltValue="2HPOgAI/mgB2LR4LwabUWw=="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7">
        <f>INDEX(Permits!$11:$11,1,MATCH('Permits &amp; TTRO workings'!$B9,Permits!$3:$3,0))</f>
        <v>46</v>
      </c>
      <c r="D9" s="247" cm="1">
        <f t="array" ref="D9">INDEX(Permits!$11:$11,1,MATCH('Permits &amp; TTRO workings'!$B9,Permits!$3:$3,0)+2)</f>
        <v>32</v>
      </c>
      <c r="E9" s="247">
        <f>INDEX(Permits!$10:$10,1,MATCH('Permits &amp; TTRO workings'!$B9,Permits!$3:$3,0))</f>
        <v>91</v>
      </c>
      <c r="F9" s="247"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6">
        <v>2110.6999999999998</v>
      </c>
    </row>
    <row r="33" spans="1:3" x14ac:dyDescent="0.3">
      <c r="A33" t="s">
        <v>320</v>
      </c>
      <c r="B33" s="246">
        <v>2177</v>
      </c>
    </row>
    <row r="34" spans="1:3" x14ac:dyDescent="0.3">
      <c r="A34" t="s">
        <v>321</v>
      </c>
      <c r="B34" s="246">
        <v>1380</v>
      </c>
    </row>
    <row r="35" spans="1:3" x14ac:dyDescent="0.3">
      <c r="A35" t="s">
        <v>322</v>
      </c>
      <c r="B35" s="246">
        <v>1250</v>
      </c>
    </row>
    <row r="36" spans="1:3" x14ac:dyDescent="0.3">
      <c r="A36" t="s">
        <v>323</v>
      </c>
      <c r="B36" s="246">
        <v>1525</v>
      </c>
      <c r="C36" t="s">
        <v>384</v>
      </c>
    </row>
    <row r="37" spans="1:3" x14ac:dyDescent="0.3">
      <c r="A37" t="s">
        <v>324</v>
      </c>
      <c r="B37" s="246">
        <v>1850</v>
      </c>
      <c r="C37" t="s">
        <v>367</v>
      </c>
    </row>
    <row r="38" spans="1:3" x14ac:dyDescent="0.3">
      <c r="A38" t="s">
        <v>325</v>
      </c>
      <c r="B38" s="246">
        <v>1410</v>
      </c>
      <c r="C38" t="s">
        <v>368</v>
      </c>
    </row>
    <row r="39" spans="1:3" x14ac:dyDescent="0.3">
      <c r="A39" t="s">
        <v>326</v>
      </c>
      <c r="B39" s="246">
        <v>1800</v>
      </c>
    </row>
    <row r="40" spans="1:3" x14ac:dyDescent="0.3">
      <c r="A40" t="s">
        <v>327</v>
      </c>
      <c r="B40" s="246">
        <v>1320</v>
      </c>
    </row>
    <row r="41" spans="1:3" x14ac:dyDescent="0.3">
      <c r="A41" t="s">
        <v>328</v>
      </c>
      <c r="B41" s="246">
        <v>500</v>
      </c>
    </row>
    <row r="42" spans="1:3" x14ac:dyDescent="0.3">
      <c r="A42" t="s">
        <v>329</v>
      </c>
      <c r="B42" s="246">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6" t="s">
        <v>296</v>
      </c>
      <c r="B1" s="366"/>
      <c r="C1" s="366"/>
      <c r="D1" s="366"/>
      <c r="E1" s="366"/>
      <c r="F1" s="366"/>
      <c r="G1" s="366"/>
      <c r="H1" s="366"/>
      <c r="I1" s="366"/>
      <c r="J1" s="366"/>
      <c r="K1" s="366"/>
      <c r="L1" s="366"/>
      <c r="M1" s="366"/>
      <c r="N1" s="366"/>
      <c r="O1" s="366"/>
      <c r="P1" s="366"/>
      <c r="Q1" s="366"/>
      <c r="R1" s="366"/>
      <c r="S1" s="366"/>
      <c r="T1" s="366"/>
      <c r="U1" s="366"/>
      <c r="V1" s="366"/>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2" t="s">
        <v>297</v>
      </c>
      <c r="C3" s="364"/>
      <c r="D3" s="362" t="s">
        <v>298</v>
      </c>
      <c r="E3" s="363"/>
      <c r="F3" s="363"/>
      <c r="G3" s="364"/>
      <c r="H3" s="362" t="s">
        <v>299</v>
      </c>
      <c r="I3" s="363"/>
      <c r="J3" s="363"/>
      <c r="K3" s="364"/>
      <c r="L3" s="365" t="s">
        <v>300</v>
      </c>
      <c r="M3" s="363"/>
      <c r="N3" s="363"/>
      <c r="O3" s="364"/>
      <c r="P3" s="362" t="s">
        <v>359</v>
      </c>
      <c r="Q3" s="363"/>
      <c r="R3" s="363"/>
      <c r="S3" s="364"/>
      <c r="T3" s="362" t="s">
        <v>360</v>
      </c>
      <c r="U3" s="363"/>
      <c r="V3" s="363"/>
      <c r="W3" s="364"/>
      <c r="X3" s="362" t="s">
        <v>361</v>
      </c>
      <c r="Y3" s="363"/>
      <c r="Z3" s="363"/>
      <c r="AA3" s="364"/>
      <c r="AB3" s="362" t="s">
        <v>301</v>
      </c>
      <c r="AC3" s="363"/>
      <c r="AD3" s="363"/>
      <c r="AE3" s="364"/>
      <c r="AF3" s="362" t="s">
        <v>302</v>
      </c>
      <c r="AG3" s="363"/>
      <c r="AH3" s="363"/>
      <c r="AI3" s="364"/>
      <c r="AJ3" s="362" t="s">
        <v>303</v>
      </c>
      <c r="AK3" s="363"/>
      <c r="AL3" s="363"/>
      <c r="AM3" s="364"/>
      <c r="AN3" s="362" t="s">
        <v>362</v>
      </c>
      <c r="AO3" s="363"/>
      <c r="AP3" s="363"/>
      <c r="AQ3" s="364"/>
      <c r="AR3" s="362" t="s">
        <v>304</v>
      </c>
      <c r="AS3" s="363"/>
      <c r="AT3" s="363"/>
      <c r="AU3" s="364"/>
    </row>
    <row r="4" spans="1:47" ht="28.5" customHeight="1" x14ac:dyDescent="0.3">
      <c r="A4" s="205"/>
      <c r="B4" s="269" t="s">
        <v>305</v>
      </c>
      <c r="C4" s="271" t="s">
        <v>306</v>
      </c>
      <c r="D4" s="360" t="s">
        <v>305</v>
      </c>
      <c r="E4" s="361"/>
      <c r="F4" s="358" t="s">
        <v>306</v>
      </c>
      <c r="G4" s="359"/>
      <c r="H4" s="360" t="s">
        <v>305</v>
      </c>
      <c r="I4" s="361"/>
      <c r="J4" s="358" t="s">
        <v>306</v>
      </c>
      <c r="K4" s="359"/>
      <c r="L4" s="360" t="s">
        <v>305</v>
      </c>
      <c r="M4" s="361"/>
      <c r="N4" s="358" t="s">
        <v>306</v>
      </c>
      <c r="O4" s="359"/>
      <c r="P4" s="360" t="s">
        <v>305</v>
      </c>
      <c r="Q4" s="361"/>
      <c r="R4" s="358" t="s">
        <v>306</v>
      </c>
      <c r="S4" s="359"/>
      <c r="T4" s="360" t="s">
        <v>305</v>
      </c>
      <c r="U4" s="361"/>
      <c r="V4" s="358" t="s">
        <v>306</v>
      </c>
      <c r="W4" s="359"/>
      <c r="X4" s="360" t="s">
        <v>305</v>
      </c>
      <c r="Y4" s="361"/>
      <c r="Z4" s="358" t="s">
        <v>306</v>
      </c>
      <c r="AA4" s="359"/>
      <c r="AB4" s="360" t="s">
        <v>305</v>
      </c>
      <c r="AC4" s="361"/>
      <c r="AD4" s="358" t="s">
        <v>306</v>
      </c>
      <c r="AE4" s="359"/>
      <c r="AF4" s="360" t="s">
        <v>305</v>
      </c>
      <c r="AG4" s="361"/>
      <c r="AH4" s="358" t="s">
        <v>306</v>
      </c>
      <c r="AI4" s="359"/>
      <c r="AJ4" s="360" t="s">
        <v>305</v>
      </c>
      <c r="AK4" s="361"/>
      <c r="AL4" s="358" t="s">
        <v>306</v>
      </c>
      <c r="AM4" s="359"/>
      <c r="AN4" s="360" t="s">
        <v>305</v>
      </c>
      <c r="AO4" s="361"/>
      <c r="AP4" s="358" t="s">
        <v>306</v>
      </c>
      <c r="AQ4" s="359"/>
      <c r="AR4" s="360" t="s">
        <v>305</v>
      </c>
      <c r="AS4" s="361"/>
      <c r="AT4" s="358" t="s">
        <v>306</v>
      </c>
      <c r="AU4" s="359"/>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8" customFormat="1" x14ac:dyDescent="0.3">
      <c r="A10" s="252" t="s">
        <v>311</v>
      </c>
      <c r="B10" s="253">
        <v>130</v>
      </c>
      <c r="C10" s="254">
        <v>75</v>
      </c>
      <c r="D10" s="253">
        <v>130</v>
      </c>
      <c r="E10" s="255">
        <f t="shared" si="0"/>
        <v>1</v>
      </c>
      <c r="F10" s="256">
        <v>75</v>
      </c>
      <c r="G10" s="257">
        <f t="shared" si="1"/>
        <v>1</v>
      </c>
      <c r="H10" s="253">
        <v>60</v>
      </c>
      <c r="I10" s="255">
        <f t="shared" si="2"/>
        <v>0.46153846153846156</v>
      </c>
      <c r="J10" s="256">
        <v>35</v>
      </c>
      <c r="K10" s="257">
        <f t="shared" si="3"/>
        <v>0.46666666666666667</v>
      </c>
      <c r="L10" s="253">
        <v>117</v>
      </c>
      <c r="M10" s="255">
        <f t="shared" si="4"/>
        <v>0.9</v>
      </c>
      <c r="N10" s="256">
        <v>58</v>
      </c>
      <c r="O10" s="257">
        <f t="shared" si="5"/>
        <v>0.77333333333333332</v>
      </c>
      <c r="P10" s="253">
        <v>130</v>
      </c>
      <c r="Q10" s="255">
        <f t="shared" si="6"/>
        <v>1</v>
      </c>
      <c r="R10" s="256">
        <v>75</v>
      </c>
      <c r="S10" s="257">
        <f t="shared" si="7"/>
        <v>1</v>
      </c>
      <c r="T10" s="253">
        <v>130</v>
      </c>
      <c r="U10" s="255">
        <f t="shared" si="8"/>
        <v>1</v>
      </c>
      <c r="V10" s="256">
        <v>68</v>
      </c>
      <c r="W10" s="257">
        <f t="shared" si="9"/>
        <v>0.90666666666666662</v>
      </c>
      <c r="X10" s="253">
        <v>91</v>
      </c>
      <c r="Y10" s="255">
        <f t="shared" si="10"/>
        <v>0.7</v>
      </c>
      <c r="Z10" s="256">
        <v>53</v>
      </c>
      <c r="AA10" s="257">
        <f t="shared" si="11"/>
        <v>0.70666666666666667</v>
      </c>
      <c r="AB10" s="253">
        <v>130</v>
      </c>
      <c r="AC10" s="255">
        <f t="shared" si="12"/>
        <v>1</v>
      </c>
      <c r="AD10" s="256">
        <v>69</v>
      </c>
      <c r="AE10" s="257">
        <f t="shared" si="13"/>
        <v>0.92</v>
      </c>
      <c r="AF10" s="253">
        <v>130</v>
      </c>
      <c r="AG10" s="255">
        <f t="shared" si="14"/>
        <v>1</v>
      </c>
      <c r="AH10" s="256">
        <v>75</v>
      </c>
      <c r="AI10" s="257">
        <f t="shared" si="15"/>
        <v>1</v>
      </c>
      <c r="AJ10" s="253">
        <v>112</v>
      </c>
      <c r="AK10" s="255">
        <f t="shared" si="16"/>
        <v>0.86153846153846159</v>
      </c>
      <c r="AL10" s="256">
        <v>56</v>
      </c>
      <c r="AM10" s="257">
        <f t="shared" si="17"/>
        <v>0.7466666666666667</v>
      </c>
      <c r="AN10" s="253">
        <v>130</v>
      </c>
      <c r="AO10" s="255">
        <f t="shared" si="18"/>
        <v>1</v>
      </c>
      <c r="AP10" s="256">
        <v>75</v>
      </c>
      <c r="AQ10" s="257">
        <f t="shared" si="19"/>
        <v>1</v>
      </c>
      <c r="AR10" s="253">
        <v>98</v>
      </c>
      <c r="AS10" s="255">
        <f t="shared" si="20"/>
        <v>0.75384615384615383</v>
      </c>
      <c r="AT10" s="256">
        <v>20</v>
      </c>
      <c r="AU10" s="257">
        <f t="shared" si="21"/>
        <v>0.26666666666666666</v>
      </c>
    </row>
    <row r="11" spans="1:47" s="265" customFormat="1" x14ac:dyDescent="0.3">
      <c r="A11" s="259" t="s">
        <v>312</v>
      </c>
      <c r="B11" s="260">
        <v>65</v>
      </c>
      <c r="C11" s="261">
        <v>45</v>
      </c>
      <c r="D11" s="260">
        <v>65</v>
      </c>
      <c r="E11" s="262">
        <f t="shared" si="0"/>
        <v>1</v>
      </c>
      <c r="F11" s="263">
        <v>45</v>
      </c>
      <c r="G11" s="264">
        <f t="shared" si="1"/>
        <v>1</v>
      </c>
      <c r="H11" s="260">
        <v>30</v>
      </c>
      <c r="I11" s="262">
        <f t="shared" si="2"/>
        <v>0.46153846153846156</v>
      </c>
      <c r="J11" s="263">
        <v>21</v>
      </c>
      <c r="K11" s="264">
        <f t="shared" si="3"/>
        <v>0.46666666666666667</v>
      </c>
      <c r="L11" s="260">
        <v>59</v>
      </c>
      <c r="M11" s="262">
        <f t="shared" si="4"/>
        <v>0.90769230769230769</v>
      </c>
      <c r="N11" s="263">
        <v>30</v>
      </c>
      <c r="O11" s="264">
        <f t="shared" si="5"/>
        <v>0.66666666666666663</v>
      </c>
      <c r="P11" s="260">
        <v>65</v>
      </c>
      <c r="Q11" s="262">
        <f t="shared" si="6"/>
        <v>1</v>
      </c>
      <c r="R11" s="263">
        <v>45</v>
      </c>
      <c r="S11" s="264">
        <f t="shared" si="7"/>
        <v>1</v>
      </c>
      <c r="T11" s="260">
        <v>65</v>
      </c>
      <c r="U11" s="262">
        <f t="shared" si="8"/>
        <v>1</v>
      </c>
      <c r="V11" s="263">
        <v>36</v>
      </c>
      <c r="W11" s="264">
        <f t="shared" si="9"/>
        <v>0.8</v>
      </c>
      <c r="X11" s="260">
        <v>46</v>
      </c>
      <c r="Y11" s="262">
        <f t="shared" si="10"/>
        <v>0.70769230769230773</v>
      </c>
      <c r="Z11" s="263">
        <v>32</v>
      </c>
      <c r="AA11" s="264">
        <f t="shared" si="11"/>
        <v>0.71111111111111114</v>
      </c>
      <c r="AB11" s="260">
        <v>65</v>
      </c>
      <c r="AC11" s="262">
        <f t="shared" si="12"/>
        <v>1</v>
      </c>
      <c r="AD11" s="263">
        <v>36</v>
      </c>
      <c r="AE11" s="264">
        <f t="shared" si="13"/>
        <v>0.8</v>
      </c>
      <c r="AF11" s="260">
        <v>65</v>
      </c>
      <c r="AG11" s="262">
        <f t="shared" si="14"/>
        <v>1</v>
      </c>
      <c r="AH11" s="263">
        <v>0</v>
      </c>
      <c r="AI11" s="264">
        <f t="shared" si="15"/>
        <v>0</v>
      </c>
      <c r="AJ11" s="260">
        <v>57</v>
      </c>
      <c r="AK11" s="262">
        <f t="shared" si="16"/>
        <v>0.87692307692307692</v>
      </c>
      <c r="AL11" s="263">
        <v>29</v>
      </c>
      <c r="AM11" s="264">
        <f t="shared" si="17"/>
        <v>0.64444444444444449</v>
      </c>
      <c r="AN11" s="260">
        <v>65</v>
      </c>
      <c r="AO11" s="262">
        <f t="shared" si="18"/>
        <v>1</v>
      </c>
      <c r="AP11" s="263">
        <v>45</v>
      </c>
      <c r="AQ11" s="264">
        <f t="shared" si="19"/>
        <v>1</v>
      </c>
      <c r="AR11" s="260">
        <v>40</v>
      </c>
      <c r="AS11" s="262">
        <f t="shared" si="20"/>
        <v>0.61538461538461542</v>
      </c>
      <c r="AT11" s="263">
        <v>20</v>
      </c>
      <c r="AU11" s="264">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1" t="s">
        <v>358</v>
      </c>
    </row>
    <row r="24" spans="1:47" ht="18.5" thickBot="1" x14ac:dyDescent="0.35">
      <c r="A24" s="205"/>
      <c r="B24" s="362" t="s">
        <v>297</v>
      </c>
      <c r="C24" s="364"/>
      <c r="D24" s="362" t="s">
        <v>298</v>
      </c>
      <c r="E24" s="363"/>
      <c r="F24" s="363"/>
      <c r="G24" s="364"/>
      <c r="H24" s="362" t="s">
        <v>299</v>
      </c>
      <c r="I24" s="363"/>
      <c r="J24" s="363"/>
      <c r="K24" s="364"/>
      <c r="L24" s="365" t="s">
        <v>300</v>
      </c>
      <c r="M24" s="363"/>
      <c r="N24" s="363"/>
      <c r="O24" s="364"/>
      <c r="P24" s="362" t="s">
        <v>359</v>
      </c>
      <c r="Q24" s="363"/>
      <c r="R24" s="363"/>
      <c r="S24" s="364"/>
      <c r="T24" s="362" t="s">
        <v>360</v>
      </c>
      <c r="U24" s="363"/>
      <c r="V24" s="363"/>
      <c r="W24" s="364"/>
      <c r="X24" s="362" t="s">
        <v>361</v>
      </c>
      <c r="Y24" s="363"/>
      <c r="Z24" s="363"/>
      <c r="AA24" s="364"/>
      <c r="AB24" s="362" t="s">
        <v>301</v>
      </c>
      <c r="AC24" s="363"/>
      <c r="AD24" s="363"/>
      <c r="AE24" s="364"/>
      <c r="AF24" s="362" t="s">
        <v>302</v>
      </c>
      <c r="AG24" s="363"/>
      <c r="AH24" s="363"/>
      <c r="AI24" s="364"/>
      <c r="AJ24" s="362" t="s">
        <v>303</v>
      </c>
      <c r="AK24" s="363"/>
      <c r="AL24" s="363"/>
      <c r="AM24" s="364"/>
      <c r="AN24" s="362" t="s">
        <v>362</v>
      </c>
      <c r="AO24" s="363"/>
      <c r="AP24" s="363"/>
      <c r="AQ24" s="364"/>
      <c r="AR24" s="362" t="s">
        <v>304</v>
      </c>
      <c r="AS24" s="363"/>
      <c r="AT24" s="363"/>
      <c r="AU24" s="364"/>
    </row>
    <row r="25" spans="1:47" ht="28.5" customHeight="1" x14ac:dyDescent="0.3">
      <c r="A25" s="205"/>
      <c r="B25" s="269" t="s">
        <v>305</v>
      </c>
      <c r="C25" s="270" t="s">
        <v>306</v>
      </c>
      <c r="D25" s="360" t="s">
        <v>305</v>
      </c>
      <c r="E25" s="361"/>
      <c r="F25" s="358" t="s">
        <v>306</v>
      </c>
      <c r="G25" s="359"/>
      <c r="H25" s="360" t="s">
        <v>305</v>
      </c>
      <c r="I25" s="361"/>
      <c r="J25" s="358" t="s">
        <v>306</v>
      </c>
      <c r="K25" s="359"/>
      <c r="L25" s="360" t="s">
        <v>305</v>
      </c>
      <c r="M25" s="361"/>
      <c r="N25" s="358" t="s">
        <v>306</v>
      </c>
      <c r="O25" s="359"/>
      <c r="P25" s="360" t="s">
        <v>305</v>
      </c>
      <c r="Q25" s="361"/>
      <c r="R25" s="358" t="s">
        <v>306</v>
      </c>
      <c r="S25" s="359"/>
      <c r="T25" s="360" t="s">
        <v>305</v>
      </c>
      <c r="U25" s="361"/>
      <c r="V25" s="358" t="s">
        <v>306</v>
      </c>
      <c r="W25" s="359"/>
      <c r="X25" s="360" t="s">
        <v>305</v>
      </c>
      <c r="Y25" s="361"/>
      <c r="Z25" s="358" t="s">
        <v>306</v>
      </c>
      <c r="AA25" s="359"/>
      <c r="AB25" s="360" t="s">
        <v>305</v>
      </c>
      <c r="AC25" s="361"/>
      <c r="AD25" s="358" t="s">
        <v>306</v>
      </c>
      <c r="AE25" s="359"/>
      <c r="AF25" s="360" t="s">
        <v>305</v>
      </c>
      <c r="AG25" s="361"/>
      <c r="AH25" s="358" t="s">
        <v>306</v>
      </c>
      <c r="AI25" s="359"/>
      <c r="AJ25" s="360" t="s">
        <v>305</v>
      </c>
      <c r="AK25" s="361"/>
      <c r="AL25" s="358" t="s">
        <v>306</v>
      </c>
      <c r="AM25" s="359"/>
      <c r="AN25" s="360" t="s">
        <v>305</v>
      </c>
      <c r="AO25" s="361"/>
      <c r="AP25" s="358" t="s">
        <v>306</v>
      </c>
      <c r="AQ25" s="359"/>
      <c r="AR25" s="360" t="s">
        <v>305</v>
      </c>
      <c r="AS25" s="361"/>
      <c r="AT25" s="358" t="s">
        <v>306</v>
      </c>
      <c r="AU25" s="359"/>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8" customFormat="1" x14ac:dyDescent="0.3">
      <c r="A31" s="252" t="s">
        <v>311</v>
      </c>
      <c r="B31" s="253">
        <v>130</v>
      </c>
      <c r="C31" s="254">
        <v>75</v>
      </c>
      <c r="D31" s="253">
        <v>130</v>
      </c>
      <c r="E31" s="255">
        <f t="shared" si="43"/>
        <v>1</v>
      </c>
      <c r="F31" s="256">
        <v>75</v>
      </c>
      <c r="G31" s="257">
        <f t="shared" si="44"/>
        <v>1</v>
      </c>
      <c r="H31" s="253">
        <v>60</v>
      </c>
      <c r="I31" s="255">
        <f t="shared" si="45"/>
        <v>0.46153846153846156</v>
      </c>
      <c r="J31" s="256">
        <v>35</v>
      </c>
      <c r="K31" s="257">
        <f t="shared" si="46"/>
        <v>0.46666666666666667</v>
      </c>
      <c r="L31" s="253">
        <v>117</v>
      </c>
      <c r="M31" s="255">
        <f t="shared" si="47"/>
        <v>0.9</v>
      </c>
      <c r="N31" s="256">
        <v>58</v>
      </c>
      <c r="O31" s="257">
        <f t="shared" si="48"/>
        <v>0.77333333333333332</v>
      </c>
      <c r="P31" s="253">
        <v>130</v>
      </c>
      <c r="Q31" s="255">
        <f t="shared" si="49"/>
        <v>1</v>
      </c>
      <c r="R31" s="256">
        <v>75</v>
      </c>
      <c r="S31" s="257">
        <f t="shared" si="50"/>
        <v>1</v>
      </c>
      <c r="T31" s="253">
        <v>114</v>
      </c>
      <c r="U31" s="255">
        <f t="shared" si="51"/>
        <v>0.87692307692307692</v>
      </c>
      <c r="V31" s="256">
        <v>57</v>
      </c>
      <c r="W31" s="257">
        <f t="shared" si="52"/>
        <v>0.76</v>
      </c>
      <c r="X31" s="253">
        <v>91</v>
      </c>
      <c r="Y31" s="255">
        <f t="shared" si="53"/>
        <v>0.7</v>
      </c>
      <c r="Z31" s="256">
        <v>53</v>
      </c>
      <c r="AA31" s="257">
        <f t="shared" si="54"/>
        <v>0.70666666666666667</v>
      </c>
      <c r="AB31" s="253">
        <v>130</v>
      </c>
      <c r="AC31" s="255">
        <f t="shared" si="55"/>
        <v>1</v>
      </c>
      <c r="AD31" s="256">
        <v>69</v>
      </c>
      <c r="AE31" s="257">
        <f t="shared" si="56"/>
        <v>0.92</v>
      </c>
      <c r="AF31" s="253">
        <v>130</v>
      </c>
      <c r="AG31" s="255">
        <f t="shared" si="57"/>
        <v>1</v>
      </c>
      <c r="AH31" s="256">
        <v>75</v>
      </c>
      <c r="AI31" s="257">
        <f t="shared" si="58"/>
        <v>1</v>
      </c>
      <c r="AJ31" s="253">
        <v>112</v>
      </c>
      <c r="AK31" s="255">
        <f t="shared" si="59"/>
        <v>0.86153846153846159</v>
      </c>
      <c r="AL31" s="256">
        <v>56</v>
      </c>
      <c r="AM31" s="257">
        <f t="shared" si="60"/>
        <v>0.7466666666666667</v>
      </c>
      <c r="AN31" s="253">
        <v>130</v>
      </c>
      <c r="AO31" s="255">
        <f t="shared" si="61"/>
        <v>1</v>
      </c>
      <c r="AP31" s="256">
        <v>75</v>
      </c>
      <c r="AQ31" s="257">
        <f t="shared" si="62"/>
        <v>1</v>
      </c>
      <c r="AR31" s="253">
        <v>98</v>
      </c>
      <c r="AS31" s="255">
        <f t="shared" si="63"/>
        <v>0.75384615384615383</v>
      </c>
      <c r="AT31" s="256">
        <v>20</v>
      </c>
      <c r="AU31" s="257">
        <f t="shared" si="64"/>
        <v>0.26666666666666666</v>
      </c>
    </row>
    <row r="32" spans="1:47" s="265" customFormat="1" x14ac:dyDescent="0.3">
      <c r="A32" s="259" t="s">
        <v>312</v>
      </c>
      <c r="B32" s="260">
        <v>65</v>
      </c>
      <c r="C32" s="261">
        <v>45</v>
      </c>
      <c r="D32" s="260">
        <v>65</v>
      </c>
      <c r="E32" s="262">
        <f t="shared" si="43"/>
        <v>1</v>
      </c>
      <c r="F32" s="263">
        <v>45</v>
      </c>
      <c r="G32" s="264">
        <f t="shared" si="44"/>
        <v>1</v>
      </c>
      <c r="H32" s="260">
        <v>30</v>
      </c>
      <c r="I32" s="262">
        <f t="shared" si="45"/>
        <v>0.46153846153846156</v>
      </c>
      <c r="J32" s="263">
        <v>21</v>
      </c>
      <c r="K32" s="264">
        <f t="shared" si="46"/>
        <v>0.46666666666666667</v>
      </c>
      <c r="L32" s="260">
        <v>59</v>
      </c>
      <c r="M32" s="262">
        <f t="shared" si="47"/>
        <v>0.90769230769230769</v>
      </c>
      <c r="N32" s="263">
        <v>30</v>
      </c>
      <c r="O32" s="264">
        <f t="shared" si="48"/>
        <v>0.66666666666666663</v>
      </c>
      <c r="P32" s="260">
        <v>65</v>
      </c>
      <c r="Q32" s="262">
        <f t="shared" si="49"/>
        <v>1</v>
      </c>
      <c r="R32" s="263">
        <v>45</v>
      </c>
      <c r="S32" s="264">
        <f t="shared" si="50"/>
        <v>1</v>
      </c>
      <c r="T32" s="260">
        <v>58</v>
      </c>
      <c r="U32" s="262">
        <f t="shared" si="51"/>
        <v>0.89230769230769236</v>
      </c>
      <c r="V32" s="263">
        <v>30</v>
      </c>
      <c r="W32" s="264">
        <f t="shared" si="52"/>
        <v>0.66666666666666663</v>
      </c>
      <c r="X32" s="260">
        <v>46</v>
      </c>
      <c r="Y32" s="262">
        <f t="shared" si="53"/>
        <v>0.70769230769230773</v>
      </c>
      <c r="Z32" s="263">
        <v>32</v>
      </c>
      <c r="AA32" s="264">
        <f t="shared" si="54"/>
        <v>0.71111111111111114</v>
      </c>
      <c r="AB32" s="260">
        <v>65</v>
      </c>
      <c r="AC32" s="262">
        <f t="shared" si="55"/>
        <v>1</v>
      </c>
      <c r="AD32" s="263">
        <v>36</v>
      </c>
      <c r="AE32" s="264">
        <f t="shared" si="56"/>
        <v>0.8</v>
      </c>
      <c r="AF32" s="260">
        <v>65</v>
      </c>
      <c r="AG32" s="262">
        <f t="shared" si="57"/>
        <v>1</v>
      </c>
      <c r="AH32" s="263">
        <v>0</v>
      </c>
      <c r="AI32" s="264">
        <f t="shared" si="58"/>
        <v>0</v>
      </c>
      <c r="AJ32" s="260">
        <v>57</v>
      </c>
      <c r="AK32" s="262">
        <f t="shared" si="59"/>
        <v>0.87692307692307692</v>
      </c>
      <c r="AL32" s="263">
        <v>29</v>
      </c>
      <c r="AM32" s="264">
        <f t="shared" si="60"/>
        <v>0.64444444444444449</v>
      </c>
      <c r="AN32" s="260">
        <v>65</v>
      </c>
      <c r="AO32" s="262">
        <f t="shared" si="61"/>
        <v>1</v>
      </c>
      <c r="AP32" s="263">
        <v>45</v>
      </c>
      <c r="AQ32" s="264">
        <f t="shared" si="62"/>
        <v>1</v>
      </c>
      <c r="AR32" s="260">
        <v>40</v>
      </c>
      <c r="AS32" s="262">
        <f t="shared" si="63"/>
        <v>0.61538461538461542</v>
      </c>
      <c r="AT32" s="263">
        <v>20</v>
      </c>
      <c r="AU32" s="264">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2" customFormat="1" ht="56" x14ac:dyDescent="0.3">
      <c r="A1" s="297" t="s">
        <v>406</v>
      </c>
      <c r="B1" s="297" t="s">
        <v>406</v>
      </c>
      <c r="C1" s="297" t="s">
        <v>166</v>
      </c>
      <c r="D1" s="297" t="s">
        <v>344</v>
      </c>
      <c r="E1" s="297" t="s">
        <v>340</v>
      </c>
      <c r="F1" s="297" t="s">
        <v>352</v>
      </c>
      <c r="G1" s="297" t="s">
        <v>406</v>
      </c>
      <c r="H1" s="297"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CORPGOV-694211001-260</_dlc_DocId>
    <_dlc_DocIdUrl xmlns="9390b88a-687a-4926-b94c-e3ac1c4de516">
      <Url>https://wessexwater.sharepoint.com/sites/SC0003/F013/_layouts/15/DocIdRedir.aspx?ID=CORPGOV-694211001-260</Url>
      <Description>CORPGOV-694211001-260</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893317c-9bf8-4bcb-b153-30688475ad4b" ContentTypeId="0x010100DEF460391E80A2479A3051B62F5365DD" PreviousValue="false"/>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AC15B-B7C2-4272-A261-1278B6EDF4C4}">
  <ds:schemaRefs>
    <ds:schemaRef ds:uri="http://purl.org/dc/terms/"/>
    <ds:schemaRef ds:uri="db5a98da-cae3-496a-ade7-6a2c7b00b148"/>
    <ds:schemaRef ds:uri="http://schemas.microsoft.com/office/infopath/2007/PartnerControls"/>
    <ds:schemaRef ds:uri="9390b88a-687a-4926-b94c-e3ac1c4de516"/>
    <ds:schemaRef ds:uri="138e79af-97e9-467e-b691-fc96845a5065"/>
    <ds:schemaRef ds:uri="http://www.w3.org/XML/1998/namespace"/>
    <ds:schemaRef ds:uri="http://schemas.microsoft.com/office/2006/documentManagement/types"/>
    <ds:schemaRef ds:uri="http://schemas.microsoft.com/sharepoint/v3"/>
    <ds:schemaRef ds:uri="http://schemas.openxmlformats.org/package/2006/metadata/core-properties"/>
    <ds:schemaRef ds:uri="http://purl.org/dc/elements/1.1/"/>
    <ds:schemaRef ds:uri="d904aef1-6e8f-4269-837b-b3160206d03c"/>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F3127CC8-6025-409D-98E6-AF35FC422F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676beb28-80c9-4ca3-9e7f-5d55252fac90</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