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89552F12-A90E-43F8-A001-82A87D2D4195}" xr6:coauthVersionLast="46" xr6:coauthVersionMax="46" xr10:uidLastSave="{00000000-0000-0000-0000-000000000000}"/>
  <workbookProtection workbookAlgorithmName="SHA-512" workbookHashValue="wmJrfPquU/x4EO100BXQs+rT4ldWtAF8cuzNjK/lBsYaPs5i052D6dIW7EVUKnGNXU3d5aDbhODCkzuyp/DX0A==" workbookSaltValue="ZI4qZdYobOdCAOJVp8WR0w==" workbookSpinCount="100000" lockStructure="1"/>
  <bookViews>
    <workbookView xWindow="-110" yWindow="-110" windowWidth="19420" windowHeight="10420" xr2:uid="{70C1AA1D-BA83-4990-86ED-1120C4C91D39}"/>
  </bookViews>
  <sheets>
    <sheet name="Scenario 2" sheetId="16"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Dropdowns" sheetId="15" state="hidden" r:id="rId14"/>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4" l="1"/>
  <c r="L28" i="1"/>
  <c r="L29" i="1"/>
  <c r="L4" i="12" l="1"/>
  <c r="L19" i="13"/>
  <c r="B3" i="15" l="1"/>
  <c r="B4" i="15"/>
  <c r="B2" i="15"/>
  <c r="F12" i="12" l="1"/>
  <c r="L24" i="8" l="1"/>
  <c r="L25" i="8"/>
  <c r="L26" i="8"/>
  <c r="L27"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0" i="1"/>
  <c r="L18" i="1"/>
  <c r="L23" i="2" l="1"/>
  <c r="K23" i="2"/>
  <c r="F25" i="12" l="1"/>
  <c r="F24" i="12"/>
  <c r="F23" i="12"/>
  <c r="F22" i="7"/>
  <c r="F21" i="7"/>
  <c r="F20" i="7"/>
  <c r="F19" i="7"/>
  <c r="F18" i="7"/>
  <c r="K1" i="12" l="1"/>
  <c r="D11" i="12" s="1"/>
  <c r="F11" i="12" s="1"/>
  <c r="Q6" i="5"/>
  <c r="Q5" i="5"/>
  <c r="D17" i="12" l="1"/>
  <c r="F12" i="14"/>
  <c r="F8" i="12"/>
  <c r="F9" i="12"/>
  <c r="F10" i="12"/>
  <c r="L23" i="7" l="1"/>
  <c r="F5" i="6"/>
  <c r="F6" i="6"/>
  <c r="L9" i="1"/>
  <c r="L10" i="1"/>
  <c r="L11" i="1"/>
  <c r="K1" i="13" l="1"/>
  <c r="L19" i="10"/>
  <c r="L20" i="10"/>
  <c r="L21" i="10"/>
  <c r="L18" i="10"/>
  <c r="D11" i="13" l="1"/>
  <c r="F11" i="13" s="1"/>
  <c r="E7" i="5" l="1"/>
  <c r="F5" i="5"/>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L19" i="8"/>
  <c r="L18" i="8"/>
  <c r="F18" i="8"/>
  <c r="L17" i="8"/>
  <c r="F17" i="8"/>
  <c r="L16" i="8"/>
  <c r="F16" i="8"/>
  <c r="L15" i="8"/>
  <c r="F15" i="8"/>
  <c r="L14" i="8"/>
  <c r="L13" i="8"/>
  <c r="L12" i="8"/>
  <c r="F12" i="8"/>
  <c r="L11" i="8"/>
  <c r="F11" i="8"/>
  <c r="L10" i="8"/>
  <c r="F10" i="8"/>
  <c r="L9" i="8"/>
  <c r="F9" i="8"/>
  <c r="L8" i="8"/>
  <c r="F8" i="8"/>
  <c r="L7" i="8"/>
  <c r="F7" i="8"/>
  <c r="L6" i="8"/>
  <c r="F6" i="8"/>
  <c r="F5" i="8"/>
  <c r="L22" i="7"/>
  <c r="L21" i="7"/>
  <c r="L20" i="7"/>
  <c r="L19" i="7"/>
  <c r="L18" i="7"/>
  <c r="F14" i="7"/>
  <c r="F13" i="7"/>
  <c r="L16" i="7"/>
  <c r="F12" i="7"/>
  <c r="L15" i="7"/>
  <c r="F11" i="7"/>
  <c r="L14" i="7"/>
  <c r="L13" i="7"/>
  <c r="L12" i="7"/>
  <c r="L11" i="7"/>
  <c r="L10" i="7"/>
  <c r="L5" i="7"/>
  <c r="L19" i="6"/>
  <c r="L18" i="6"/>
  <c r="L17" i="6"/>
  <c r="L16" i="6"/>
  <c r="L15" i="6"/>
  <c r="L14" i="6"/>
  <c r="L13" i="6"/>
  <c r="L12" i="6"/>
  <c r="L11" i="6"/>
  <c r="L10" i="6"/>
  <c r="L9" i="6"/>
  <c r="L8" i="6"/>
  <c r="F8" i="6"/>
  <c r="L7" i="6"/>
  <c r="F7" i="6"/>
  <c r="L6" i="6"/>
  <c r="L27" i="1"/>
  <c r="L26" i="1"/>
  <c r="L25" i="1"/>
  <c r="L24" i="1"/>
  <c r="L23" i="1"/>
  <c r="L21"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3" i="2" l="1"/>
  <c r="M23" i="2" s="1"/>
  <c r="M7" i="2"/>
  <c r="M5" i="2"/>
  <c r="M21" i="5"/>
  <c r="D16" i="5" s="1"/>
  <c r="F16" i="5" s="1"/>
  <c r="P6" i="5" s="1"/>
  <c r="R6" i="5" s="1"/>
  <c r="L17" i="2" s="1"/>
  <c r="L18" i="2" s="1"/>
  <c r="K9" i="2"/>
  <c r="M4" i="2"/>
  <c r="M16" i="2"/>
  <c r="J15" i="2"/>
  <c r="M6" i="2"/>
  <c r="K18" i="2"/>
  <c r="J17" i="2" l="1"/>
  <c r="M17" i="2" s="1"/>
  <c r="M13" i="2"/>
  <c r="K25" i="2"/>
  <c r="D7" i="5"/>
  <c r="F7" i="5" s="1"/>
  <c r="M15" i="2"/>
  <c r="J8" i="2" l="1"/>
  <c r="P5" i="5"/>
  <c r="R5" i="5" s="1"/>
  <c r="J18" i="2"/>
  <c r="E1" i="5"/>
  <c r="M18" i="2" l="1"/>
  <c r="L8" i="2"/>
  <c r="L9" i="2" s="1"/>
  <c r="L25" i="2" s="1"/>
  <c r="Q1" i="5"/>
  <c r="J9" i="2"/>
  <c r="J25" i="2" s="1"/>
  <c r="M8" i="2" l="1"/>
  <c r="M9" i="2"/>
  <c r="M25" i="2" s="1"/>
</calcChain>
</file>

<file path=xl/sharedStrings.xml><?xml version="1.0" encoding="utf-8"?>
<sst xmlns="http://schemas.openxmlformats.org/spreadsheetml/2006/main" count="784" uniqueCount="323">
  <si>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</si>
  <si>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</si>
  <si>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</si>
  <si>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</si>
  <si>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</si>
  <si>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</si>
  <si>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</si>
  <si>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</si>
  <si>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</si>
  <si>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</si>
  <si>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</si>
  <si>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</si>
  <si>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</si>
  <si>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</si>
  <si>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</si>
  <si>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</si>
  <si>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</si>
  <si>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</si>
  <si>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</si>
  <si>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per week or part thereof</t>
  </si>
  <si>
    <t>per closure</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</si>
  <si>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</si>
  <si>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</si>
  <si>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</si>
  <si>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</si>
  <si>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</si>
  <si>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</si>
  <si>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</si>
  <si>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</si>
  <si>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</si>
  <si>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</si>
  <si>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</si>
  <si>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</si>
  <si>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</si>
  <si>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</si>
  <si>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</si>
  <si>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</si>
  <si>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</si>
  <si>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</si>
  <si>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</si>
  <si>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</si>
  <si>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</si>
  <si>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</si>
  <si>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</si>
  <si>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</si>
  <si>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</si>
  <si>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</si>
  <si>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</si>
  <si>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</si>
  <si>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</si>
  <si>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</si>
  <si>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</si>
  <si>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3-1, 3-2</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</si>
  <si>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</si>
  <si>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</si>
  <si>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</si>
  <si>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</si>
  <si>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</si>
  <si>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</si>
  <si>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</si>
  <si>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</si>
  <si>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</si>
  <si>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</si>
  <si>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</si>
  <si>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</si>
  <si>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</si>
  <si>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</si>
  <si>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</si>
  <si>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</si>
  <si>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</si>
  <si>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</si>
  <si>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</si>
  <si>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</si>
  <si>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</si>
  <si>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</si>
  <si>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</si>
  <si>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</si>
  <si>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</si>
  <si>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</si>
  <si>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</si>
  <si>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</si>
  <si>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</si>
  <si>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</si>
  <si>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</si>
  <si>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</si>
  <si>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</si>
  <si>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</si>
  <si>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</si>
  <si>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</si>
  <si>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</si>
  <si>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</si>
  <si>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</si>
  <si>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</si>
  <si>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Routine in-line mains connections (second connection of main in case of diversion)</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</si>
  <si>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</si>
  <si>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</si>
  <si>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</si>
  <si>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</si>
  <si>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</si>
  <si>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</si>
  <si>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</si>
  <si>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</si>
  <si>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</si>
  <si>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</si>
  <si>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</si>
  <si>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</si>
  <si>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</si>
  <si>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</si>
  <si>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Design fee (where a mains is to be diverted) (refundable in part)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</si>
  <si>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</si>
  <si>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</si>
  <si>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</si>
  <si>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</si>
  <si>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</si>
  <si>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</si>
  <si>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</si>
  <si>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</si>
  <si>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</si>
  <si>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</si>
  <si>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</si>
  <si>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</si>
  <si>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</si>
  <si>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</si>
  <si>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</si>
  <si>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</si>
  <si>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</si>
  <si>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</si>
  <si>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</si>
  <si>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</si>
  <si>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</si>
  <si>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</si>
  <si>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</si>
  <si>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</si>
  <si>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</si>
  <si>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</si>
  <si>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</si>
  <si>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</si>
  <si>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</si>
  <si>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</si>
  <si>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</si>
  <si>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</si>
  <si>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</si>
  <si>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</si>
  <si>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</si>
  <si>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</si>
  <si>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</si>
  <si>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</si>
  <si>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</si>
  <si>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</si>
  <si>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</si>
  <si>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</si>
  <si>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</si>
  <si>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</si>
  <si>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</si>
  <si>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</si>
  <si>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</si>
  <si>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</si>
  <si>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</si>
  <si>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</si>
  <si>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</si>
  <si>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</si>
  <si>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</si>
  <si>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</si>
  <si>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</si>
  <si>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</si>
  <si>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</si>
  <si>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</si>
  <si>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</si>
  <si>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</si>
  <si>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</si>
  <si>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</si>
  <si>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</si>
  <si>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</si>
  <si>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</si>
  <si>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</si>
  <si>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</si>
  <si>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</si>
  <si>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</si>
  <si>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</si>
  <si>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</si>
  <si>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</si>
  <si>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</si>
  <si>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</si>
  <si>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</si>
  <si>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</si>
  <si>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</si>
  <si>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</si>
  <si>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</si>
  <si>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</si>
  <si>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</si>
  <si>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</si>
  <si>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</si>
  <si>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Mains connection for connecting 50 properties or more that involves heightened risk to existing assets or could affect supplies to existing customers (including the cost of supplying and fitting a meter for leakage monitoring requirements and associated valves and hydrants)</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</si>
  <si>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</si>
  <si>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</si>
  <si>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</si>
  <si>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</si>
  <si>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</si>
  <si>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</si>
  <si>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</si>
  <si>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Traffic management inclusive of Highway Permit fee and traffic lights (if required)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</si>
  <si>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</si>
  <si>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</si>
  <si>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</si>
  <si>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</si>
  <si>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</si>
  <si>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</si>
  <si>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</si>
  <si>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</si>
  <si>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</si>
  <si>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</si>
  <si>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</si>
  <si>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</si>
  <si>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</si>
  <si>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</si>
  <si>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</si>
  <si>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</si>
  <si>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</si>
  <si>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</si>
  <si>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</si>
  <si>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</si>
  <si>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</si>
  <si>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</si>
  <si>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</si>
  <si>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</si>
  <si>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</si>
  <si>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</si>
  <si>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</si>
  <si>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</si>
  <si>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</si>
  <si>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</si>
  <si>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</si>
  <si>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</si>
  <si>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 SUDS</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</si>
  <si>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</si>
  <si>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</si>
  <si>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</si>
  <si>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</si>
  <si>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</si>
  <si>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</si>
  <si>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</si>
  <si>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</si>
  <si>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</si>
  <si>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</si>
  <si>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</si>
  <si>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</si>
  <si>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</si>
  <si>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</si>
  <si>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</si>
  <si>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We reserve the right for all schemes to seek further costs from you should there be any change of scope, change in information provided to us or any other change that results in it not being reasonable for us to carry out the requisition on the basis of a  fixed upfront charge. 
Please see the s41 and s185 pages for more details regarding supply/water and see s98 and s104 pages for more details regarding waste/sewerage.
For full details see the Charging Arrangements document.</t>
  </si>
  <si>
    <t>Please see the s41 and s185 pages for more details regarding supply/water and see s98 and s104 pages for more details regarding waste/sewerage.</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</si>
  <si>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</si>
  <si>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</si>
  <si>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</si>
  <si>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</si>
  <si>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</si>
  <si>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</si>
  <si>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This Charges Calculator is available to support the information contained in the New Connection Services Charging Arrangements for 2022-23.</t>
  </si>
  <si>
    <t>v1</t>
  </si>
  <si>
    <t>2022/23</t>
  </si>
  <si>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</si>
  <si>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</si>
  <si>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</si>
  <si>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</si>
  <si>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</si>
  <si>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</si>
  <si>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</si>
  <si>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</si>
  <si>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</si>
  <si>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</si>
  <si>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</si>
  <si>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</si>
  <si>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</si>
  <si>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</si>
  <si>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</si>
  <si>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</si>
  <si>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Traffic management inclusive of Highway Permit fee (includes traffic lights if required)</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</si>
  <si>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</si>
  <si>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</si>
  <si>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</si>
  <si>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</si>
  <si>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</si>
  <si>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</si>
  <si>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</si>
  <si>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</si>
  <si>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</si>
  <si>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</si>
  <si>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</si>
  <si>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</si>
  <si>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</si>
  <si>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</si>
  <si>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 No administration, application &amp; technical approval fee required where covered by the S104 administration &amp; application fee and technical approval fee (table 7-4)</t>
  </si>
  <si>
    <t>Administration &amp; Application fee</t>
  </si>
  <si>
    <t>Surety or deposit (if appropriate) (refundable in part)</t>
  </si>
  <si>
    <t>10% or minimum of £5,000</t>
  </si>
  <si>
    <t>* The administration, application &amp; technical approval fee has been removed from Table 6-1 where it is already covered by the S104 administration &amp; application fee and technical approval fee (table 7-4)</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</si>
  <si>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</si>
  <si>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</si>
  <si>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</si>
  <si>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</si>
  <si>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</si>
  <si>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</si>
  <si>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</si>
  <si>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</si>
  <si>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Pre-Planning Enquiry Response - to confirm whether capacity can be provided by us in line with the proposed development programme</t>
  </si>
  <si>
    <t>£63 + any relevant costs</t>
  </si>
  <si>
    <t>Installation of Fire Hydrants (from Wholesale Charges page 41)</t>
  </si>
  <si>
    <t>Road closure fixed charge inclusive of Highway Permit fee**</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</si>
  <si>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</si>
  <si>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</si>
  <si>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</si>
  <si>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</si>
  <si>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</si>
  <si>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</si>
  <si>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</si>
  <si>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Scenario 2 - Single connection to a block of flats from an existing main</t>
  </si>
  <si>
    <t>This worked example provides charges for a block of 10 flats to be connected to an existing main of 90mm diameter PE. Each flat will be individually metered. The worked example should include the associated charges for connection to an existing sewer, which is completed by the customer.</t>
  </si>
  <si>
    <t>Within construction costs, this includes: Service pipe installation; Boundary box fitting; Meter installation; Excavation; Reinstatement</t>
  </si>
  <si>
    <t>Pipework:</t>
  </si>
  <si>
    <t>• 63mm diameter PE pipe</t>
  </si>
  <si>
    <t>• 4m pipework in road, 4m pipework in unmade ground</t>
  </si>
  <si>
    <t>Traffic management assumes the road (Type 3-4) is 40mph, has two lanes and does not require a road closure or lane closure. Two-way automated lights are required. There is also an assumption that the only payable council charges are for permitting.</t>
  </si>
  <si>
    <r>
      <t>Our scenario assumes a requirement for an internal manifold which the customer is responsible for sourcing and installing. Another option available would be to use a 6 &amp; 4 port manifold externally and appropriate charges would apply for this installation.</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</si>
</sst>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0.0"/>
  </numFmts>
  <fonts count="40"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s>
  <fills count="21">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s>
  <borders count="4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s>
  <cellStyleXfs count="8">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0" fillId="2" borderId="34" xfId="0" applyFill="1" applyBorder="1" applyProtection="1">
      <protection hidden="1"/>
    </xf>
    <xf numFmtId="0" fontId="10" fillId="7" borderId="28" xfId="0" applyFont="1" applyFill="1" applyBorder="1" applyAlignment="1" applyProtection="1">
      <alignment horizontal="center" vertical="center" wrapText="1"/>
      <protection hidden="1"/>
    </xf>
    <xf numFmtId="0" fontId="10" fillId="7" borderId="24" xfId="0" applyFont="1" applyFill="1" applyBorder="1" applyAlignment="1" applyProtection="1">
      <alignment horizontal="center" vertical="center" wrapText="1"/>
      <protection hidden="1"/>
    </xf>
    <xf numFmtId="44" fontId="12" fillId="12" borderId="30" xfId="0" applyNumberFormat="1" applyFont="1" applyFill="1" applyBorder="1" applyAlignment="1" applyProtection="1">
      <alignment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44" fontId="11" fillId="2" borderId="28" xfId="1" applyFont="1" applyFill="1" applyBorder="1" applyAlignment="1" applyProtection="1">
      <alignment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3" fillId="2" borderId="0" xfId="0" applyFont="1" applyFill="1" applyProtection="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44" fontId="11" fillId="2" borderId="37" xfId="1" applyFont="1" applyFill="1" applyBorder="1" applyAlignment="1" applyProtection="1">
      <alignment wrapText="1"/>
      <protection hidden="1"/>
    </xf>
    <xf numFmtId="0" fontId="0" fillId="2" borderId="2" xfId="0" applyFill="1" applyBorder="1" applyProtection="1">
      <protection hidden="1"/>
    </xf>
    <xf numFmtId="44" fontId="11" fillId="12" borderId="35" xfId="1" applyNumberFormat="1" applyFont="1" applyFill="1" applyBorder="1" applyAlignment="1" applyProtection="1">
      <alignment vertical="center" wrapText="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3" fillId="2" borderId="0" xfId="0" applyFont="1" applyFill="1" applyAlignment="1">
      <alignment vertical="top" wrapText="1"/>
    </xf>
    <xf numFmtId="0" fontId="0" fillId="2" borderId="0" xfId="0" applyFill="1" applyAlignment="1">
      <alignment vertical="top" wrapText="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0" fillId="2" borderId="0" xfId="0" applyFill="1" applyAlignment="1">
      <alignment wrapText="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xf numFmtId="0" fontId="0" fillId="2" borderId="0" xfId="0" applyFill="1" applyAlignment="1">
      <alignment vertical="center"/>
    </xf>
    <xf numFmtId="0" fontId="3" fillId="2" borderId="0" xfId="0" applyFont="1" applyFill="1" applyAlignment="1">
      <alignment vertical="center" wrapText="1"/>
    </xf>
    <xf numFmtId="0" fontId="0" fillId="2" borderId="0" xfId="0" applyFill="1" applyAlignment="1">
      <alignment vertical="center" wrapText="1"/>
    </xf>
    <xf numFmtId="0" fontId="9" fillId="0" borderId="1" xfId="0" applyFont="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9" fillId="2" borderId="1" xfId="0" applyFont="1" applyFill="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8" fillId="2" borderId="0" xfId="0" applyFont="1" applyFill="1" applyBorder="1"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37" fillId="2" borderId="0" xfId="0" applyFont="1" applyFill="1" applyAlignment="1" applyProtection="1">
      <alignment wrapText="1"/>
      <protection hidden="1"/>
    </xf>
    <xf numFmtId="0" fontId="17" fillId="0" borderId="0" xfId="2" applyProtection="1">
      <protection hidden="1"/>
    </xf>
    <xf numFmtId="0" fontId="9" fillId="0" borderId="1" xfId="0" applyFont="1" applyBorder="1" applyAlignment="1" applyProtection="1">
      <alignment vertical="center"/>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164" fontId="20" fillId="4"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37" fillId="2" borderId="0" xfId="0" applyFont="1" applyFill="1" applyAlignment="1" applyProtection="1">
      <alignment wrapText="1"/>
      <protection hidden="1"/>
    </xf>
    <xf numFmtId="0" fontId="0" fillId="2" borderId="0" xfId="0" applyFill="1" applyAlignment="1" applyProtection="1">
      <alignment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0" fillId="2" borderId="0" xfId="0" applyFill="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3" fillId="0" borderId="0" xfId="0" applyFont="1" applyBorder="1" applyAlignment="1" applyProtection="1">
      <alignment vertical="top" wrapText="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38" fillId="2" borderId="0" xfId="0" applyFont="1" applyFill="1" applyAlignment="1" applyProtection="1">
      <alignment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0" fontId="33" fillId="2" borderId="0" xfId="0" applyFont="1" applyFill="1" applyAlignment="1" applyProtection="1">
      <alignment wrapText="1"/>
      <protection hidden="1"/>
    </xf>
    <xf numFmtId="0" fontId="33" fillId="0" borderId="0" xfId="0" applyFont="1" applyAlignment="1" applyProtection="1">
      <alignment wrapText="1"/>
      <protection hidden="1"/>
    </xf>
    <xf numFmtId="0" fontId="0" fillId="0" borderId="0" xfId="0" applyAlignment="1" applyProtection="1">
      <alignment wrapText="1"/>
      <protection hidden="1"/>
    </xf>
    <xf numFmtId="0" fontId="0" fillId="2" borderId="45" xfId="0" applyFill="1" applyBorder="1" applyAlignment="1" applyProtection="1">
      <alignment wrapText="1"/>
      <protection hidden="1"/>
    </xf>
    <xf numFmtId="0" fontId="0" fillId="0" borderId="45" xfId="0"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cellXfs>
  <cellStyles count="8">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2181225</xdr:colOff>
      <xdr:row>15</xdr:row>
      <xdr:rowOff>105099</xdr:rowOff>
    </xdr:from>
    <xdr:to>
      <xdr:col>0</xdr:col>
      <xdr:colOff>7886065</xdr:colOff>
      <xdr:row>34</xdr:row>
      <xdr:rowOff>25075</xdr:rowOff>
    </xdr:to>
    <xdr:pic>
      <xdr:nvPicPr>
        <xdr:cNvPr id="4" name="Picture 3">
          <a:extLst>
            <a:ext uri="{FF2B5EF4-FFF2-40B4-BE49-F238E27FC236}">
              <a16:creationId xmlns:a16="http://schemas.microsoft.com/office/drawing/2014/main" id="{3E39ECC6-5378-4296-88D4-861B59AB3E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81225" y="3305499"/>
          <a:ext cx="5704840" cy="329817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355F-D4E4-4B2D-8C1E-B5AE001E0885}">
  <dimension ref="A1:A14"/>
  <sheetViews>
    <sheetView tabSelected="1" workbookViewId="0"/>
  </sheetViews>
  <sheetFormatPr defaultRowHeight="14" x14ac:dyDescent="0.3"/>
  <cols>
    <col min="1" max="1" width="150.4140625" style="194" customWidth="1"/>
    <col min="2" max="16384" width="8.6640625" style="194"/>
  </cols>
  <sheetData>
    <row r="1" spans="1:1" x14ac:dyDescent="0.3">
      <c r="A1" s="196" t="s">
        <v>315</v>
      </c>
    </row>
    <row r="2" spans="1:1" x14ac:dyDescent="0.3">
      <c r="A2" s="196"/>
    </row>
    <row r="3" spans="1:1" ht="28" x14ac:dyDescent="0.3">
      <c r="A3" s="197" t="s">
        <v>316</v>
      </c>
    </row>
    <row r="4" spans="1:1" x14ac:dyDescent="0.3">
      <c r="A4" s="197"/>
    </row>
    <row r="5" spans="1:1" x14ac:dyDescent="0.3">
      <c r="A5" s="197" t="s">
        <v>317</v>
      </c>
    </row>
    <row r="6" spans="1:1" x14ac:dyDescent="0.3">
      <c r="A6" s="197"/>
    </row>
    <row r="7" spans="1:1" x14ac:dyDescent="0.3">
      <c r="A7" s="197" t="s">
        <v>318</v>
      </c>
    </row>
    <row r="8" spans="1:1" x14ac:dyDescent="0.3">
      <c r="A8" s="195" t="s">
        <v>319</v>
      </c>
    </row>
    <row r="9" spans="1:1" x14ac:dyDescent="0.3">
      <c r="A9" s="197" t="s">
        <v>320</v>
      </c>
    </row>
    <row r="10" spans="1:1" x14ac:dyDescent="0.3">
      <c r="A10" s="197"/>
    </row>
    <row r="11" spans="1:1" ht="28" x14ac:dyDescent="0.3">
      <c r="A11" s="197" t="s">
        <v>321</v>
      </c>
    </row>
    <row r="12" spans="1:1" x14ac:dyDescent="0.3">
      <c r="A12" s="197"/>
    </row>
    <row r="13" spans="1:1" x14ac:dyDescent="0.3">
      <c r="A13" s="197"/>
    </row>
    <row r="14" spans="1:1" ht="28" x14ac:dyDescent="0.3">
      <c r="A14" s="190" t="s">
        <v>322</v>
      </c>
    </row>
  </sheetData>
  <sheetProtection algorithmName="SHA-512" hashValue="d7zzDIuP/UDlJ7eFwKCm3YwExgxn0Yf+GJxFnVG2k5V24a+rS6XEPPf+H/fBM+P9fditsg8ufK3NJqWmQdqNDw==" saltValue="Na/tP1IEHtVa5Sz26eee3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election activeCell="G1" sqref="G1"/>
    </sheetView>
  </sheetViews>
  <sheetFormatPr defaultColWidth="8.6640625" defaultRowHeight="14.4" customHeight="1" x14ac:dyDescent="0.3"/>
  <cols>
    <col min="1" max="1" width="2.4140625" style="1" customWidth="1"/>
    <col min="2" max="2" width="11.4140625" style="1" bestFit="1" customWidth="1"/>
    <col min="3" max="3" width="7.58203125" style="85" bestFit="1" customWidth="1"/>
    <col min="4" max="4" width="25" style="1" bestFit="1" customWidth="1"/>
    <col min="5" max="5" width="7.6640625" style="85" bestFit="1" customWidth="1"/>
    <col min="6" max="6" width="18.9140625" style="1" customWidth="1"/>
    <col min="7" max="7" width="2.9140625" style="1" customWidth="1"/>
    <col min="8" max="8" width="6.58203125" style="1" bestFit="1" customWidth="1"/>
    <col min="9" max="9" width="25.6640625" style="1" bestFit="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80" t="s">
        <v>60</v>
      </c>
      <c r="C1" s="81"/>
      <c r="D1" s="81"/>
      <c r="E1" s="81"/>
      <c r="F1" s="82"/>
      <c r="H1" s="80" t="s">
        <v>76</v>
      </c>
      <c r="I1" s="83"/>
      <c r="J1" s="83"/>
      <c r="K1" s="83"/>
      <c r="L1" s="83"/>
      <c r="M1" s="84"/>
    </row>
    <row r="2" spans="2:16" ht="14.4" customHeight="1" thickBot="1" x14ac:dyDescent="0.35"/>
    <row r="3" spans="2:16" ht="14.4" customHeight="1" thickBot="1" x14ac:dyDescent="0.35">
      <c r="B3" s="216" t="s">
        <v>257</v>
      </c>
      <c r="C3" s="217"/>
      <c r="D3" s="217"/>
      <c r="E3" s="217"/>
      <c r="F3" s="217"/>
      <c r="H3" s="6" t="s">
        <v>25</v>
      </c>
      <c r="I3" s="7"/>
      <c r="J3" s="18" t="s">
        <v>61</v>
      </c>
      <c r="K3" s="19" t="s">
        <v>62</v>
      </c>
      <c r="L3" s="19" t="s">
        <v>175</v>
      </c>
      <c r="M3" s="26" t="s">
        <v>22</v>
      </c>
    </row>
    <row r="4" spans="2:16" ht="14.4" customHeight="1" x14ac:dyDescent="0.3">
      <c r="B4" s="217"/>
      <c r="C4" s="217"/>
      <c r="D4" s="217"/>
      <c r="E4" s="217"/>
      <c r="F4" s="217"/>
      <c r="H4" s="8" t="s">
        <v>28</v>
      </c>
      <c r="I4" s="5" t="s">
        <v>41</v>
      </c>
      <c r="J4" s="23">
        <f>'s45'!E1</f>
        <v>412</v>
      </c>
      <c r="K4" s="24">
        <f>'s45'!K1</f>
        <v>3784</v>
      </c>
      <c r="L4" s="70" t="s">
        <v>63</v>
      </c>
      <c r="M4" s="28">
        <f t="shared" ref="M4:M9" si="0">SUM(J4:L4)</f>
        <v>4196</v>
      </c>
      <c r="O4" s="65" t="s">
        <v>80</v>
      </c>
      <c r="P4" s="66"/>
    </row>
    <row r="5" spans="2:16" ht="14.4" customHeight="1" x14ac:dyDescent="0.3">
      <c r="H5" s="8" t="s">
        <v>29</v>
      </c>
      <c r="I5" s="5" t="s">
        <v>42</v>
      </c>
      <c r="J5" s="25">
        <f>'s41'!E1</f>
        <v>0</v>
      </c>
      <c r="K5" s="22">
        <f>'s41'!K1</f>
        <v>0</v>
      </c>
      <c r="L5" s="71" t="s">
        <v>63</v>
      </c>
      <c r="M5" s="29">
        <f t="shared" si="0"/>
        <v>0</v>
      </c>
      <c r="O5" s="67" t="s">
        <v>81</v>
      </c>
      <c r="P5" s="63" t="s">
        <v>258</v>
      </c>
    </row>
    <row r="6" spans="2:16" ht="14.4" customHeight="1" thickBot="1" x14ac:dyDescent="0.35">
      <c r="B6" s="86" t="s">
        <v>26</v>
      </c>
      <c r="C6" s="87" t="s">
        <v>23</v>
      </c>
      <c r="D6" s="87" t="s">
        <v>24</v>
      </c>
      <c r="E6" s="87" t="s">
        <v>27</v>
      </c>
      <c r="F6" s="88" t="s">
        <v>55</v>
      </c>
      <c r="H6" s="8" t="s">
        <v>30</v>
      </c>
      <c r="I6" s="5" t="s">
        <v>43</v>
      </c>
      <c r="J6" s="25">
        <f>'s51'!E1</f>
        <v>0</v>
      </c>
      <c r="K6" s="22">
        <f>'s51'!K1</f>
        <v>0</v>
      </c>
      <c r="L6" s="71" t="s">
        <v>63</v>
      </c>
      <c r="M6" s="30">
        <f t="shared" si="0"/>
        <v>0</v>
      </c>
      <c r="N6" s="96"/>
      <c r="O6" s="68" t="s">
        <v>82</v>
      </c>
      <c r="P6" s="64" t="s">
        <v>259</v>
      </c>
    </row>
    <row r="7" spans="2:16" ht="14.4" customHeight="1" x14ac:dyDescent="0.3">
      <c r="B7" s="219" t="s">
        <v>37</v>
      </c>
      <c r="C7" s="89" t="s">
        <v>28</v>
      </c>
      <c r="D7" s="90" t="s">
        <v>41</v>
      </c>
      <c r="E7" s="89">
        <v>4.3</v>
      </c>
      <c r="F7" s="91" t="s">
        <v>53</v>
      </c>
      <c r="H7" s="8" t="s">
        <v>31</v>
      </c>
      <c r="I7" s="5" t="s">
        <v>44</v>
      </c>
      <c r="J7" s="25">
        <f>'s185'!E1</f>
        <v>0</v>
      </c>
      <c r="K7" s="22">
        <f>'s185'!K1</f>
        <v>0</v>
      </c>
      <c r="L7" s="71" t="s">
        <v>63</v>
      </c>
      <c r="M7" s="30">
        <f t="shared" si="0"/>
        <v>0</v>
      </c>
    </row>
    <row r="8" spans="2:16" ht="14.4" customHeight="1" x14ac:dyDescent="0.3">
      <c r="B8" s="220"/>
      <c r="C8" s="92" t="s">
        <v>29</v>
      </c>
      <c r="D8" s="93" t="s">
        <v>42</v>
      </c>
      <c r="E8" s="92">
        <v>5.3</v>
      </c>
      <c r="F8" s="94" t="s">
        <v>54</v>
      </c>
      <c r="H8" s="53" t="s">
        <v>35</v>
      </c>
      <c r="I8" s="54" t="s">
        <v>50</v>
      </c>
      <c r="J8" s="55">
        <f>SUM('s146'!F5:F7)</f>
        <v>1990</v>
      </c>
      <c r="K8" s="72" t="s">
        <v>63</v>
      </c>
      <c r="L8" s="172">
        <f>'s146'!R5</f>
        <v>-1174.0999999999999</v>
      </c>
      <c r="M8" s="56">
        <f t="shared" si="0"/>
        <v>815.90000000000009</v>
      </c>
    </row>
    <row r="9" spans="2:16" ht="14.4" customHeight="1" thickBot="1" x14ac:dyDescent="0.35">
      <c r="B9" s="220"/>
      <c r="C9" s="92" t="s">
        <v>30</v>
      </c>
      <c r="D9" s="93" t="s">
        <v>43</v>
      </c>
      <c r="E9" s="92">
        <v>5.6</v>
      </c>
      <c r="F9" s="95" t="s">
        <v>73</v>
      </c>
      <c r="H9" s="16"/>
      <c r="I9" s="17" t="s">
        <v>64</v>
      </c>
      <c r="J9" s="20">
        <f>SUM(J4:J8)</f>
        <v>2402</v>
      </c>
      <c r="K9" s="21">
        <f>SUM(K4:K8)</f>
        <v>3784</v>
      </c>
      <c r="L9" s="79">
        <f>SUM(L4:L8)</f>
        <v>-1174.0999999999999</v>
      </c>
      <c r="M9" s="27">
        <f t="shared" si="0"/>
        <v>5011.8999999999996</v>
      </c>
    </row>
    <row r="10" spans="2:16" ht="14.4" customHeight="1" thickBot="1" x14ac:dyDescent="0.35">
      <c r="B10" s="221"/>
      <c r="C10" s="97" t="s">
        <v>31</v>
      </c>
      <c r="D10" s="98" t="s">
        <v>44</v>
      </c>
      <c r="E10" s="97">
        <v>5.8</v>
      </c>
      <c r="F10" s="99" t="s">
        <v>244</v>
      </c>
      <c r="J10" s="2"/>
      <c r="K10" s="2"/>
      <c r="L10" s="2"/>
    </row>
    <row r="11" spans="2:16" ht="14.4" customHeight="1" thickBot="1" x14ac:dyDescent="0.35">
      <c r="B11" s="222" t="s">
        <v>39</v>
      </c>
      <c r="C11" s="100" t="s">
        <v>59</v>
      </c>
      <c r="D11" s="101" t="s">
        <v>45</v>
      </c>
      <c r="E11" s="100">
        <v>6.3</v>
      </c>
      <c r="F11" s="102" t="s">
        <v>56</v>
      </c>
      <c r="H11" s="9" t="s">
        <v>38</v>
      </c>
      <c r="I11" s="10"/>
      <c r="J11" s="32" t="s">
        <v>61</v>
      </c>
      <c r="K11" s="33" t="s">
        <v>62</v>
      </c>
      <c r="L11" s="33" t="s">
        <v>175</v>
      </c>
      <c r="M11" s="34" t="s">
        <v>22</v>
      </c>
    </row>
    <row r="12" spans="2:16" ht="14.4" customHeight="1" x14ac:dyDescent="0.3">
      <c r="B12" s="223"/>
      <c r="C12" s="103" t="s">
        <v>32</v>
      </c>
      <c r="D12" s="104" t="s">
        <v>46</v>
      </c>
      <c r="E12" s="103">
        <v>7.3</v>
      </c>
      <c r="F12" s="105" t="s">
        <v>57</v>
      </c>
      <c r="H12" s="11" t="s">
        <v>59</v>
      </c>
      <c r="I12" s="31" t="s">
        <v>45</v>
      </c>
      <c r="J12" s="40">
        <f>'s106|7'!E1</f>
        <v>130</v>
      </c>
      <c r="K12" s="70" t="s">
        <v>63</v>
      </c>
      <c r="L12" s="70" t="s">
        <v>63</v>
      </c>
      <c r="M12" s="42">
        <f t="shared" ref="M12:M18" si="1">SUM(J12:L12)</f>
        <v>130</v>
      </c>
    </row>
    <row r="13" spans="2:16" ht="14.4" customHeight="1" x14ac:dyDescent="0.3">
      <c r="B13" s="223"/>
      <c r="C13" s="103" t="s">
        <v>33</v>
      </c>
      <c r="D13" s="104" t="s">
        <v>48</v>
      </c>
      <c r="E13" s="103">
        <v>7.6</v>
      </c>
      <c r="F13" s="106" t="s">
        <v>74</v>
      </c>
      <c r="H13" s="8" t="s">
        <v>32</v>
      </c>
      <c r="I13" s="5" t="s">
        <v>46</v>
      </c>
      <c r="J13" s="41">
        <f>'s98'!E1</f>
        <v>0</v>
      </c>
      <c r="K13" s="38">
        <f>'s98'!K1</f>
        <v>0</v>
      </c>
      <c r="L13" s="71" t="s">
        <v>63</v>
      </c>
      <c r="M13" s="43">
        <f t="shared" si="1"/>
        <v>0</v>
      </c>
    </row>
    <row r="14" spans="2:16" ht="14.4" customHeight="1" x14ac:dyDescent="0.3">
      <c r="B14" s="223"/>
      <c r="C14" s="103" t="s">
        <v>34</v>
      </c>
      <c r="D14" s="104" t="s">
        <v>47</v>
      </c>
      <c r="E14" s="103">
        <v>7.6</v>
      </c>
      <c r="F14" s="106" t="s">
        <v>256</v>
      </c>
      <c r="H14" s="8" t="s">
        <v>33</v>
      </c>
      <c r="I14" s="5" t="s">
        <v>48</v>
      </c>
      <c r="J14" s="41">
        <f>'s102'!E1</f>
        <v>0</v>
      </c>
      <c r="K14" s="71" t="s">
        <v>63</v>
      </c>
      <c r="L14" s="71" t="s">
        <v>63</v>
      </c>
      <c r="M14" s="43">
        <f t="shared" si="1"/>
        <v>0</v>
      </c>
    </row>
    <row r="15" spans="2:16" ht="14.4" customHeight="1" x14ac:dyDescent="0.3">
      <c r="B15" s="224"/>
      <c r="C15" s="107" t="s">
        <v>31</v>
      </c>
      <c r="D15" s="108" t="s">
        <v>49</v>
      </c>
      <c r="E15" s="107">
        <v>7.9</v>
      </c>
      <c r="F15" s="109" t="s">
        <v>75</v>
      </c>
      <c r="H15" s="8" t="s">
        <v>34</v>
      </c>
      <c r="I15" s="5" t="s">
        <v>47</v>
      </c>
      <c r="J15" s="41">
        <f>'s104'!E1</f>
        <v>0</v>
      </c>
      <c r="K15" s="71" t="s">
        <v>63</v>
      </c>
      <c r="L15" s="71" t="s">
        <v>63</v>
      </c>
      <c r="M15" s="43">
        <f t="shared" si="1"/>
        <v>0</v>
      </c>
    </row>
    <row r="16" spans="2:16" ht="14.4" customHeight="1" x14ac:dyDescent="0.3">
      <c r="B16" s="225" t="s">
        <v>40</v>
      </c>
      <c r="C16" s="110" t="s">
        <v>35</v>
      </c>
      <c r="D16" s="111" t="s">
        <v>50</v>
      </c>
      <c r="E16" s="110">
        <v>8.4</v>
      </c>
      <c r="F16" s="112" t="s">
        <v>58</v>
      </c>
      <c r="H16" s="8" t="s">
        <v>31</v>
      </c>
      <c r="I16" s="5" t="s">
        <v>49</v>
      </c>
      <c r="J16" s="41">
        <f>'s185 '!E1</f>
        <v>0</v>
      </c>
      <c r="K16" s="39">
        <f>'s185 '!K1</f>
        <v>0</v>
      </c>
      <c r="L16" s="73" t="s">
        <v>63</v>
      </c>
      <c r="M16" s="43">
        <f t="shared" si="1"/>
        <v>0</v>
      </c>
    </row>
    <row r="17" spans="2:13" ht="14.4" customHeight="1" x14ac:dyDescent="0.3">
      <c r="B17" s="226"/>
      <c r="C17" s="113" t="s">
        <v>51</v>
      </c>
      <c r="D17" s="114" t="s">
        <v>36</v>
      </c>
      <c r="E17" s="113">
        <v>3</v>
      </c>
      <c r="F17" s="115" t="s">
        <v>52</v>
      </c>
      <c r="H17" s="53" t="s">
        <v>35</v>
      </c>
      <c r="I17" s="54" t="s">
        <v>50</v>
      </c>
      <c r="J17" s="55">
        <f>SUM('s146'!F12:F16)</f>
        <v>6640</v>
      </c>
      <c r="K17" s="72" t="s">
        <v>63</v>
      </c>
      <c r="L17" s="172">
        <f>'s146'!R6</f>
        <v>-1460.8</v>
      </c>
      <c r="M17" s="57">
        <f t="shared" si="1"/>
        <v>5179.2</v>
      </c>
    </row>
    <row r="18" spans="2:13" ht="14.4" customHeight="1" thickBot="1" x14ac:dyDescent="0.35">
      <c r="H18" s="16"/>
      <c r="I18" s="17" t="s">
        <v>64</v>
      </c>
      <c r="J18" s="35">
        <f>SUM(J12:J17)</f>
        <v>6770</v>
      </c>
      <c r="K18" s="36">
        <f>SUM(K12:K17)</f>
        <v>0</v>
      </c>
      <c r="L18" s="76">
        <f>SUM(L12:L17)</f>
        <v>-1460.8</v>
      </c>
      <c r="M18" s="37">
        <f t="shared" si="1"/>
        <v>5309.2</v>
      </c>
    </row>
    <row r="19" spans="2:13" ht="14.4" customHeight="1" thickBot="1" x14ac:dyDescent="0.35">
      <c r="B19" s="162" t="s">
        <v>248</v>
      </c>
      <c r="C19" s="1"/>
      <c r="E19" s="1"/>
      <c r="H19" s="3"/>
      <c r="I19" s="3"/>
      <c r="J19" s="4"/>
      <c r="K19" s="4"/>
      <c r="L19" s="4"/>
      <c r="M19" s="3"/>
    </row>
    <row r="20" spans="2:13" ht="14.4" customHeight="1" thickBot="1" x14ac:dyDescent="0.35">
      <c r="B20" s="227" t="s">
        <v>249</v>
      </c>
      <c r="C20" s="228"/>
      <c r="D20" s="228"/>
      <c r="E20" s="228"/>
      <c r="F20" s="228"/>
      <c r="H20" s="12" t="s">
        <v>36</v>
      </c>
      <c r="I20" s="13"/>
      <c r="J20" s="45" t="s">
        <v>61</v>
      </c>
      <c r="K20" s="46" t="s">
        <v>62</v>
      </c>
      <c r="L20" s="46" t="s">
        <v>175</v>
      </c>
      <c r="M20" s="49" t="s">
        <v>22</v>
      </c>
    </row>
    <row r="21" spans="2:13" ht="14.4" customHeight="1" x14ac:dyDescent="0.3">
      <c r="B21" s="228"/>
      <c r="C21" s="228"/>
      <c r="D21" s="228"/>
      <c r="E21" s="228"/>
      <c r="F21" s="228"/>
      <c r="H21" s="14"/>
      <c r="I21" s="44" t="s">
        <v>77</v>
      </c>
      <c r="J21" s="52">
        <f>Other!F5</f>
        <v>0</v>
      </c>
      <c r="K21" s="74" t="s">
        <v>63</v>
      </c>
      <c r="L21" s="74" t="s">
        <v>63</v>
      </c>
      <c r="M21" s="51">
        <f>SUM(J21:L21)</f>
        <v>0</v>
      </c>
    </row>
    <row r="22" spans="2:13" ht="14.4" customHeight="1" x14ac:dyDescent="0.3">
      <c r="B22" s="228"/>
      <c r="C22" s="228"/>
      <c r="D22" s="228"/>
      <c r="E22" s="228"/>
      <c r="F22" s="228"/>
      <c r="H22" s="59"/>
      <c r="I22" s="180" t="s">
        <v>180</v>
      </c>
      <c r="J22" s="179">
        <f>SUM(Other!F12:F16)</f>
        <v>0</v>
      </c>
      <c r="K22" s="75" t="s">
        <v>63</v>
      </c>
      <c r="L22" s="75" t="s">
        <v>63</v>
      </c>
      <c r="M22" s="181">
        <f>SUM(J22:L22)</f>
        <v>0</v>
      </c>
    </row>
    <row r="23" spans="2:13" ht="14.4" customHeight="1" thickBot="1" x14ac:dyDescent="0.35">
      <c r="B23" s="227" t="s">
        <v>250</v>
      </c>
      <c r="C23" s="228"/>
      <c r="D23" s="228"/>
      <c r="E23" s="228"/>
      <c r="F23" s="228"/>
      <c r="H23" s="58"/>
      <c r="I23" s="17" t="s">
        <v>64</v>
      </c>
      <c r="J23" s="47">
        <f>SUM(J21:J22)</f>
        <v>0</v>
      </c>
      <c r="K23" s="48">
        <f>SUM(K21:K22)</f>
        <v>0</v>
      </c>
      <c r="L23" s="77">
        <f>SUM(L21:L22)</f>
        <v>0</v>
      </c>
      <c r="M23" s="50">
        <f>SUM(J23:L23)</f>
        <v>0</v>
      </c>
    </row>
    <row r="24" spans="2:13" ht="14.4" customHeight="1" thickBot="1" x14ac:dyDescent="0.35">
      <c r="B24" s="228"/>
      <c r="C24" s="228"/>
      <c r="D24" s="228"/>
      <c r="E24" s="228"/>
      <c r="F24" s="228"/>
      <c r="H24" s="3"/>
      <c r="I24" s="3"/>
      <c r="J24" s="4"/>
      <c r="K24" s="4"/>
      <c r="L24" s="4"/>
      <c r="M24" s="3"/>
    </row>
    <row r="25" spans="2:13" ht="14.4" customHeight="1" thickBot="1" x14ac:dyDescent="0.4">
      <c r="B25" s="227" t="s">
        <v>251</v>
      </c>
      <c r="C25" s="228"/>
      <c r="D25" s="228"/>
      <c r="E25" s="228"/>
      <c r="F25" s="228"/>
      <c r="H25" s="15"/>
      <c r="I25" s="60" t="s">
        <v>65</v>
      </c>
      <c r="J25" s="61">
        <f>J23+J18+J9</f>
        <v>9172</v>
      </c>
      <c r="K25" s="62">
        <f>K23+K18+K9</f>
        <v>3784</v>
      </c>
      <c r="L25" s="78">
        <f>L23+L18+L9</f>
        <v>-2634.8999999999996</v>
      </c>
      <c r="M25" s="69">
        <f>M23+M18+M9</f>
        <v>10321.099999999999</v>
      </c>
    </row>
    <row r="26" spans="2:13" ht="14.4" customHeight="1" x14ac:dyDescent="0.35">
      <c r="B26" s="186"/>
      <c r="C26" s="186"/>
      <c r="D26" s="186"/>
      <c r="E26" s="186"/>
      <c r="F26" s="186"/>
      <c r="H26" s="175"/>
      <c r="I26" s="176"/>
      <c r="J26" s="164"/>
      <c r="K26" s="164"/>
      <c r="L26" s="164"/>
      <c r="M26" s="163"/>
    </row>
    <row r="27" spans="2:13" ht="14" x14ac:dyDescent="0.3">
      <c r="B27" s="186"/>
      <c r="C27" s="186"/>
      <c r="D27" s="186"/>
      <c r="E27" s="186"/>
      <c r="F27" s="186"/>
      <c r="H27" s="165" t="s">
        <v>193</v>
      </c>
    </row>
    <row r="28" spans="2:13" ht="29" customHeight="1" x14ac:dyDescent="0.3">
      <c r="B28" s="186"/>
      <c r="C28" s="186"/>
      <c r="D28" s="186"/>
      <c r="E28" s="186"/>
      <c r="F28" s="186"/>
      <c r="H28" s="162" t="s">
        <v>66</v>
      </c>
      <c r="I28" s="163"/>
      <c r="J28" s="164"/>
      <c r="K28" s="164"/>
      <c r="L28" s="164"/>
      <c r="M28" s="163"/>
    </row>
    <row r="29" spans="2:13" ht="29" customHeight="1" x14ac:dyDescent="0.3">
      <c r="B29" s="186"/>
      <c r="C29" s="186"/>
      <c r="D29" s="186"/>
      <c r="E29" s="186"/>
      <c r="F29" s="186"/>
      <c r="H29" s="218" t="s">
        <v>67</v>
      </c>
      <c r="I29" s="218"/>
      <c r="J29" s="218"/>
      <c r="K29" s="218"/>
      <c r="L29" s="218"/>
      <c r="M29" s="218"/>
    </row>
    <row r="30" spans="2:13" ht="29" customHeight="1" x14ac:dyDescent="0.3">
      <c r="B30" s="186"/>
      <c r="C30" s="186"/>
      <c r="D30" s="186"/>
      <c r="E30" s="186"/>
      <c r="F30" s="186"/>
      <c r="H30" s="218" t="s">
        <v>68</v>
      </c>
      <c r="I30" s="218"/>
      <c r="J30" s="218"/>
      <c r="K30" s="218"/>
      <c r="L30" s="218"/>
      <c r="M30" s="218"/>
    </row>
    <row r="31" spans="2:13" ht="29" customHeight="1" x14ac:dyDescent="0.3">
      <c r="B31" s="186"/>
      <c r="C31" s="186"/>
      <c r="D31" s="186"/>
      <c r="E31" s="186"/>
      <c r="F31" s="186"/>
      <c r="H31" s="218" t="s">
        <v>69</v>
      </c>
      <c r="I31" s="218"/>
      <c r="J31" s="218"/>
      <c r="K31" s="218"/>
      <c r="L31" s="218"/>
      <c r="M31" s="218"/>
    </row>
    <row r="32" spans="2:13" ht="29" customHeight="1" x14ac:dyDescent="0.3">
      <c r="B32" s="186"/>
      <c r="C32" s="186"/>
      <c r="D32" s="186"/>
      <c r="E32" s="186"/>
      <c r="F32" s="186"/>
      <c r="H32" s="218" t="s">
        <v>70</v>
      </c>
      <c r="I32" s="218"/>
      <c r="J32" s="218"/>
      <c r="K32" s="218"/>
      <c r="L32" s="218"/>
      <c r="M32" s="218"/>
    </row>
    <row r="33" spans="2:13" ht="29" customHeight="1" x14ac:dyDescent="0.3">
      <c r="B33" s="186"/>
      <c r="C33" s="186"/>
      <c r="D33" s="186"/>
      <c r="E33" s="186"/>
      <c r="F33" s="186"/>
      <c r="H33" s="218" t="s">
        <v>71</v>
      </c>
      <c r="I33" s="218"/>
      <c r="J33" s="218"/>
      <c r="K33" s="218"/>
      <c r="L33" s="218"/>
      <c r="M33" s="218"/>
    </row>
    <row r="34" spans="2:13" ht="21" customHeight="1" x14ac:dyDescent="0.3">
      <c r="B34" s="186"/>
      <c r="C34" s="186"/>
      <c r="D34" s="186"/>
      <c r="E34" s="186"/>
      <c r="F34" s="186"/>
      <c r="H34" s="218" t="s">
        <v>72</v>
      </c>
      <c r="I34" s="218"/>
      <c r="J34" s="218"/>
      <c r="K34" s="218"/>
      <c r="L34" s="218"/>
      <c r="M34" s="218"/>
    </row>
    <row r="35" spans="2:13" ht="27" customHeight="1" x14ac:dyDescent="0.3">
      <c r="B35" s="185"/>
      <c r="C35" s="185"/>
      <c r="D35" s="185"/>
      <c r="E35" s="185"/>
      <c r="F35" s="185"/>
    </row>
    <row r="36" spans="2:13" ht="14.4" customHeight="1" x14ac:dyDescent="0.3">
      <c r="B36" s="185"/>
      <c r="C36" s="185"/>
      <c r="D36" s="185"/>
      <c r="E36" s="185"/>
      <c r="F36" s="185"/>
    </row>
    <row r="37" spans="2:13" ht="14.4" customHeight="1" x14ac:dyDescent="0.3">
      <c r="B37" s="185"/>
      <c r="C37" s="185"/>
      <c r="D37" s="185"/>
      <c r="E37" s="185"/>
      <c r="F37" s="185"/>
    </row>
    <row r="38" spans="2:13" ht="14" customHeight="1" x14ac:dyDescent="0.3">
      <c r="B38" s="185"/>
      <c r="C38" s="185"/>
      <c r="D38" s="185"/>
      <c r="E38" s="185"/>
      <c r="F38" s="185"/>
    </row>
  </sheetData>
  <sheetProtection algorithmName="SHA-512" hashValue="Or7r/cDZTmogKbVkMhTdWXWds2fVzZlH9ZNh9p3BWdMLFIecBy0fmk0BM0bIFQ4+E6IRXAYCLNKZ085DnUkPhQ==" saltValue="FAwnjc49XoUijZ5u1FLq+A==" spinCount="100000" sheet="1" formatColumns="0" formatRows="0"/>
  <mergeCells count="13">
    <mergeCell ref="B3:F4"/>
    <mergeCell ref="H34:M34"/>
    <mergeCell ref="B7:B10"/>
    <mergeCell ref="B11:B15"/>
    <mergeCell ref="B16:B17"/>
    <mergeCell ref="H29:M29"/>
    <mergeCell ref="H30:M30"/>
    <mergeCell ref="H31:M31"/>
    <mergeCell ref="H32:M32"/>
    <mergeCell ref="H33:M33"/>
    <mergeCell ref="B20:F22"/>
    <mergeCell ref="B23:F24"/>
    <mergeCell ref="B25:F25"/>
  </mergeCells>
  <conditionalFormatting sqref="M25">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3" customWidth="1"/>
    <col min="2" max="2" width="54.6640625" style="3" customWidth="1"/>
    <col min="3" max="3" width="14.1640625" style="3" customWidth="1"/>
    <col min="4" max="4" width="10.4140625" style="125" customWidth="1"/>
    <col min="5" max="5" width="8.9140625" style="3" customWidth="1"/>
    <col min="6" max="6" width="10.4140625" style="132" customWidth="1"/>
    <col min="7" max="7" width="2.5" style="3" customWidth="1"/>
    <col min="8" max="8" width="56.9140625" style="3" customWidth="1"/>
    <col min="9" max="9" width="14.1640625" style="3" customWidth="1"/>
    <col min="10" max="10" width="10.4140625" style="125" customWidth="1"/>
    <col min="11" max="11" width="8.9140625" style="3" customWidth="1"/>
    <col min="12" max="12" width="10.4140625" style="132" customWidth="1"/>
    <col min="13" max="16384" width="8.6640625" style="3"/>
  </cols>
  <sheetData>
    <row r="1" spans="2:13" ht="23" x14ac:dyDescent="0.5">
      <c r="B1" s="116" t="s">
        <v>78</v>
      </c>
      <c r="C1" s="117"/>
      <c r="D1" s="117"/>
      <c r="E1" s="235">
        <f>SUM(F:F)</f>
        <v>412</v>
      </c>
      <c r="F1" s="235"/>
      <c r="H1" s="116" t="s">
        <v>62</v>
      </c>
      <c r="I1" s="117"/>
      <c r="J1" s="117"/>
      <c r="K1" s="235">
        <f>SUM(L:L)</f>
        <v>3784</v>
      </c>
      <c r="L1" s="235"/>
    </row>
    <row r="2" spans="2:13" x14ac:dyDescent="0.3">
      <c r="D2" s="118"/>
      <c r="E2" s="236" t="s">
        <v>79</v>
      </c>
      <c r="F2" s="236"/>
      <c r="J2" s="118"/>
      <c r="K2" s="236" t="s">
        <v>79</v>
      </c>
      <c r="L2" s="236"/>
    </row>
    <row r="3" spans="2:13" x14ac:dyDescent="0.3">
      <c r="B3" s="119" t="s">
        <v>0</v>
      </c>
      <c r="C3" s="120"/>
      <c r="D3" s="121"/>
      <c r="E3" s="121"/>
      <c r="F3" s="122"/>
      <c r="H3" s="119" t="s">
        <v>7</v>
      </c>
      <c r="I3" s="120"/>
      <c r="J3" s="121"/>
      <c r="K3" s="121"/>
      <c r="L3" s="122"/>
    </row>
    <row r="4" spans="2:13" s="125" customFormat="1" x14ac:dyDescent="0.3">
      <c r="B4" s="123" t="s">
        <v>1</v>
      </c>
      <c r="C4" s="123" t="s">
        <v>2</v>
      </c>
      <c r="D4" s="123" t="s">
        <v>21</v>
      </c>
      <c r="E4" s="123" t="s">
        <v>3</v>
      </c>
      <c r="F4" s="124" t="s">
        <v>22</v>
      </c>
      <c r="H4" s="123" t="s">
        <v>1</v>
      </c>
      <c r="I4" s="123" t="s">
        <v>2</v>
      </c>
      <c r="J4" s="123" t="s">
        <v>21</v>
      </c>
      <c r="K4" s="123" t="s">
        <v>3</v>
      </c>
      <c r="L4" s="124" t="s">
        <v>22</v>
      </c>
    </row>
    <row r="5" spans="2:13" ht="25" x14ac:dyDescent="0.3">
      <c r="B5" s="126" t="s">
        <v>277</v>
      </c>
      <c r="C5" s="127" t="s">
        <v>4</v>
      </c>
      <c r="D5" s="128">
        <v>1</v>
      </c>
      <c r="E5" s="134">
        <v>111</v>
      </c>
      <c r="F5" s="140">
        <f>D5*E5</f>
        <v>111</v>
      </c>
      <c r="H5" s="127" t="s">
        <v>8</v>
      </c>
      <c r="I5" s="127" t="s">
        <v>9</v>
      </c>
      <c r="J5" s="128"/>
      <c r="K5" s="134" t="s">
        <v>10</v>
      </c>
      <c r="L5" s="140"/>
    </row>
    <row r="6" spans="2:13" ht="25" x14ac:dyDescent="0.3">
      <c r="B6" s="126" t="s">
        <v>278</v>
      </c>
      <c r="C6" s="127" t="s">
        <v>4</v>
      </c>
      <c r="D6" s="128">
        <v>9</v>
      </c>
      <c r="E6" s="134">
        <v>29</v>
      </c>
      <c r="F6" s="140">
        <f>D6*E6</f>
        <v>261</v>
      </c>
      <c r="H6" s="127" t="s">
        <v>11</v>
      </c>
      <c r="I6" s="127" t="s">
        <v>12</v>
      </c>
      <c r="J6" s="128"/>
      <c r="K6" s="134" t="s">
        <v>10</v>
      </c>
      <c r="L6" s="140"/>
    </row>
    <row r="7" spans="2:13" ht="25" x14ac:dyDescent="0.3">
      <c r="B7" s="126" t="s">
        <v>279</v>
      </c>
      <c r="C7" s="127" t="s">
        <v>4</v>
      </c>
      <c r="D7" s="128"/>
      <c r="E7" s="134">
        <v>35</v>
      </c>
      <c r="F7" s="140">
        <f>D7*E7</f>
        <v>0</v>
      </c>
      <c r="H7" s="229" t="s">
        <v>260</v>
      </c>
      <c r="I7" s="230"/>
      <c r="J7" s="230"/>
      <c r="K7" s="188"/>
      <c r="L7" s="189"/>
      <c r="M7" s="177"/>
    </row>
    <row r="8" spans="2:13" ht="27.5" customHeight="1" x14ac:dyDescent="0.3">
      <c r="B8" s="126" t="s">
        <v>280</v>
      </c>
      <c r="C8" s="127" t="s">
        <v>4</v>
      </c>
      <c r="D8" s="128"/>
      <c r="E8" s="134">
        <v>24</v>
      </c>
      <c r="F8" s="140">
        <f>D8*E8</f>
        <v>0</v>
      </c>
      <c r="H8" s="173" t="s">
        <v>261</v>
      </c>
      <c r="I8" s="126" t="s">
        <v>4</v>
      </c>
      <c r="J8" s="128"/>
      <c r="K8" s="134">
        <v>752</v>
      </c>
      <c r="L8" s="140">
        <f t="shared" ref="L8:L29" si="0">J8*K8</f>
        <v>0</v>
      </c>
      <c r="M8" s="177"/>
    </row>
    <row r="9" spans="2:13" x14ac:dyDescent="0.3">
      <c r="B9" s="127" t="s">
        <v>5</v>
      </c>
      <c r="C9" s="127" t="s">
        <v>6</v>
      </c>
      <c r="D9" s="128">
        <v>1</v>
      </c>
      <c r="E9" s="147">
        <v>40</v>
      </c>
      <c r="F9" s="140">
        <f>D9*E9</f>
        <v>40</v>
      </c>
      <c r="H9" s="198" t="s">
        <v>262</v>
      </c>
      <c r="I9" s="126" t="s">
        <v>4</v>
      </c>
      <c r="J9" s="128"/>
      <c r="K9" s="134">
        <v>177</v>
      </c>
      <c r="L9" s="140">
        <f t="shared" si="0"/>
        <v>0</v>
      </c>
      <c r="M9" s="177"/>
    </row>
    <row r="10" spans="2:13" ht="25.5" customHeight="1" x14ac:dyDescent="0.3">
      <c r="H10" s="198" t="s">
        <v>263</v>
      </c>
      <c r="I10" s="126" t="s">
        <v>4</v>
      </c>
      <c r="J10" s="128">
        <v>1</v>
      </c>
      <c r="K10" s="134">
        <v>1231</v>
      </c>
      <c r="L10" s="140">
        <f t="shared" si="0"/>
        <v>1231</v>
      </c>
      <c r="M10" s="177"/>
    </row>
    <row r="11" spans="2:13" x14ac:dyDescent="0.3">
      <c r="H11" s="198" t="s">
        <v>264</v>
      </c>
      <c r="I11" s="126" t="s">
        <v>4</v>
      </c>
      <c r="J11" s="128"/>
      <c r="K11" s="134">
        <v>683</v>
      </c>
      <c r="L11" s="140">
        <f t="shared" si="0"/>
        <v>0</v>
      </c>
      <c r="M11" s="177"/>
    </row>
    <row r="12" spans="2:13" ht="25" x14ac:dyDescent="0.3">
      <c r="H12" s="199" t="s">
        <v>265</v>
      </c>
      <c r="I12" s="127" t="s">
        <v>13</v>
      </c>
      <c r="J12" s="128">
        <v>4</v>
      </c>
      <c r="K12" s="134">
        <v>208</v>
      </c>
      <c r="L12" s="140">
        <f t="shared" si="0"/>
        <v>832</v>
      </c>
      <c r="M12" s="177"/>
    </row>
    <row r="13" spans="2:13" ht="25" x14ac:dyDescent="0.3">
      <c r="H13" s="200" t="s">
        <v>266</v>
      </c>
      <c r="I13" s="127" t="s">
        <v>13</v>
      </c>
      <c r="J13" s="128"/>
      <c r="K13" s="134">
        <v>338</v>
      </c>
      <c r="L13" s="140">
        <f t="shared" si="0"/>
        <v>0</v>
      </c>
      <c r="M13" s="177"/>
    </row>
    <row r="14" spans="2:13" ht="25" x14ac:dyDescent="0.3">
      <c r="H14" s="198" t="s">
        <v>267</v>
      </c>
      <c r="I14" s="173" t="s">
        <v>13</v>
      </c>
      <c r="J14" s="128">
        <v>2</v>
      </c>
      <c r="K14" s="134">
        <v>429</v>
      </c>
      <c r="L14" s="140">
        <f t="shared" si="0"/>
        <v>858</v>
      </c>
      <c r="M14" s="177"/>
    </row>
    <row r="15" spans="2:13" ht="25" x14ac:dyDescent="0.3">
      <c r="H15" s="201" t="s">
        <v>268</v>
      </c>
      <c r="I15" s="126" t="s">
        <v>14</v>
      </c>
      <c r="J15" s="128"/>
      <c r="K15" s="134">
        <v>1489</v>
      </c>
      <c r="L15" s="140">
        <f t="shared" si="0"/>
        <v>0</v>
      </c>
      <c r="M15" s="177"/>
    </row>
    <row r="16" spans="2:13" ht="25" x14ac:dyDescent="0.3">
      <c r="H16" s="201" t="s">
        <v>269</v>
      </c>
      <c r="I16" s="126" t="s">
        <v>14</v>
      </c>
      <c r="J16" s="128"/>
      <c r="K16" s="134">
        <v>1526</v>
      </c>
      <c r="L16" s="140">
        <f t="shared" si="0"/>
        <v>0</v>
      </c>
      <c r="M16" s="177"/>
    </row>
    <row r="17" spans="8:13" ht="25.5" customHeight="1" x14ac:dyDescent="0.3">
      <c r="H17" s="229" t="s">
        <v>270</v>
      </c>
      <c r="I17" s="230"/>
      <c r="J17" s="230"/>
      <c r="K17" s="188"/>
      <c r="L17" s="189"/>
      <c r="M17" s="177"/>
    </row>
    <row r="18" spans="8:13" ht="25" x14ac:dyDescent="0.3">
      <c r="H18" s="202" t="s">
        <v>271</v>
      </c>
      <c r="I18" s="126" t="s">
        <v>4</v>
      </c>
      <c r="J18" s="128"/>
      <c r="K18" s="134">
        <v>225</v>
      </c>
      <c r="L18" s="140">
        <f t="shared" si="0"/>
        <v>0</v>
      </c>
      <c r="M18" s="177"/>
    </row>
    <row r="19" spans="8:13" x14ac:dyDescent="0.3">
      <c r="H19" s="198" t="s">
        <v>262</v>
      </c>
      <c r="I19" s="126" t="s">
        <v>4</v>
      </c>
      <c r="J19" s="128"/>
      <c r="K19" s="134">
        <v>177</v>
      </c>
      <c r="L19" s="140">
        <f t="shared" si="0"/>
        <v>0</v>
      </c>
      <c r="M19" s="177"/>
    </row>
    <row r="20" spans="8:13" ht="25" x14ac:dyDescent="0.3">
      <c r="H20" s="202" t="s">
        <v>272</v>
      </c>
      <c r="I20" s="126" t="s">
        <v>4</v>
      </c>
      <c r="J20" s="128"/>
      <c r="K20" s="134">
        <v>731</v>
      </c>
      <c r="L20" s="140">
        <f>J20*K20</f>
        <v>0</v>
      </c>
      <c r="M20" s="177"/>
    </row>
    <row r="21" spans="8:13" x14ac:dyDescent="0.3">
      <c r="H21" s="198" t="s">
        <v>264</v>
      </c>
      <c r="I21" s="126" t="s">
        <v>4</v>
      </c>
      <c r="J21" s="128"/>
      <c r="K21" s="134">
        <v>683</v>
      </c>
      <c r="L21" s="140">
        <f t="shared" si="0"/>
        <v>0</v>
      </c>
      <c r="M21" s="177"/>
    </row>
    <row r="22" spans="8:13" ht="19.5" customHeight="1" x14ac:dyDescent="0.3">
      <c r="H22" s="229" t="s">
        <v>273</v>
      </c>
      <c r="I22" s="230"/>
      <c r="J22" s="230"/>
      <c r="K22" s="188"/>
      <c r="L22" s="189"/>
      <c r="M22" s="177"/>
    </row>
    <row r="23" spans="8:13" x14ac:dyDescent="0.3">
      <c r="H23" s="127" t="s">
        <v>274</v>
      </c>
      <c r="I23" s="127" t="s">
        <v>13</v>
      </c>
      <c r="J23" s="128"/>
      <c r="K23" s="134">
        <v>30</v>
      </c>
      <c r="L23" s="140">
        <f t="shared" si="0"/>
        <v>0</v>
      </c>
      <c r="M23" s="177"/>
    </row>
    <row r="24" spans="8:13" x14ac:dyDescent="0.3">
      <c r="H24" s="127" t="s">
        <v>275</v>
      </c>
      <c r="I24" s="127" t="s">
        <v>15</v>
      </c>
      <c r="J24" s="128"/>
      <c r="K24" s="134">
        <v>36</v>
      </c>
      <c r="L24" s="140">
        <f t="shared" si="0"/>
        <v>0</v>
      </c>
      <c r="M24" s="177"/>
    </row>
    <row r="25" spans="8:13" x14ac:dyDescent="0.3">
      <c r="H25" s="203" t="s">
        <v>16</v>
      </c>
      <c r="I25" s="127" t="s">
        <v>17</v>
      </c>
      <c r="J25" s="128">
        <v>9</v>
      </c>
      <c r="K25" s="134">
        <v>79</v>
      </c>
      <c r="L25" s="140">
        <f t="shared" si="0"/>
        <v>711</v>
      </c>
    </row>
    <row r="26" spans="8:13" ht="37.5" x14ac:dyDescent="0.3">
      <c r="H26" s="199" t="s">
        <v>211</v>
      </c>
      <c r="I26" s="126" t="s">
        <v>17</v>
      </c>
      <c r="J26" s="128"/>
      <c r="K26" s="134">
        <v>24</v>
      </c>
      <c r="L26" s="140">
        <f t="shared" si="0"/>
        <v>0</v>
      </c>
    </row>
    <row r="27" spans="8:13" x14ac:dyDescent="0.3">
      <c r="H27" s="198" t="s">
        <v>199</v>
      </c>
      <c r="I27" s="173" t="s">
        <v>18</v>
      </c>
      <c r="J27" s="128"/>
      <c r="K27" s="134">
        <v>76</v>
      </c>
      <c r="L27" s="140">
        <f t="shared" si="0"/>
        <v>0</v>
      </c>
    </row>
    <row r="28" spans="8:13" ht="25" x14ac:dyDescent="0.3">
      <c r="H28" s="198" t="s">
        <v>276</v>
      </c>
      <c r="I28" s="173" t="s">
        <v>19</v>
      </c>
      <c r="J28" s="128">
        <v>1</v>
      </c>
      <c r="K28" s="134">
        <v>152</v>
      </c>
      <c r="L28" s="140">
        <f t="shared" si="0"/>
        <v>152</v>
      </c>
    </row>
    <row r="29" spans="8:13" x14ac:dyDescent="0.3">
      <c r="H29" s="198" t="s">
        <v>307</v>
      </c>
      <c r="I29" s="173" t="s">
        <v>20</v>
      </c>
      <c r="J29" s="128"/>
      <c r="K29" s="134">
        <v>2183</v>
      </c>
      <c r="L29" s="140">
        <f t="shared" si="0"/>
        <v>0</v>
      </c>
    </row>
    <row r="30" spans="8:13" ht="26" customHeight="1" x14ac:dyDescent="0.3">
      <c r="H30" s="231" t="s">
        <v>308</v>
      </c>
      <c r="I30" s="232"/>
      <c r="J30" s="232"/>
      <c r="K30" s="232"/>
      <c r="L30" s="232"/>
    </row>
    <row r="31" spans="8:13" ht="34.5" customHeight="1" x14ac:dyDescent="0.3">
      <c r="H31" s="233" t="s">
        <v>310</v>
      </c>
      <c r="I31" s="234"/>
      <c r="J31" s="234"/>
      <c r="K31" s="234"/>
      <c r="L31" s="234"/>
    </row>
  </sheetData>
  <sheetProtection algorithmName="SHA-512" hashValue="0QGDplsAX5ngD20qGZOEp0lHIIPc0+bVb2g+/XwmLEV3NvpnAuvTyeOHAaG5oas7NfHTo509pE+tyyaqVAXI4A==" saltValue="zskrC0tLm+iLz3bej6/4GQ==" spinCount="100000" sheet="1" formatColumns="0" formatRows="0"/>
  <mergeCells count="9">
    <mergeCell ref="H17:J17"/>
    <mergeCell ref="H22:J22"/>
    <mergeCell ref="H30:L30"/>
    <mergeCell ref="H31:L31"/>
    <mergeCell ref="E1:F1"/>
    <mergeCell ref="K1:L1"/>
    <mergeCell ref="E2:F2"/>
    <mergeCell ref="K2:L2"/>
    <mergeCell ref="H7:J7"/>
  </mergeCells>
  <dataValidations count="1">
    <dataValidation type="whole" operator="greaterThanOrEqual" allowBlank="1" showInputMessage="1" showErrorMessage="1" sqref="D5:D9 J5:J27"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7" width="2.5" style="3" customWidth="1"/>
    <col min="8" max="8" width="60.1640625" style="3" customWidth="1"/>
    <col min="9" max="9" width="12.1640625" style="3" customWidth="1"/>
    <col min="10" max="10" width="10.4140625" style="125" customWidth="1"/>
    <col min="11" max="11" width="10.4140625" style="3" customWidth="1"/>
    <col min="12" max="12" width="10.4140625" style="132" customWidth="1"/>
    <col min="13" max="13" width="2.5" style="3" customWidth="1"/>
    <col min="14" max="16384" width="8.6640625" style="3"/>
  </cols>
  <sheetData>
    <row r="1" spans="1:12" ht="23" x14ac:dyDescent="0.5">
      <c r="B1" s="116" t="s">
        <v>78</v>
      </c>
      <c r="C1" s="117"/>
      <c r="D1" s="117"/>
      <c r="E1" s="235">
        <f>SUM(F:F)</f>
        <v>0</v>
      </c>
      <c r="F1" s="235"/>
      <c r="H1" s="116" t="s">
        <v>62</v>
      </c>
      <c r="I1" s="117"/>
      <c r="J1" s="117"/>
      <c r="K1" s="235">
        <f>SUM(L:L)</f>
        <v>0</v>
      </c>
      <c r="L1" s="235"/>
    </row>
    <row r="2" spans="1:12" x14ac:dyDescent="0.3">
      <c r="D2" s="118"/>
      <c r="E2" s="236" t="s">
        <v>79</v>
      </c>
      <c r="F2" s="236"/>
      <c r="K2" s="236" t="s">
        <v>79</v>
      </c>
      <c r="L2" s="236"/>
    </row>
    <row r="3" spans="1:12" x14ac:dyDescent="0.3">
      <c r="B3" s="131" t="s">
        <v>83</v>
      </c>
      <c r="C3" s="120"/>
      <c r="D3" s="121"/>
      <c r="E3" s="121"/>
      <c r="F3" s="122"/>
      <c r="H3" s="131" t="s">
        <v>88</v>
      </c>
      <c r="I3" s="120"/>
      <c r="J3" s="121"/>
      <c r="K3" s="121"/>
      <c r="L3" s="122"/>
    </row>
    <row r="4" spans="1:12" s="125" customFormat="1" x14ac:dyDescent="0.3">
      <c r="B4" s="123" t="s">
        <v>1</v>
      </c>
      <c r="C4" s="123" t="s">
        <v>2</v>
      </c>
      <c r="D4" s="123" t="s">
        <v>21</v>
      </c>
      <c r="E4" s="123" t="s">
        <v>3</v>
      </c>
      <c r="F4" s="124" t="s">
        <v>22</v>
      </c>
      <c r="H4" s="123" t="s">
        <v>1</v>
      </c>
      <c r="I4" s="123" t="s">
        <v>2</v>
      </c>
      <c r="J4" s="123" t="s">
        <v>21</v>
      </c>
      <c r="K4" s="123" t="s">
        <v>3</v>
      </c>
      <c r="L4" s="124" t="s">
        <v>22</v>
      </c>
    </row>
    <row r="5" spans="1:12" ht="25" x14ac:dyDescent="0.3">
      <c r="B5" s="127" t="s">
        <v>281</v>
      </c>
      <c r="C5" s="127" t="s">
        <v>84</v>
      </c>
      <c r="D5" s="128"/>
      <c r="E5" s="134">
        <v>84</v>
      </c>
      <c r="F5" s="130">
        <f t="shared" ref="F5:F8" si="0">D5*E5</f>
        <v>0</v>
      </c>
      <c r="H5" s="173" t="s">
        <v>8</v>
      </c>
      <c r="I5" s="173" t="s">
        <v>9</v>
      </c>
      <c r="J5" s="128"/>
      <c r="K5" s="160" t="s">
        <v>10</v>
      </c>
      <c r="L5" s="130"/>
    </row>
    <row r="6" spans="1:12" ht="25" x14ac:dyDescent="0.3">
      <c r="B6" s="126" t="s">
        <v>282</v>
      </c>
      <c r="C6" s="127" t="s">
        <v>85</v>
      </c>
      <c r="D6" s="128"/>
      <c r="E6" s="147">
        <v>230</v>
      </c>
      <c r="F6" s="130">
        <f t="shared" si="0"/>
        <v>0</v>
      </c>
      <c r="H6" s="173" t="s">
        <v>283</v>
      </c>
      <c r="I6" s="173" t="s">
        <v>85</v>
      </c>
      <c r="J6" s="128"/>
      <c r="K6" s="147">
        <v>391</v>
      </c>
      <c r="L6" s="130">
        <f t="shared" ref="L6:L19" si="1">J6*K6</f>
        <v>0</v>
      </c>
    </row>
    <row r="7" spans="1:12" ht="37.5" x14ac:dyDescent="0.3">
      <c r="B7" s="126" t="s">
        <v>86</v>
      </c>
      <c r="C7" s="127" t="s">
        <v>4</v>
      </c>
      <c r="D7" s="128"/>
      <c r="E7" s="134">
        <v>3360</v>
      </c>
      <c r="F7" s="130">
        <f t="shared" si="0"/>
        <v>0</v>
      </c>
      <c r="H7" s="173" t="s">
        <v>89</v>
      </c>
      <c r="I7" s="173" t="s">
        <v>90</v>
      </c>
      <c r="J7" s="128"/>
      <c r="K7" s="147">
        <v>225</v>
      </c>
      <c r="L7" s="130">
        <f t="shared" si="1"/>
        <v>0</v>
      </c>
    </row>
    <row r="8" spans="1:12" ht="50" x14ac:dyDescent="0.3">
      <c r="A8" s="187" t="s">
        <v>252</v>
      </c>
      <c r="B8" s="126" t="s">
        <v>192</v>
      </c>
      <c r="C8" s="127" t="s">
        <v>4</v>
      </c>
      <c r="D8" s="128"/>
      <c r="E8" s="134">
        <v>5941</v>
      </c>
      <c r="F8" s="130">
        <f t="shared" si="0"/>
        <v>0</v>
      </c>
      <c r="H8" s="200" t="s">
        <v>284</v>
      </c>
      <c r="I8" s="173" t="s">
        <v>13</v>
      </c>
      <c r="J8" s="128"/>
      <c r="K8" s="147">
        <v>79</v>
      </c>
      <c r="L8" s="130">
        <f t="shared" si="1"/>
        <v>0</v>
      </c>
    </row>
    <row r="9" spans="1:12" ht="25" x14ac:dyDescent="0.3">
      <c r="B9" s="204" t="s">
        <v>253</v>
      </c>
      <c r="C9" s="205"/>
      <c r="D9" s="206"/>
      <c r="E9" s="184"/>
      <c r="F9" s="182"/>
      <c r="H9" s="200" t="s">
        <v>285</v>
      </c>
      <c r="I9" s="173" t="s">
        <v>13</v>
      </c>
      <c r="J9" s="128"/>
      <c r="K9" s="147">
        <v>124</v>
      </c>
      <c r="L9" s="130">
        <f t="shared" si="1"/>
        <v>0</v>
      </c>
    </row>
    <row r="10" spans="1:12" ht="25" x14ac:dyDescent="0.3">
      <c r="B10" s="237" t="s">
        <v>311</v>
      </c>
      <c r="C10" s="237"/>
      <c r="D10" s="237"/>
      <c r="E10" s="237"/>
      <c r="F10" s="237"/>
      <c r="H10" s="200" t="s">
        <v>286</v>
      </c>
      <c r="I10" s="173" t="s">
        <v>13</v>
      </c>
      <c r="J10" s="128"/>
      <c r="K10" s="147">
        <v>158</v>
      </c>
      <c r="L10" s="130">
        <f t="shared" si="1"/>
        <v>0</v>
      </c>
    </row>
    <row r="11" spans="1:12" ht="25" x14ac:dyDescent="0.3">
      <c r="B11" s="227"/>
      <c r="C11" s="227"/>
      <c r="D11" s="227"/>
      <c r="E11" s="227"/>
      <c r="F11" s="227"/>
      <c r="H11" s="200" t="s">
        <v>287</v>
      </c>
      <c r="I11" s="173" t="s">
        <v>13</v>
      </c>
      <c r="J11" s="128"/>
      <c r="K11" s="147">
        <v>231</v>
      </c>
      <c r="L11" s="130">
        <f t="shared" si="1"/>
        <v>0</v>
      </c>
    </row>
    <row r="12" spans="1:12" ht="25" x14ac:dyDescent="0.3">
      <c r="B12" s="227"/>
      <c r="C12" s="227"/>
      <c r="D12" s="227"/>
      <c r="E12" s="227"/>
      <c r="F12" s="227"/>
      <c r="H12" s="200" t="s">
        <v>91</v>
      </c>
      <c r="I12" s="173" t="s">
        <v>13</v>
      </c>
      <c r="J12" s="128"/>
      <c r="K12" s="147">
        <v>23</v>
      </c>
      <c r="L12" s="130">
        <f t="shared" si="1"/>
        <v>0</v>
      </c>
    </row>
    <row r="13" spans="1:12" ht="25" x14ac:dyDescent="0.3">
      <c r="B13" s="227"/>
      <c r="C13" s="227"/>
      <c r="D13" s="227"/>
      <c r="E13" s="227"/>
      <c r="F13" s="227"/>
      <c r="H13" s="173" t="s">
        <v>212</v>
      </c>
      <c r="I13" s="173" t="s">
        <v>92</v>
      </c>
      <c r="J13" s="128"/>
      <c r="K13" s="147">
        <v>151725</v>
      </c>
      <c r="L13" s="130">
        <f>J13*K13</f>
        <v>0</v>
      </c>
    </row>
    <row r="14" spans="1:12" ht="25" x14ac:dyDescent="0.3">
      <c r="B14" s="227"/>
      <c r="C14" s="227"/>
      <c r="D14" s="227"/>
      <c r="E14" s="227"/>
      <c r="F14" s="227"/>
      <c r="H14" s="173" t="s">
        <v>93</v>
      </c>
      <c r="I14" s="173" t="s">
        <v>4</v>
      </c>
      <c r="J14" s="128"/>
      <c r="K14" s="147">
        <v>581</v>
      </c>
      <c r="L14" s="130">
        <f t="shared" si="1"/>
        <v>0</v>
      </c>
    </row>
    <row r="15" spans="1:12" x14ac:dyDescent="0.3">
      <c r="B15" s="227"/>
      <c r="C15" s="227"/>
      <c r="D15" s="227"/>
      <c r="E15" s="227"/>
      <c r="F15" s="227"/>
      <c r="H15" s="173" t="s">
        <v>94</v>
      </c>
      <c r="I15" s="173" t="s">
        <v>95</v>
      </c>
      <c r="J15" s="128"/>
      <c r="K15" s="147">
        <v>444</v>
      </c>
      <c r="L15" s="130">
        <f t="shared" si="1"/>
        <v>0</v>
      </c>
    </row>
    <row r="16" spans="1:12" x14ac:dyDescent="0.3">
      <c r="B16" s="227"/>
      <c r="C16" s="227"/>
      <c r="D16" s="227"/>
      <c r="E16" s="227"/>
      <c r="F16" s="227"/>
      <c r="H16" s="173" t="s">
        <v>96</v>
      </c>
      <c r="I16" s="173" t="s">
        <v>97</v>
      </c>
      <c r="J16" s="128"/>
      <c r="K16" s="147">
        <v>313</v>
      </c>
      <c r="L16" s="130">
        <f t="shared" si="1"/>
        <v>0</v>
      </c>
    </row>
    <row r="17" spans="2:12" x14ac:dyDescent="0.3">
      <c r="B17" s="227"/>
      <c r="C17" s="227"/>
      <c r="D17" s="227"/>
      <c r="E17" s="227"/>
      <c r="F17" s="227"/>
      <c r="H17" s="173" t="s">
        <v>98</v>
      </c>
      <c r="I17" s="173" t="s">
        <v>99</v>
      </c>
      <c r="J17" s="128"/>
      <c r="K17" s="147">
        <v>158</v>
      </c>
      <c r="L17" s="130">
        <f t="shared" si="1"/>
        <v>0</v>
      </c>
    </row>
    <row r="18" spans="2:12" ht="25" x14ac:dyDescent="0.3">
      <c r="B18" s="227"/>
      <c r="C18" s="227"/>
      <c r="D18" s="227"/>
      <c r="E18" s="227"/>
      <c r="F18" s="227"/>
      <c r="H18" s="173" t="s">
        <v>276</v>
      </c>
      <c r="I18" s="173" t="s">
        <v>19</v>
      </c>
      <c r="J18" s="128"/>
      <c r="K18" s="147">
        <v>152</v>
      </c>
      <c r="L18" s="130">
        <f t="shared" si="1"/>
        <v>0</v>
      </c>
    </row>
    <row r="19" spans="2:12" x14ac:dyDescent="0.3">
      <c r="B19" s="227"/>
      <c r="C19" s="227"/>
      <c r="D19" s="227"/>
      <c r="E19" s="227"/>
      <c r="F19" s="227"/>
      <c r="H19" s="173" t="s">
        <v>307</v>
      </c>
      <c r="I19" s="173" t="s">
        <v>20</v>
      </c>
      <c r="J19" s="128"/>
      <c r="K19" s="147">
        <v>2183</v>
      </c>
      <c r="L19" s="130">
        <f t="shared" si="1"/>
        <v>0</v>
      </c>
    </row>
    <row r="20" spans="2:12" ht="34.5" customHeight="1" x14ac:dyDescent="0.3">
      <c r="B20" s="227"/>
      <c r="C20" s="227"/>
      <c r="D20" s="227"/>
      <c r="E20" s="227"/>
      <c r="F20" s="227"/>
      <c r="H20" s="233" t="s">
        <v>310</v>
      </c>
      <c r="I20" s="234"/>
      <c r="J20" s="234"/>
      <c r="K20" s="234"/>
      <c r="L20" s="234"/>
    </row>
    <row r="21" spans="2:12" x14ac:dyDescent="0.3">
      <c r="B21" s="227"/>
      <c r="C21" s="227"/>
      <c r="D21" s="227"/>
      <c r="E21" s="227"/>
      <c r="F21" s="227"/>
    </row>
    <row r="22" spans="2:12" x14ac:dyDescent="0.3">
      <c r="B22" s="227"/>
      <c r="C22" s="227"/>
      <c r="D22" s="227"/>
      <c r="E22" s="227"/>
      <c r="F22" s="227"/>
    </row>
    <row r="23" spans="2:12" x14ac:dyDescent="0.3">
      <c r="B23" s="238"/>
      <c r="C23" s="238"/>
      <c r="D23" s="238"/>
      <c r="E23" s="238"/>
      <c r="F23" s="238"/>
    </row>
    <row r="24" spans="2:12" x14ac:dyDescent="0.3">
      <c r="B24" s="238"/>
      <c r="C24" s="238"/>
      <c r="D24" s="238"/>
      <c r="E24" s="238"/>
      <c r="F24" s="238"/>
    </row>
    <row r="25" spans="2:12" x14ac:dyDescent="0.3">
      <c r="B25" s="238"/>
      <c r="C25" s="238"/>
      <c r="D25" s="238"/>
      <c r="E25" s="238"/>
      <c r="F25" s="238"/>
    </row>
    <row r="26" spans="2:12" x14ac:dyDescent="0.3">
      <c r="B26" s="238"/>
      <c r="C26" s="238"/>
      <c r="D26" s="238"/>
      <c r="E26" s="238"/>
      <c r="F26" s="238"/>
    </row>
    <row r="27" spans="2:12" x14ac:dyDescent="0.3">
      <c r="B27" s="238"/>
      <c r="C27" s="238"/>
      <c r="D27" s="238"/>
      <c r="E27" s="238"/>
      <c r="F27" s="238"/>
    </row>
    <row r="28" spans="2:12" x14ac:dyDescent="0.3">
      <c r="B28" s="238"/>
      <c r="C28" s="238"/>
      <c r="D28" s="238"/>
      <c r="E28" s="238"/>
      <c r="F28" s="238"/>
    </row>
    <row r="29" spans="2:12" x14ac:dyDescent="0.3">
      <c r="B29" s="238"/>
      <c r="C29" s="238"/>
      <c r="D29" s="238"/>
      <c r="E29" s="238"/>
      <c r="F29" s="238"/>
    </row>
    <row r="30" spans="2:12" x14ac:dyDescent="0.3">
      <c r="B30" s="238"/>
      <c r="C30" s="238"/>
      <c r="D30" s="238"/>
      <c r="E30" s="238"/>
      <c r="F30" s="238"/>
    </row>
    <row r="31" spans="2:12" ht="17" customHeight="1" x14ac:dyDescent="0.3">
      <c r="B31" s="238"/>
      <c r="C31" s="238"/>
      <c r="D31" s="238"/>
      <c r="E31" s="238"/>
      <c r="F31" s="238"/>
    </row>
  </sheetData>
  <sheetProtection algorithmName="SHA-512" hashValue="gXKKq58EIRnNJUihzH/tRlKwYB6SQa8Wpe1WLtjX7TZJxQzEWkbMWWmHJCu1qn45JZgp/2XAU2MZ7p3w8CPoVw==" saltValue="mg6DdcUggPPpeoii9Q7Ogg==" spinCount="100000" sheet="1" formatColumns="0" formatRows="0"/>
  <mergeCells count="6">
    <mergeCell ref="E2:F2"/>
    <mergeCell ref="K2:L2"/>
    <mergeCell ref="E1:F1"/>
    <mergeCell ref="K1:L1"/>
    <mergeCell ref="B10:F31"/>
    <mergeCell ref="H20:L20"/>
  </mergeCells>
  <dataValidations count="1">
    <dataValidation type="whole" operator="greaterThanOrEqual" allowBlank="1" showInputMessage="1" showErrorMessage="1" sqref="J5:J19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4"/>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7" width="2.5" style="3" customWidth="1"/>
    <col min="8" max="8" width="60.1640625" style="3" customWidth="1"/>
    <col min="9" max="9" width="12.1640625" style="3" customWidth="1"/>
    <col min="10" max="10" width="10.4140625" style="125" customWidth="1"/>
    <col min="11" max="11" width="10.4140625" style="3" customWidth="1"/>
    <col min="12" max="12" width="10.4140625" style="132" customWidth="1"/>
    <col min="13" max="16384" width="8.6640625" style="3"/>
  </cols>
  <sheetData>
    <row r="1" spans="1:12" ht="23" x14ac:dyDescent="0.5">
      <c r="B1" s="116" t="s">
        <v>78</v>
      </c>
      <c r="C1" s="117"/>
      <c r="D1" s="117"/>
      <c r="E1" s="235">
        <f>SUM(F:F)</f>
        <v>0</v>
      </c>
      <c r="F1" s="235"/>
      <c r="H1" s="116" t="s">
        <v>62</v>
      </c>
      <c r="I1" s="117"/>
      <c r="J1" s="117"/>
      <c r="K1" s="235">
        <f>SUM(L:L)</f>
        <v>0</v>
      </c>
      <c r="L1" s="235"/>
    </row>
    <row r="2" spans="1:12" x14ac:dyDescent="0.3">
      <c r="D2" s="118"/>
      <c r="E2" s="236" t="s">
        <v>79</v>
      </c>
      <c r="F2" s="236"/>
      <c r="K2" s="236" t="s">
        <v>79</v>
      </c>
      <c r="L2" s="236"/>
    </row>
    <row r="3" spans="1:12" x14ac:dyDescent="0.3">
      <c r="B3" s="131" t="s">
        <v>100</v>
      </c>
      <c r="C3" s="120"/>
      <c r="D3" s="121"/>
      <c r="E3" s="121"/>
      <c r="F3" s="122"/>
      <c r="H3" s="131" t="s">
        <v>106</v>
      </c>
      <c r="I3" s="120"/>
      <c r="J3" s="121"/>
      <c r="K3" s="121"/>
      <c r="L3" s="122"/>
    </row>
    <row r="4" spans="1:12" s="125" customFormat="1" x14ac:dyDescent="0.3">
      <c r="B4" s="123" t="s">
        <v>1</v>
      </c>
      <c r="C4" s="123" t="s">
        <v>2</v>
      </c>
      <c r="D4" s="123" t="s">
        <v>21</v>
      </c>
      <c r="E4" s="123" t="s">
        <v>3</v>
      </c>
      <c r="F4" s="124" t="s">
        <v>22</v>
      </c>
      <c r="H4" s="123" t="s">
        <v>1</v>
      </c>
      <c r="I4" s="123" t="s">
        <v>2</v>
      </c>
      <c r="J4" s="123" t="s">
        <v>21</v>
      </c>
      <c r="K4" s="123" t="s">
        <v>3</v>
      </c>
      <c r="L4" s="124" t="s">
        <v>22</v>
      </c>
    </row>
    <row r="5" spans="1:12" ht="25" x14ac:dyDescent="0.3">
      <c r="B5" s="127" t="s">
        <v>101</v>
      </c>
      <c r="C5" s="127" t="s">
        <v>12</v>
      </c>
      <c r="D5" s="128"/>
      <c r="E5" s="147" t="s">
        <v>10</v>
      </c>
      <c r="F5" s="130"/>
      <c r="H5" s="173" t="s">
        <v>283</v>
      </c>
      <c r="I5" s="173" t="s">
        <v>107</v>
      </c>
      <c r="J5" s="128"/>
      <c r="K5" s="147">
        <v>391</v>
      </c>
      <c r="L5" s="130">
        <f>J5*K5</f>
        <v>0</v>
      </c>
    </row>
    <row r="6" spans="1:12" x14ac:dyDescent="0.3">
      <c r="B6" s="126" t="s">
        <v>102</v>
      </c>
      <c r="C6" s="127" t="s">
        <v>103</v>
      </c>
      <c r="D6" s="128"/>
      <c r="E6" s="147" t="s">
        <v>10</v>
      </c>
      <c r="F6" s="130"/>
      <c r="J6" s="3"/>
      <c r="L6" s="3"/>
    </row>
    <row r="7" spans="1:12" ht="25" x14ac:dyDescent="0.35">
      <c r="B7" s="126" t="s">
        <v>104</v>
      </c>
      <c r="C7" s="127" t="s">
        <v>105</v>
      </c>
      <c r="D7" s="128"/>
      <c r="E7" s="147" t="s">
        <v>10</v>
      </c>
      <c r="F7" s="130"/>
      <c r="H7" s="131" t="s">
        <v>210</v>
      </c>
      <c r="I7" s="161"/>
      <c r="J7" s="154"/>
      <c r="K7" s="155"/>
      <c r="L7" s="156"/>
    </row>
    <row r="8" spans="1:12" x14ac:dyDescent="0.3">
      <c r="H8" s="146" t="s">
        <v>1</v>
      </c>
      <c r="I8" s="146" t="s">
        <v>2</v>
      </c>
      <c r="J8" s="146" t="s">
        <v>21</v>
      </c>
      <c r="K8" s="146" t="s">
        <v>3</v>
      </c>
      <c r="L8" s="157" t="s">
        <v>22</v>
      </c>
    </row>
    <row r="9" spans="1:12" ht="25" x14ac:dyDescent="0.3">
      <c r="B9" s="131" t="s">
        <v>194</v>
      </c>
      <c r="C9" s="120"/>
      <c r="H9" s="173" t="s">
        <v>8</v>
      </c>
      <c r="I9" s="173" t="s">
        <v>9</v>
      </c>
      <c r="J9" s="207"/>
      <c r="K9" s="160" t="s">
        <v>10</v>
      </c>
      <c r="L9" s="140"/>
    </row>
    <row r="10" spans="1:12" x14ac:dyDescent="0.3">
      <c r="B10" s="123" t="s">
        <v>1</v>
      </c>
      <c r="C10" s="123" t="s">
        <v>2</v>
      </c>
      <c r="D10" s="123" t="s">
        <v>21</v>
      </c>
      <c r="E10" s="123" t="s">
        <v>3</v>
      </c>
      <c r="F10" s="124" t="s">
        <v>22</v>
      </c>
      <c r="H10" s="173" t="s">
        <v>283</v>
      </c>
      <c r="I10" s="173" t="s">
        <v>85</v>
      </c>
      <c r="J10" s="207"/>
      <c r="K10" s="147">
        <v>391</v>
      </c>
      <c r="L10" s="140">
        <f t="shared" ref="L10:L23" si="0">J10*K10</f>
        <v>0</v>
      </c>
    </row>
    <row r="11" spans="1:12" x14ac:dyDescent="0.3">
      <c r="B11" s="127" t="s">
        <v>281</v>
      </c>
      <c r="C11" s="127" t="s">
        <v>84</v>
      </c>
      <c r="D11" s="128"/>
      <c r="E11" s="134">
        <v>84</v>
      </c>
      <c r="F11" s="130">
        <f t="shared" ref="F11:F14" si="1">D11*E11</f>
        <v>0</v>
      </c>
      <c r="H11" s="173" t="s">
        <v>89</v>
      </c>
      <c r="I11" s="173" t="s">
        <v>90</v>
      </c>
      <c r="J11" s="207"/>
      <c r="K11" s="147">
        <v>225</v>
      </c>
      <c r="L11" s="140">
        <f t="shared" si="0"/>
        <v>0</v>
      </c>
    </row>
    <row r="12" spans="1:12" ht="25" x14ac:dyDescent="0.3">
      <c r="B12" s="126" t="s">
        <v>282</v>
      </c>
      <c r="C12" s="127" t="s">
        <v>85</v>
      </c>
      <c r="D12" s="128"/>
      <c r="E12" s="147">
        <v>230</v>
      </c>
      <c r="F12" s="130">
        <f t="shared" si="1"/>
        <v>0</v>
      </c>
      <c r="H12" s="200" t="s">
        <v>284</v>
      </c>
      <c r="I12" s="173" t="s">
        <v>13</v>
      </c>
      <c r="J12" s="207"/>
      <c r="K12" s="147">
        <v>79</v>
      </c>
      <c r="L12" s="140">
        <f t="shared" si="0"/>
        <v>0</v>
      </c>
    </row>
    <row r="13" spans="1:12" ht="37.5" x14ac:dyDescent="0.3">
      <c r="B13" s="126" t="s">
        <v>86</v>
      </c>
      <c r="C13" s="127" t="s">
        <v>4</v>
      </c>
      <c r="D13" s="128"/>
      <c r="E13" s="134">
        <v>3360</v>
      </c>
      <c r="F13" s="130">
        <f t="shared" si="1"/>
        <v>0</v>
      </c>
      <c r="H13" s="200" t="s">
        <v>285</v>
      </c>
      <c r="I13" s="173" t="s">
        <v>13</v>
      </c>
      <c r="J13" s="207"/>
      <c r="K13" s="147">
        <v>124</v>
      </c>
      <c r="L13" s="140">
        <f t="shared" si="0"/>
        <v>0</v>
      </c>
    </row>
    <row r="14" spans="1:12" ht="50" x14ac:dyDescent="0.3">
      <c r="A14" s="187" t="s">
        <v>252</v>
      </c>
      <c r="B14" s="126" t="s">
        <v>192</v>
      </c>
      <c r="C14" s="127" t="s">
        <v>4</v>
      </c>
      <c r="D14" s="128"/>
      <c r="E14" s="134">
        <v>5941</v>
      </c>
      <c r="F14" s="130">
        <f t="shared" si="1"/>
        <v>0</v>
      </c>
      <c r="H14" s="200" t="s">
        <v>286</v>
      </c>
      <c r="I14" s="173" t="s">
        <v>13</v>
      </c>
      <c r="J14" s="207"/>
      <c r="K14" s="147">
        <v>158</v>
      </c>
      <c r="L14" s="140">
        <f t="shared" si="0"/>
        <v>0</v>
      </c>
    </row>
    <row r="15" spans="1:12" ht="25" x14ac:dyDescent="0.3">
      <c r="B15" s="204" t="s">
        <v>253</v>
      </c>
      <c r="H15" s="200" t="s">
        <v>287</v>
      </c>
      <c r="I15" s="173" t="s">
        <v>13</v>
      </c>
      <c r="J15" s="207"/>
      <c r="K15" s="147">
        <v>231</v>
      </c>
      <c r="L15" s="140">
        <f t="shared" si="0"/>
        <v>0</v>
      </c>
    </row>
    <row r="16" spans="1:12" ht="25" x14ac:dyDescent="0.3">
      <c r="B16" s="119" t="s">
        <v>0</v>
      </c>
      <c r="C16" s="120"/>
      <c r="D16" s="121"/>
      <c r="E16" s="121"/>
      <c r="F16" s="122"/>
      <c r="H16" s="200" t="s">
        <v>91</v>
      </c>
      <c r="I16" s="173" t="s">
        <v>13</v>
      </c>
      <c r="J16" s="207"/>
      <c r="K16" s="147">
        <v>23</v>
      </c>
      <c r="L16" s="140">
        <f t="shared" si="0"/>
        <v>0</v>
      </c>
    </row>
    <row r="17" spans="2:12" ht="25" x14ac:dyDescent="0.3">
      <c r="B17" s="123" t="s">
        <v>1</v>
      </c>
      <c r="C17" s="123" t="s">
        <v>2</v>
      </c>
      <c r="D17" s="123" t="s">
        <v>21</v>
      </c>
      <c r="E17" s="123" t="s">
        <v>3</v>
      </c>
      <c r="F17" s="124" t="s">
        <v>22</v>
      </c>
      <c r="H17" s="200" t="s">
        <v>212</v>
      </c>
      <c r="I17" s="173" t="s">
        <v>92</v>
      </c>
      <c r="J17" s="128"/>
      <c r="K17" s="147">
        <v>151725</v>
      </c>
      <c r="L17" s="130">
        <f t="shared" ref="L17" si="2">J17*K17</f>
        <v>0</v>
      </c>
    </row>
    <row r="18" spans="2:12" ht="25" x14ac:dyDescent="0.3">
      <c r="B18" s="126" t="s">
        <v>277</v>
      </c>
      <c r="C18" s="127" t="s">
        <v>4</v>
      </c>
      <c r="D18" s="128"/>
      <c r="E18" s="134">
        <v>111</v>
      </c>
      <c r="F18" s="140">
        <f>D18*E18</f>
        <v>0</v>
      </c>
      <c r="H18" s="173" t="s">
        <v>93</v>
      </c>
      <c r="I18" s="173" t="s">
        <v>4</v>
      </c>
      <c r="J18" s="207"/>
      <c r="K18" s="147">
        <v>581</v>
      </c>
      <c r="L18" s="140">
        <f t="shared" si="0"/>
        <v>0</v>
      </c>
    </row>
    <row r="19" spans="2:12" ht="25" x14ac:dyDescent="0.3">
      <c r="B19" s="126" t="s">
        <v>278</v>
      </c>
      <c r="C19" s="127" t="s">
        <v>4</v>
      </c>
      <c r="D19" s="128"/>
      <c r="E19" s="134">
        <v>29</v>
      </c>
      <c r="F19" s="140">
        <f>D19*E19</f>
        <v>0</v>
      </c>
      <c r="H19" s="173" t="s">
        <v>94</v>
      </c>
      <c r="I19" s="173" t="s">
        <v>95</v>
      </c>
      <c r="J19" s="207"/>
      <c r="K19" s="147">
        <v>444</v>
      </c>
      <c r="L19" s="140">
        <f t="shared" si="0"/>
        <v>0</v>
      </c>
    </row>
    <row r="20" spans="2:12" ht="25" x14ac:dyDescent="0.3">
      <c r="B20" s="126" t="s">
        <v>279</v>
      </c>
      <c r="C20" s="127" t="s">
        <v>4</v>
      </c>
      <c r="D20" s="128"/>
      <c r="E20" s="134">
        <v>35</v>
      </c>
      <c r="F20" s="140">
        <f>D20*E20</f>
        <v>0</v>
      </c>
      <c r="H20" s="173" t="s">
        <v>96</v>
      </c>
      <c r="I20" s="173" t="s">
        <v>97</v>
      </c>
      <c r="J20" s="207"/>
      <c r="K20" s="147">
        <v>313</v>
      </c>
      <c r="L20" s="140">
        <f t="shared" si="0"/>
        <v>0</v>
      </c>
    </row>
    <row r="21" spans="2:12" ht="25" x14ac:dyDescent="0.3">
      <c r="B21" s="126" t="s">
        <v>280</v>
      </c>
      <c r="C21" s="127" t="s">
        <v>4</v>
      </c>
      <c r="D21" s="128"/>
      <c r="E21" s="134">
        <v>24</v>
      </c>
      <c r="F21" s="140">
        <f>D21*E21</f>
        <v>0</v>
      </c>
      <c r="H21" s="173" t="s">
        <v>98</v>
      </c>
      <c r="I21" s="173" t="s">
        <v>99</v>
      </c>
      <c r="J21" s="207"/>
      <c r="K21" s="147">
        <v>158</v>
      </c>
      <c r="L21" s="140">
        <f t="shared" si="0"/>
        <v>0</v>
      </c>
    </row>
    <row r="22" spans="2:12" ht="25" x14ac:dyDescent="0.3">
      <c r="B22" s="127" t="s">
        <v>5</v>
      </c>
      <c r="C22" s="127" t="s">
        <v>6</v>
      </c>
      <c r="D22" s="128"/>
      <c r="E22" s="134">
        <v>40</v>
      </c>
      <c r="F22" s="140">
        <f>D22*E22</f>
        <v>0</v>
      </c>
      <c r="H22" s="173" t="s">
        <v>276</v>
      </c>
      <c r="I22" s="173" t="s">
        <v>19</v>
      </c>
      <c r="J22" s="207"/>
      <c r="K22" s="147">
        <v>152</v>
      </c>
      <c r="L22" s="140">
        <f t="shared" si="0"/>
        <v>0</v>
      </c>
    </row>
    <row r="23" spans="2:12" x14ac:dyDescent="0.3">
      <c r="H23" s="173" t="s">
        <v>307</v>
      </c>
      <c r="I23" s="173" t="s">
        <v>20</v>
      </c>
      <c r="J23" s="207"/>
      <c r="K23" s="147">
        <v>2183</v>
      </c>
      <c r="L23" s="140">
        <f t="shared" si="0"/>
        <v>0</v>
      </c>
    </row>
    <row r="24" spans="2:12" ht="39" customHeight="1" x14ac:dyDescent="0.3">
      <c r="H24" s="233" t="s">
        <v>310</v>
      </c>
      <c r="I24" s="234"/>
      <c r="J24" s="234"/>
      <c r="K24" s="234"/>
      <c r="L24" s="234"/>
    </row>
  </sheetData>
  <sheetProtection algorithmName="SHA-512" hashValue="4WxDE+xP3n2KJ9yFKRzW3w/5NgmkYn5vCQTYNsvqQwlAroIYIdChIHmVrDaamOUKfRsZAn4QEhwPzVKuCzGJkQ==" saltValue="MUuQYuGW0Oee8uf6xkRbLw==" spinCount="100000" sheet="1" formatColumns="0" formatRows="0"/>
  <mergeCells count="5">
    <mergeCell ref="E2:F2"/>
    <mergeCell ref="K2:L2"/>
    <mergeCell ref="E1:F1"/>
    <mergeCell ref="K1:L1"/>
    <mergeCell ref="H24:L24"/>
  </mergeCells>
  <dataValidations count="2">
    <dataValidation type="whole" operator="greaterThanOrEqual" allowBlank="1" showInputMessage="1" showErrorMessage="1" sqref="J5 D18:D22 J9:J22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7" width="2.5" style="3" customWidth="1"/>
    <col min="8" max="8" width="60.1640625" style="3" customWidth="1"/>
    <col min="9" max="9" width="12.1640625" style="3" customWidth="1"/>
    <col min="10" max="10" width="10.4140625" style="125" customWidth="1"/>
    <col min="11" max="11" width="10.4140625" style="3" customWidth="1"/>
    <col min="12" max="12" width="10.4140625" style="132" customWidth="1"/>
    <col min="13" max="16384" width="8.6640625" style="3"/>
  </cols>
  <sheetData>
    <row r="1" spans="2:12" ht="23" x14ac:dyDescent="0.5">
      <c r="B1" s="116" t="s">
        <v>78</v>
      </c>
      <c r="C1" s="117"/>
      <c r="D1" s="117"/>
      <c r="E1" s="235">
        <f>SUM(F:F)</f>
        <v>0</v>
      </c>
      <c r="F1" s="235"/>
      <c r="H1" s="116" t="s">
        <v>62</v>
      </c>
      <c r="I1" s="117"/>
      <c r="J1" s="117"/>
      <c r="K1" s="235">
        <f>SUM(L:L)</f>
        <v>0</v>
      </c>
      <c r="L1" s="235"/>
    </row>
    <row r="2" spans="2:12" x14ac:dyDescent="0.3">
      <c r="D2" s="118"/>
      <c r="E2" s="236" t="s">
        <v>79</v>
      </c>
      <c r="F2" s="236"/>
      <c r="K2" s="236" t="s">
        <v>79</v>
      </c>
      <c r="L2" s="236"/>
    </row>
    <row r="3" spans="2:12" x14ac:dyDescent="0.3">
      <c r="B3" s="131" t="s">
        <v>181</v>
      </c>
      <c r="C3" s="120"/>
      <c r="D3" s="121"/>
      <c r="E3" s="121"/>
      <c r="F3" s="122"/>
      <c r="H3" s="131" t="s">
        <v>210</v>
      </c>
      <c r="I3" s="120"/>
      <c r="J3" s="121"/>
      <c r="K3" s="121"/>
      <c r="L3" s="122"/>
    </row>
    <row r="4" spans="2:12" s="125" customFormat="1" x14ac:dyDescent="0.3">
      <c r="B4" s="123" t="s">
        <v>1</v>
      </c>
      <c r="C4" s="123" t="s">
        <v>2</v>
      </c>
      <c r="D4" s="123" t="s">
        <v>21</v>
      </c>
      <c r="E4" s="123" t="s">
        <v>3</v>
      </c>
      <c r="F4" s="124" t="s">
        <v>22</v>
      </c>
      <c r="H4" s="123" t="s">
        <v>1</v>
      </c>
      <c r="I4" s="123" t="s">
        <v>2</v>
      </c>
      <c r="J4" s="123" t="s">
        <v>21</v>
      </c>
      <c r="K4" s="123" t="s">
        <v>3</v>
      </c>
      <c r="L4" s="124" t="s">
        <v>22</v>
      </c>
    </row>
    <row r="5" spans="2:12" ht="25" x14ac:dyDescent="0.3">
      <c r="B5" s="173" t="s">
        <v>288</v>
      </c>
      <c r="C5" s="173" t="s">
        <v>12</v>
      </c>
      <c r="D5" s="128"/>
      <c r="E5" s="147">
        <v>155</v>
      </c>
      <c r="F5" s="130">
        <f>D5*E5</f>
        <v>0</v>
      </c>
      <c r="H5" s="126" t="s">
        <v>8</v>
      </c>
      <c r="I5" s="127" t="s">
        <v>9</v>
      </c>
      <c r="J5" s="128"/>
      <c r="K5" s="147" t="s">
        <v>10</v>
      </c>
      <c r="L5" s="130"/>
    </row>
    <row r="6" spans="2:12" x14ac:dyDescent="0.3">
      <c r="B6" s="173" t="s">
        <v>108</v>
      </c>
      <c r="C6" s="173" t="s">
        <v>109</v>
      </c>
      <c r="D6" s="128"/>
      <c r="E6" s="133">
        <v>1919</v>
      </c>
      <c r="F6" s="130">
        <f t="shared" ref="F6:F12" si="0">D6*E6</f>
        <v>0</v>
      </c>
      <c r="H6" s="126" t="s">
        <v>283</v>
      </c>
      <c r="I6" s="127" t="s">
        <v>85</v>
      </c>
      <c r="J6" s="128"/>
      <c r="K6" s="147">
        <v>391</v>
      </c>
      <c r="L6" s="130">
        <f t="shared" ref="L6:L19" si="1">J6*K6</f>
        <v>0</v>
      </c>
    </row>
    <row r="7" spans="2:12" ht="25" x14ac:dyDescent="0.3">
      <c r="B7" s="198" t="s">
        <v>213</v>
      </c>
      <c r="C7" s="173" t="s">
        <v>110</v>
      </c>
      <c r="D7" s="128"/>
      <c r="E7" s="133">
        <v>230</v>
      </c>
      <c r="F7" s="130">
        <f t="shared" si="0"/>
        <v>0</v>
      </c>
      <c r="H7" s="126" t="s">
        <v>89</v>
      </c>
      <c r="I7" s="127" t="s">
        <v>90</v>
      </c>
      <c r="J7" s="128"/>
      <c r="K7" s="147">
        <v>225</v>
      </c>
      <c r="L7" s="130">
        <f t="shared" si="1"/>
        <v>0</v>
      </c>
    </row>
    <row r="8" spans="2:12" ht="25" x14ac:dyDescent="0.3">
      <c r="B8" s="198" t="s">
        <v>214</v>
      </c>
      <c r="C8" s="173" t="s">
        <v>111</v>
      </c>
      <c r="D8" s="128"/>
      <c r="E8" s="133">
        <v>229</v>
      </c>
      <c r="F8" s="130">
        <f t="shared" si="0"/>
        <v>0</v>
      </c>
      <c r="H8" s="127" t="s">
        <v>284</v>
      </c>
      <c r="I8" s="127" t="s">
        <v>13</v>
      </c>
      <c r="J8" s="128"/>
      <c r="K8" s="147">
        <v>79</v>
      </c>
      <c r="L8" s="130">
        <f t="shared" si="1"/>
        <v>0</v>
      </c>
    </row>
    <row r="9" spans="2:12" ht="25" x14ac:dyDescent="0.3">
      <c r="B9" s="173" t="s">
        <v>112</v>
      </c>
      <c r="C9" s="173" t="s">
        <v>4</v>
      </c>
      <c r="D9" s="128"/>
      <c r="E9" s="133">
        <v>1112</v>
      </c>
      <c r="F9" s="130">
        <f t="shared" si="0"/>
        <v>0</v>
      </c>
      <c r="H9" s="127" t="s">
        <v>285</v>
      </c>
      <c r="I9" s="127" t="s">
        <v>13</v>
      </c>
      <c r="J9" s="128"/>
      <c r="K9" s="147">
        <v>124</v>
      </c>
      <c r="L9" s="130">
        <f t="shared" si="1"/>
        <v>0</v>
      </c>
    </row>
    <row r="10" spans="2:12" ht="25" x14ac:dyDescent="0.3">
      <c r="B10" s="173" t="s">
        <v>113</v>
      </c>
      <c r="C10" s="173" t="s">
        <v>4</v>
      </c>
      <c r="D10" s="128"/>
      <c r="E10" s="133">
        <v>5408</v>
      </c>
      <c r="F10" s="130">
        <f t="shared" si="0"/>
        <v>0</v>
      </c>
      <c r="H10" s="127" t="s">
        <v>286</v>
      </c>
      <c r="I10" s="127" t="s">
        <v>13</v>
      </c>
      <c r="J10" s="128"/>
      <c r="K10" s="147">
        <v>158</v>
      </c>
      <c r="L10" s="130">
        <f t="shared" si="1"/>
        <v>0</v>
      </c>
    </row>
    <row r="11" spans="2:12" ht="25" x14ac:dyDescent="0.3">
      <c r="B11" s="198" t="s">
        <v>289</v>
      </c>
      <c r="C11" s="173" t="s">
        <v>13</v>
      </c>
      <c r="D11" s="128"/>
      <c r="E11" s="133">
        <v>28</v>
      </c>
      <c r="F11" s="130">
        <f t="shared" si="0"/>
        <v>0</v>
      </c>
      <c r="H11" s="127" t="s">
        <v>287</v>
      </c>
      <c r="I11" s="127" t="s">
        <v>13</v>
      </c>
      <c r="J11" s="128"/>
      <c r="K11" s="147">
        <v>231</v>
      </c>
      <c r="L11" s="130">
        <f t="shared" si="1"/>
        <v>0</v>
      </c>
    </row>
    <row r="12" spans="2:12" ht="25" x14ac:dyDescent="0.3">
      <c r="B12" s="173" t="s">
        <v>114</v>
      </c>
      <c r="C12" s="173" t="s">
        <v>115</v>
      </c>
      <c r="D12" s="128"/>
      <c r="E12" s="147">
        <v>174</v>
      </c>
      <c r="F12" s="130">
        <f t="shared" si="0"/>
        <v>0</v>
      </c>
      <c r="H12" s="127" t="s">
        <v>91</v>
      </c>
      <c r="I12" s="127" t="s">
        <v>13</v>
      </c>
      <c r="J12" s="128"/>
      <c r="K12" s="147">
        <v>23</v>
      </c>
      <c r="L12" s="130">
        <f t="shared" si="1"/>
        <v>0</v>
      </c>
    </row>
    <row r="13" spans="2:12" ht="25" x14ac:dyDescent="0.3">
      <c r="B13" s="131" t="s">
        <v>194</v>
      </c>
      <c r="C13" s="120"/>
      <c r="D13" s="121"/>
      <c r="E13" s="121"/>
      <c r="F13" s="122"/>
      <c r="H13" s="127" t="s">
        <v>212</v>
      </c>
      <c r="I13" s="127" t="s">
        <v>92</v>
      </c>
      <c r="J13" s="128"/>
      <c r="K13" s="134">
        <v>151725</v>
      </c>
      <c r="L13" s="130">
        <f>J13*K13</f>
        <v>0</v>
      </c>
    </row>
    <row r="14" spans="2:12" ht="25" x14ac:dyDescent="0.3">
      <c r="B14" s="123" t="s">
        <v>1</v>
      </c>
      <c r="C14" s="123" t="s">
        <v>2</v>
      </c>
      <c r="D14" s="123" t="s">
        <v>21</v>
      </c>
      <c r="E14" s="123" t="s">
        <v>3</v>
      </c>
      <c r="F14" s="124" t="s">
        <v>22</v>
      </c>
      <c r="H14" s="127" t="s">
        <v>93</v>
      </c>
      <c r="I14" s="127" t="s">
        <v>4</v>
      </c>
      <c r="J14" s="128"/>
      <c r="K14" s="147">
        <v>581</v>
      </c>
      <c r="L14" s="130">
        <f t="shared" si="1"/>
        <v>0</v>
      </c>
    </row>
    <row r="15" spans="2:12" x14ac:dyDescent="0.3">
      <c r="B15" s="127" t="s">
        <v>281</v>
      </c>
      <c r="C15" s="127" t="s">
        <v>84</v>
      </c>
      <c r="D15" s="128"/>
      <c r="E15" s="134">
        <v>84</v>
      </c>
      <c r="F15" s="130">
        <f t="shared" ref="F15:F18" si="2">D15*E15</f>
        <v>0</v>
      </c>
      <c r="H15" s="127" t="s">
        <v>94</v>
      </c>
      <c r="I15" s="127" t="s">
        <v>95</v>
      </c>
      <c r="J15" s="128"/>
      <c r="K15" s="147">
        <v>444</v>
      </c>
      <c r="L15" s="130">
        <f t="shared" si="1"/>
        <v>0</v>
      </c>
    </row>
    <row r="16" spans="2:12" ht="25" x14ac:dyDescent="0.3">
      <c r="B16" s="126" t="s">
        <v>282</v>
      </c>
      <c r="C16" s="127" t="s">
        <v>85</v>
      </c>
      <c r="D16" s="128"/>
      <c r="E16" s="147">
        <v>230</v>
      </c>
      <c r="F16" s="130">
        <f t="shared" si="2"/>
        <v>0</v>
      </c>
      <c r="H16" s="127" t="s">
        <v>96</v>
      </c>
      <c r="I16" s="127" t="s">
        <v>97</v>
      </c>
      <c r="J16" s="128"/>
      <c r="K16" s="147">
        <v>313</v>
      </c>
      <c r="L16" s="130">
        <f t="shared" si="1"/>
        <v>0</v>
      </c>
    </row>
    <row r="17" spans="1:12" ht="37.5" x14ac:dyDescent="0.3">
      <c r="B17" s="126" t="s">
        <v>86</v>
      </c>
      <c r="C17" s="127" t="s">
        <v>4</v>
      </c>
      <c r="D17" s="128"/>
      <c r="E17" s="134">
        <v>3360</v>
      </c>
      <c r="F17" s="130">
        <f t="shared" si="2"/>
        <v>0</v>
      </c>
      <c r="H17" s="127" t="s">
        <v>98</v>
      </c>
      <c r="I17" s="127" t="s">
        <v>99</v>
      </c>
      <c r="J17" s="128"/>
      <c r="K17" s="147">
        <v>158</v>
      </c>
      <c r="L17" s="130">
        <f t="shared" si="1"/>
        <v>0</v>
      </c>
    </row>
    <row r="18" spans="1:12" ht="50" x14ac:dyDescent="0.3">
      <c r="A18" s="187" t="s">
        <v>252</v>
      </c>
      <c r="B18" s="173" t="s">
        <v>192</v>
      </c>
      <c r="C18" s="127" t="s">
        <v>4</v>
      </c>
      <c r="D18" s="128"/>
      <c r="E18" s="134">
        <v>5941</v>
      </c>
      <c r="F18" s="130">
        <f t="shared" si="2"/>
        <v>0</v>
      </c>
      <c r="H18" s="127" t="s">
        <v>276</v>
      </c>
      <c r="I18" s="127" t="s">
        <v>19</v>
      </c>
      <c r="J18" s="128"/>
      <c r="K18" s="147">
        <v>152</v>
      </c>
      <c r="L18" s="130">
        <f t="shared" si="1"/>
        <v>0</v>
      </c>
    </row>
    <row r="19" spans="1:12" x14ac:dyDescent="0.3">
      <c r="B19" s="204" t="s">
        <v>253</v>
      </c>
      <c r="H19" s="127" t="s">
        <v>307</v>
      </c>
      <c r="I19" s="127" t="s">
        <v>20</v>
      </c>
      <c r="J19" s="128"/>
      <c r="K19" s="147">
        <v>2183</v>
      </c>
      <c r="L19" s="130">
        <f t="shared" si="1"/>
        <v>0</v>
      </c>
    </row>
    <row r="20" spans="1:12" ht="33" customHeight="1" x14ac:dyDescent="0.3">
      <c r="B20" s="237" t="s">
        <v>312</v>
      </c>
      <c r="C20" s="242"/>
      <c r="D20" s="242"/>
      <c r="E20" s="242"/>
      <c r="F20" s="242"/>
      <c r="H20" s="245" t="s">
        <v>310</v>
      </c>
      <c r="I20" s="245"/>
      <c r="J20" s="245"/>
      <c r="K20" s="245"/>
      <c r="L20" s="245"/>
    </row>
    <row r="21" spans="1:12" x14ac:dyDescent="0.3">
      <c r="B21" s="243"/>
      <c r="C21" s="243"/>
      <c r="D21" s="243"/>
      <c r="E21" s="243"/>
      <c r="F21" s="243"/>
      <c r="H21" s="208"/>
      <c r="I21" s="192"/>
      <c r="J21" s="192"/>
      <c r="K21" s="192"/>
      <c r="L21" s="192"/>
    </row>
    <row r="22" spans="1:12" x14ac:dyDescent="0.3">
      <c r="B22" s="243"/>
      <c r="C22" s="243"/>
      <c r="D22" s="243"/>
      <c r="E22" s="243"/>
      <c r="F22" s="243"/>
      <c r="H22" s="174" t="s">
        <v>306</v>
      </c>
      <c r="I22" s="209" t="s">
        <v>309</v>
      </c>
    </row>
    <row r="23" spans="1:12" x14ac:dyDescent="0.3">
      <c r="B23" s="243"/>
      <c r="C23" s="243"/>
      <c r="D23" s="243"/>
      <c r="E23" s="243"/>
      <c r="F23" s="243"/>
      <c r="H23" s="123" t="s">
        <v>1</v>
      </c>
      <c r="I23" s="123" t="s">
        <v>2</v>
      </c>
      <c r="J23" s="123" t="s">
        <v>21</v>
      </c>
      <c r="K23" s="123" t="s">
        <v>3</v>
      </c>
      <c r="L23" s="124" t="s">
        <v>22</v>
      </c>
    </row>
    <row r="24" spans="1:12" x14ac:dyDescent="0.3">
      <c r="B24" s="243"/>
      <c r="C24" s="243"/>
      <c r="D24" s="243"/>
      <c r="E24" s="243"/>
      <c r="F24" s="243"/>
      <c r="H24" s="239" t="s">
        <v>243</v>
      </c>
      <c r="I24" s="240"/>
      <c r="J24" s="240"/>
      <c r="K24" s="240"/>
      <c r="L24" s="241">
        <f>J24*59</f>
        <v>0</v>
      </c>
    </row>
    <row r="25" spans="1:12" x14ac:dyDescent="0.3">
      <c r="B25" s="243"/>
      <c r="C25" s="243"/>
      <c r="D25" s="243"/>
      <c r="E25" s="243"/>
      <c r="F25" s="243"/>
      <c r="H25" s="173" t="s">
        <v>239</v>
      </c>
      <c r="I25" s="173" t="s">
        <v>240</v>
      </c>
      <c r="J25" s="128"/>
      <c r="K25" s="147">
        <v>1096</v>
      </c>
      <c r="L25" s="130">
        <f>J25*K25</f>
        <v>0</v>
      </c>
    </row>
    <row r="26" spans="1:12" x14ac:dyDescent="0.3">
      <c r="B26" s="243"/>
      <c r="C26" s="243"/>
      <c r="D26" s="243"/>
      <c r="E26" s="243"/>
      <c r="F26" s="243"/>
      <c r="H26" s="173" t="s">
        <v>241</v>
      </c>
      <c r="I26" s="173" t="s">
        <v>240</v>
      </c>
      <c r="J26" s="128"/>
      <c r="K26" s="147">
        <v>1128</v>
      </c>
      <c r="L26" s="130">
        <f>J26*K26</f>
        <v>0</v>
      </c>
    </row>
    <row r="27" spans="1:12" x14ac:dyDescent="0.3">
      <c r="B27" s="243"/>
      <c r="C27" s="243"/>
      <c r="D27" s="243"/>
      <c r="E27" s="243"/>
      <c r="F27" s="243"/>
      <c r="H27" s="173" t="s">
        <v>242</v>
      </c>
      <c r="I27" s="173" t="s">
        <v>240</v>
      </c>
      <c r="J27" s="128"/>
      <c r="K27" s="147">
        <v>1276</v>
      </c>
      <c r="L27" s="130">
        <f>J27*K27</f>
        <v>0</v>
      </c>
    </row>
    <row r="28" spans="1:12" x14ac:dyDescent="0.3">
      <c r="B28" s="243"/>
      <c r="C28" s="243"/>
      <c r="D28" s="243"/>
      <c r="E28" s="243"/>
      <c r="F28" s="243"/>
    </row>
    <row r="29" spans="1:12" x14ac:dyDescent="0.3">
      <c r="B29" s="243"/>
      <c r="C29" s="243"/>
      <c r="D29" s="243"/>
      <c r="E29" s="243"/>
      <c r="F29" s="243"/>
    </row>
    <row r="30" spans="1:12" x14ac:dyDescent="0.3">
      <c r="B30" s="243"/>
      <c r="C30" s="243"/>
      <c r="D30" s="243"/>
      <c r="E30" s="243"/>
      <c r="F30" s="243"/>
    </row>
    <row r="31" spans="1:12" x14ac:dyDescent="0.3">
      <c r="B31" s="243"/>
      <c r="C31" s="243"/>
      <c r="D31" s="243"/>
      <c r="E31" s="243"/>
      <c r="F31" s="243"/>
    </row>
    <row r="32" spans="1:12" x14ac:dyDescent="0.3">
      <c r="B32" s="243"/>
      <c r="C32" s="243"/>
      <c r="D32" s="243"/>
      <c r="E32" s="243"/>
      <c r="F32" s="243"/>
    </row>
    <row r="33" spans="2:6" x14ac:dyDescent="0.3">
      <c r="B33" s="244"/>
      <c r="C33" s="244"/>
      <c r="D33" s="244"/>
      <c r="E33" s="244"/>
      <c r="F33" s="244"/>
    </row>
    <row r="34" spans="2:6" x14ac:dyDescent="0.3">
      <c r="B34" s="244"/>
      <c r="C34" s="244"/>
      <c r="D34" s="244"/>
      <c r="E34" s="244"/>
      <c r="F34" s="244"/>
    </row>
    <row r="35" spans="2:6" x14ac:dyDescent="0.3">
      <c r="B35" s="244"/>
      <c r="C35" s="244"/>
      <c r="D35" s="244"/>
      <c r="E35" s="244"/>
      <c r="F35" s="244"/>
    </row>
    <row r="36" spans="2:6" x14ac:dyDescent="0.3">
      <c r="B36" s="244"/>
      <c r="C36" s="244"/>
      <c r="D36" s="244"/>
      <c r="E36" s="244"/>
      <c r="F36" s="244"/>
    </row>
    <row r="37" spans="2:6" x14ac:dyDescent="0.3">
      <c r="B37" s="244"/>
      <c r="C37" s="244"/>
      <c r="D37" s="244"/>
      <c r="E37" s="244"/>
      <c r="F37" s="244"/>
    </row>
    <row r="38" spans="2:6" x14ac:dyDescent="0.3">
      <c r="B38" s="244"/>
      <c r="C38" s="244"/>
      <c r="D38" s="244"/>
      <c r="E38" s="244"/>
      <c r="F38" s="244"/>
    </row>
    <row r="39" spans="2:6" x14ac:dyDescent="0.3">
      <c r="B39" s="244"/>
      <c r="C39" s="244"/>
      <c r="D39" s="244"/>
      <c r="E39" s="244"/>
      <c r="F39" s="244"/>
    </row>
    <row r="40" spans="2:6" x14ac:dyDescent="0.3">
      <c r="B40" s="244"/>
      <c r="C40" s="244"/>
      <c r="D40" s="244"/>
      <c r="E40" s="244"/>
      <c r="F40" s="244"/>
    </row>
    <row r="41" spans="2:6" ht="83.5" customHeight="1" x14ac:dyDescent="0.3">
      <c r="B41" s="244"/>
      <c r="C41" s="244"/>
      <c r="D41" s="244"/>
      <c r="E41" s="244"/>
      <c r="F41" s="244"/>
    </row>
  </sheetData>
  <sheetProtection algorithmName="SHA-512" hashValue="O4e8Bb8OEG8oCQNk77UCna1Utg5/ZuBtvYtdJIzicdXhsCawlEjS1gmMe1Tm9/otcPvHOqRm+oUg5Sy5Sj70zw==" saltValue="7i16+R7CkdSZBLkSCiD0ag==" spinCount="100000" sheet="1" formatColumns="0" formatRows="0"/>
  <mergeCells count="7">
    <mergeCell ref="E2:F2"/>
    <mergeCell ref="K2:L2"/>
    <mergeCell ref="E1:F1"/>
    <mergeCell ref="K1:L1"/>
    <mergeCell ref="H24:L24"/>
    <mergeCell ref="B20:F41"/>
    <mergeCell ref="H20:L20"/>
  </mergeCells>
  <dataValidations count="1">
    <dataValidation type="whole" operator="greaterThanOrEqual" allowBlank="1" showInputMessage="1" showErrorMessage="1" sqref="D5:D12 D15:D18 J5:J19"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2"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16384" width="8.6640625" style="3"/>
  </cols>
  <sheetData>
    <row r="1" spans="2:9" ht="23" x14ac:dyDescent="0.5">
      <c r="B1" s="116" t="s">
        <v>78</v>
      </c>
      <c r="C1" s="117"/>
      <c r="D1" s="117"/>
      <c r="E1" s="235">
        <f>SUM(F:F)</f>
        <v>130</v>
      </c>
      <c r="F1" s="235"/>
    </row>
    <row r="2" spans="2:9" x14ac:dyDescent="0.3">
      <c r="D2" s="118"/>
      <c r="E2" s="236" t="s">
        <v>79</v>
      </c>
      <c r="F2" s="236"/>
    </row>
    <row r="3" spans="2:9" x14ac:dyDescent="0.3">
      <c r="B3" s="131" t="s">
        <v>116</v>
      </c>
      <c r="C3" s="120"/>
      <c r="D3" s="121"/>
      <c r="E3" s="121"/>
      <c r="F3" s="122"/>
    </row>
    <row r="4" spans="2:9" s="125" customFormat="1" x14ac:dyDescent="0.3">
      <c r="B4" s="123" t="s">
        <v>1</v>
      </c>
      <c r="C4" s="123" t="s">
        <v>2</v>
      </c>
      <c r="D4" s="123" t="s">
        <v>21</v>
      </c>
      <c r="E4" s="123" t="s">
        <v>3</v>
      </c>
      <c r="F4" s="124" t="s">
        <v>22</v>
      </c>
    </row>
    <row r="5" spans="2:9" x14ac:dyDescent="0.3">
      <c r="B5" s="173" t="s">
        <v>290</v>
      </c>
      <c r="C5" s="173" t="s">
        <v>12</v>
      </c>
      <c r="D5" s="128">
        <v>1</v>
      </c>
      <c r="E5" s="147">
        <v>78</v>
      </c>
      <c r="F5" s="130">
        <f>D5*E5</f>
        <v>78</v>
      </c>
    </row>
    <row r="6" spans="2:9" x14ac:dyDescent="0.3">
      <c r="B6" s="173" t="s">
        <v>117</v>
      </c>
      <c r="C6" s="173" t="s">
        <v>4</v>
      </c>
      <c r="D6" s="128"/>
      <c r="E6" s="147">
        <v>377</v>
      </c>
      <c r="F6" s="130">
        <f>D6*E6</f>
        <v>0</v>
      </c>
    </row>
    <row r="7" spans="2:9" x14ac:dyDescent="0.3">
      <c r="B7" s="173" t="s">
        <v>118</v>
      </c>
      <c r="C7" s="173" t="s">
        <v>12</v>
      </c>
      <c r="D7" s="128"/>
      <c r="E7" s="147">
        <v>105</v>
      </c>
      <c r="F7" s="130">
        <f>D7*E7</f>
        <v>0</v>
      </c>
    </row>
    <row r="8" spans="2:9" x14ac:dyDescent="0.3">
      <c r="B8" s="173" t="s">
        <v>119</v>
      </c>
      <c r="C8" s="173" t="s">
        <v>12</v>
      </c>
      <c r="D8" s="128">
        <v>1</v>
      </c>
      <c r="E8" s="147">
        <v>52</v>
      </c>
      <c r="F8" s="130">
        <f>D8*E8</f>
        <v>52</v>
      </c>
    </row>
    <row r="9" spans="2:9" x14ac:dyDescent="0.3">
      <c r="G9" s="132"/>
      <c r="H9" s="132"/>
      <c r="I9" s="132"/>
    </row>
    <row r="10" spans="2:9" x14ac:dyDescent="0.3">
      <c r="B10" s="178" t="s">
        <v>291</v>
      </c>
    </row>
  </sheetData>
  <sheetProtection algorithmName="SHA-512" hashValue="pgsrhwgW8HYgkNlF3EMs+X/9UkzG4GkOxe8u9WE2Yx8BKYxXcKpEfKxRMSui45jZZ8VRvZXQRnSFjJ3d+C1RYQ==" saltValue="zMoY1Zx5UcKDbrTs0M0Muw=="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7" width="2.5" style="3" customWidth="1"/>
    <col min="8" max="8" width="60.1640625" style="3" customWidth="1"/>
    <col min="9" max="9" width="11.4140625" style="3" customWidth="1"/>
    <col min="10" max="10" width="10.4140625" style="125" customWidth="1"/>
    <col min="11" max="11" width="10.4140625" style="3" customWidth="1"/>
    <col min="12" max="12" width="10.4140625" style="132" customWidth="1"/>
    <col min="13" max="13" width="5" style="3" hidden="1" customWidth="1"/>
    <col min="14" max="16384" width="8.6640625" style="3"/>
  </cols>
  <sheetData>
    <row r="1" spans="2:14" ht="23" x14ac:dyDescent="0.5">
      <c r="B1" s="116" t="s">
        <v>78</v>
      </c>
      <c r="C1" s="117"/>
      <c r="D1" s="117"/>
      <c r="E1" s="235">
        <f>SUM(F:F)</f>
        <v>0</v>
      </c>
      <c r="F1" s="235"/>
      <c r="H1" s="116" t="s">
        <v>62</v>
      </c>
      <c r="I1" s="117"/>
      <c r="J1" s="117"/>
      <c r="K1" s="235">
        <f>SUM(L:L)</f>
        <v>0</v>
      </c>
      <c r="L1" s="235"/>
      <c r="M1" s="3" t="s">
        <v>177</v>
      </c>
    </row>
    <row r="2" spans="2:14" ht="29" customHeight="1" x14ac:dyDescent="0.3">
      <c r="D2" s="118"/>
      <c r="E2" s="236" t="s">
        <v>79</v>
      </c>
      <c r="F2" s="236"/>
      <c r="H2" s="234" t="s">
        <v>235</v>
      </c>
      <c r="I2" s="254"/>
      <c r="J2" s="254"/>
      <c r="K2" s="236" t="s">
        <v>79</v>
      </c>
      <c r="L2" s="236"/>
      <c r="M2" s="3" t="s">
        <v>178</v>
      </c>
    </row>
    <row r="3" spans="2:14" x14ac:dyDescent="0.3">
      <c r="B3" s="131" t="s">
        <v>120</v>
      </c>
      <c r="C3" s="120"/>
      <c r="D3" s="121"/>
      <c r="E3" s="121"/>
      <c r="F3" s="122"/>
      <c r="H3" s="131" t="s">
        <v>122</v>
      </c>
      <c r="I3" s="120"/>
      <c r="J3" s="121"/>
      <c r="K3" s="121"/>
      <c r="L3" s="122"/>
      <c r="M3" s="3" t="s">
        <v>179</v>
      </c>
    </row>
    <row r="4" spans="2:14" s="125" customFormat="1" ht="26" x14ac:dyDescent="0.3">
      <c r="B4" s="123" t="s">
        <v>1</v>
      </c>
      <c r="C4" s="123" t="s">
        <v>2</v>
      </c>
      <c r="D4" s="123" t="s">
        <v>21</v>
      </c>
      <c r="E4" s="123" t="s">
        <v>3</v>
      </c>
      <c r="F4" s="124" t="s">
        <v>22</v>
      </c>
      <c r="H4" s="123" t="s">
        <v>1</v>
      </c>
      <c r="I4" s="123" t="s">
        <v>2</v>
      </c>
      <c r="J4" s="123" t="s">
        <v>21</v>
      </c>
      <c r="K4" s="123" t="s">
        <v>198</v>
      </c>
      <c r="L4" s="124" t="s">
        <v>22</v>
      </c>
    </row>
    <row r="5" spans="2:14" x14ac:dyDescent="0.3">
      <c r="B5" s="173" t="s">
        <v>292</v>
      </c>
      <c r="C5" s="173" t="s">
        <v>12</v>
      </c>
      <c r="D5" s="128"/>
      <c r="E5" s="147">
        <v>309</v>
      </c>
      <c r="F5" s="130">
        <f>D5*E5</f>
        <v>0</v>
      </c>
      <c r="H5" s="246" t="s">
        <v>215</v>
      </c>
      <c r="I5" s="247"/>
      <c r="J5" s="247"/>
      <c r="K5" s="247"/>
      <c r="L5" s="248"/>
    </row>
    <row r="6" spans="2:14" ht="25" x14ac:dyDescent="0.3">
      <c r="B6" s="173" t="s">
        <v>8</v>
      </c>
      <c r="C6" s="173" t="s">
        <v>121</v>
      </c>
      <c r="D6" s="128"/>
      <c r="E6" s="160" t="s">
        <v>10</v>
      </c>
      <c r="F6" s="130"/>
      <c r="H6" s="210" t="s">
        <v>123</v>
      </c>
      <c r="I6" s="249" t="s">
        <v>13</v>
      </c>
      <c r="J6" s="128"/>
      <c r="K6" s="147">
        <v>823</v>
      </c>
      <c r="L6" s="130">
        <f>J6*K6</f>
        <v>0</v>
      </c>
      <c r="N6" s="177"/>
    </row>
    <row r="7" spans="2:14" x14ac:dyDescent="0.3">
      <c r="H7" s="210" t="s">
        <v>216</v>
      </c>
      <c r="I7" s="250"/>
      <c r="J7" s="128"/>
      <c r="K7" s="147">
        <v>1071</v>
      </c>
      <c r="L7" s="130">
        <f t="shared" ref="L7:L8" si="0">J7*K7</f>
        <v>0</v>
      </c>
      <c r="N7" s="177"/>
    </row>
    <row r="8" spans="2:14" x14ac:dyDescent="0.3">
      <c r="B8" s="252" t="s">
        <v>313</v>
      </c>
      <c r="C8" s="253"/>
      <c r="D8" s="253"/>
      <c r="E8" s="253"/>
      <c r="F8" s="253"/>
      <c r="H8" s="210" t="s">
        <v>217</v>
      </c>
      <c r="I8" s="251"/>
      <c r="J8" s="128"/>
      <c r="K8" s="147">
        <v>1472</v>
      </c>
      <c r="L8" s="130">
        <f t="shared" si="0"/>
        <v>0</v>
      </c>
      <c r="N8" s="177"/>
    </row>
    <row r="9" spans="2:14" x14ac:dyDescent="0.3">
      <c r="B9" s="253"/>
      <c r="C9" s="253"/>
      <c r="D9" s="253"/>
      <c r="E9" s="253"/>
      <c r="F9" s="253"/>
      <c r="H9" s="246" t="s">
        <v>254</v>
      </c>
      <c r="I9" s="247"/>
      <c r="J9" s="247"/>
      <c r="K9" s="247"/>
      <c r="L9" s="248"/>
      <c r="N9" s="177"/>
    </row>
    <row r="10" spans="2:14" x14ac:dyDescent="0.3">
      <c r="B10" s="253"/>
      <c r="C10" s="253"/>
      <c r="D10" s="253"/>
      <c r="E10" s="253"/>
      <c r="F10" s="253"/>
      <c r="H10" s="210" t="s">
        <v>123</v>
      </c>
      <c r="I10" s="249" t="s">
        <v>13</v>
      </c>
      <c r="J10" s="128"/>
      <c r="K10" s="147">
        <v>873</v>
      </c>
      <c r="L10" s="130">
        <f>J10*K10</f>
        <v>0</v>
      </c>
      <c r="N10" s="177"/>
    </row>
    <row r="11" spans="2:14" x14ac:dyDescent="0.3">
      <c r="B11" s="253"/>
      <c r="C11" s="253"/>
      <c r="D11" s="253"/>
      <c r="E11" s="253"/>
      <c r="F11" s="253"/>
      <c r="H11" s="210" t="s">
        <v>216</v>
      </c>
      <c r="I11" s="250"/>
      <c r="J11" s="128"/>
      <c r="K11" s="147">
        <v>1127</v>
      </c>
      <c r="L11" s="130">
        <f>J11*K11</f>
        <v>0</v>
      </c>
      <c r="N11" s="177"/>
    </row>
    <row r="12" spans="2:14" x14ac:dyDescent="0.3">
      <c r="B12" s="253"/>
      <c r="C12" s="253"/>
      <c r="D12" s="253"/>
      <c r="E12" s="253"/>
      <c r="F12" s="253"/>
      <c r="H12" s="210" t="s">
        <v>217</v>
      </c>
      <c r="I12" s="251"/>
      <c r="J12" s="128"/>
      <c r="K12" s="147">
        <v>1501</v>
      </c>
      <c r="L12" s="130">
        <f t="shared" ref="L12" si="1">J12*K12</f>
        <v>0</v>
      </c>
      <c r="N12" s="177"/>
    </row>
    <row r="13" spans="2:14" x14ac:dyDescent="0.3">
      <c r="B13" s="253"/>
      <c r="C13" s="253"/>
      <c r="D13" s="253"/>
      <c r="E13" s="253"/>
      <c r="F13" s="253"/>
      <c r="H13" s="246" t="s">
        <v>255</v>
      </c>
      <c r="I13" s="247"/>
      <c r="J13" s="247"/>
      <c r="K13" s="247"/>
      <c r="L13" s="248"/>
      <c r="N13" s="177"/>
    </row>
    <row r="14" spans="2:14" x14ac:dyDescent="0.3">
      <c r="B14" s="253"/>
      <c r="C14" s="253"/>
      <c r="D14" s="253"/>
      <c r="E14" s="253"/>
      <c r="F14" s="253"/>
      <c r="H14" s="210" t="s">
        <v>123</v>
      </c>
      <c r="I14" s="249" t="s">
        <v>13</v>
      </c>
      <c r="J14" s="128"/>
      <c r="K14" s="147">
        <v>577</v>
      </c>
      <c r="L14" s="130">
        <f>J14*K14</f>
        <v>0</v>
      </c>
      <c r="N14" s="177"/>
    </row>
    <row r="15" spans="2:14" x14ac:dyDescent="0.3">
      <c r="B15" s="253"/>
      <c r="C15" s="253"/>
      <c r="D15" s="253"/>
      <c r="E15" s="253"/>
      <c r="F15" s="253"/>
      <c r="H15" s="210" t="s">
        <v>216</v>
      </c>
      <c r="I15" s="250"/>
      <c r="J15" s="128"/>
      <c r="K15" s="147">
        <v>647</v>
      </c>
      <c r="L15" s="130">
        <f t="shared" ref="L15:L16" si="2">J15*K15</f>
        <v>0</v>
      </c>
      <c r="N15" s="177"/>
    </row>
    <row r="16" spans="2:14" x14ac:dyDescent="0.3">
      <c r="B16" s="253"/>
      <c r="C16" s="253"/>
      <c r="D16" s="253"/>
      <c r="E16" s="253"/>
      <c r="F16" s="253"/>
      <c r="H16" s="210" t="s">
        <v>217</v>
      </c>
      <c r="I16" s="251"/>
      <c r="J16" s="128"/>
      <c r="K16" s="147">
        <v>1060</v>
      </c>
      <c r="L16" s="130">
        <f t="shared" si="2"/>
        <v>0</v>
      </c>
      <c r="N16" s="177"/>
    </row>
    <row r="17" spans="2:12" ht="25" x14ac:dyDescent="0.3">
      <c r="B17" s="253"/>
      <c r="C17" s="253"/>
      <c r="D17" s="253"/>
      <c r="E17" s="253"/>
      <c r="F17" s="253"/>
      <c r="H17" s="198" t="s">
        <v>218</v>
      </c>
      <c r="I17" s="169" t="s">
        <v>124</v>
      </c>
      <c r="J17" s="211"/>
      <c r="K17" s="133" t="s">
        <v>126</v>
      </c>
      <c r="L17" s="130"/>
    </row>
    <row r="18" spans="2:12" ht="25" x14ac:dyDescent="0.3">
      <c r="B18" s="253"/>
      <c r="C18" s="253"/>
      <c r="D18" s="253"/>
      <c r="E18" s="253"/>
      <c r="F18" s="253"/>
      <c r="H18" s="198" t="s">
        <v>91</v>
      </c>
      <c r="I18" s="169" t="s">
        <v>13</v>
      </c>
      <c r="J18" s="211"/>
      <c r="K18" s="147">
        <v>23</v>
      </c>
      <c r="L18" s="130">
        <f>J18*K18</f>
        <v>0</v>
      </c>
    </row>
    <row r="19" spans="2:12" ht="25" x14ac:dyDescent="0.3">
      <c r="B19" s="253"/>
      <c r="C19" s="253"/>
      <c r="D19" s="253"/>
      <c r="E19" s="253"/>
      <c r="F19" s="253"/>
      <c r="H19" s="198" t="s">
        <v>200</v>
      </c>
      <c r="I19" s="169" t="s">
        <v>19</v>
      </c>
      <c r="J19" s="211"/>
      <c r="K19" s="147">
        <v>152</v>
      </c>
      <c r="L19" s="130">
        <f>J19*K19</f>
        <v>0</v>
      </c>
    </row>
    <row r="20" spans="2:12" x14ac:dyDescent="0.3">
      <c r="B20" s="253"/>
      <c r="C20" s="253"/>
      <c r="D20" s="253"/>
      <c r="E20" s="253"/>
      <c r="F20" s="253"/>
      <c r="H20" s="198" t="s">
        <v>307</v>
      </c>
      <c r="I20" s="169" t="s">
        <v>20</v>
      </c>
      <c r="J20" s="211"/>
      <c r="K20" s="147">
        <v>2183</v>
      </c>
      <c r="L20" s="130">
        <f>J20*K20</f>
        <v>0</v>
      </c>
    </row>
    <row r="21" spans="2:12" ht="25" x14ac:dyDescent="0.3">
      <c r="B21" s="253"/>
      <c r="C21" s="253"/>
      <c r="D21" s="253"/>
      <c r="E21" s="253"/>
      <c r="F21" s="253"/>
      <c r="H21" s="198" t="s">
        <v>125</v>
      </c>
      <c r="I21" s="169" t="s">
        <v>13</v>
      </c>
      <c r="J21" s="211"/>
      <c r="K21" s="147">
        <v>28</v>
      </c>
      <c r="L21" s="130">
        <f>J21*K21</f>
        <v>0</v>
      </c>
    </row>
    <row r="22" spans="2:12" ht="36.5" customHeight="1" x14ac:dyDescent="0.3">
      <c r="B22" s="254"/>
      <c r="C22" s="254"/>
      <c r="D22" s="254"/>
      <c r="E22" s="254"/>
      <c r="F22" s="254"/>
      <c r="H22" s="233" t="s">
        <v>310</v>
      </c>
      <c r="I22" s="234"/>
      <c r="J22" s="234"/>
      <c r="K22" s="234"/>
      <c r="L22" s="234"/>
    </row>
    <row r="23" spans="2:12" x14ac:dyDescent="0.3">
      <c r="B23" s="254"/>
      <c r="C23" s="254"/>
      <c r="D23" s="254"/>
      <c r="E23" s="254"/>
      <c r="F23" s="254"/>
    </row>
    <row r="24" spans="2:12" x14ac:dyDescent="0.3">
      <c r="B24" s="254"/>
      <c r="C24" s="254"/>
      <c r="D24" s="254"/>
      <c r="E24" s="254"/>
      <c r="F24" s="254"/>
    </row>
    <row r="25" spans="2:12" x14ac:dyDescent="0.3">
      <c r="B25" s="254"/>
      <c r="C25" s="254"/>
      <c r="D25" s="254"/>
      <c r="E25" s="254"/>
      <c r="F25" s="254"/>
    </row>
    <row r="26" spans="2:12" x14ac:dyDescent="0.3">
      <c r="B26" s="254"/>
      <c r="C26" s="254"/>
      <c r="D26" s="254"/>
      <c r="E26" s="254"/>
      <c r="F26" s="254"/>
    </row>
    <row r="27" spans="2:12" x14ac:dyDescent="0.3">
      <c r="B27" s="254"/>
      <c r="C27" s="254"/>
      <c r="D27" s="254"/>
      <c r="E27" s="254"/>
      <c r="F27" s="254"/>
    </row>
    <row r="28" spans="2:12" x14ac:dyDescent="0.3">
      <c r="B28" s="254"/>
      <c r="C28" s="254"/>
      <c r="D28" s="254"/>
      <c r="E28" s="254"/>
      <c r="F28" s="254"/>
    </row>
    <row r="29" spans="2:12" x14ac:dyDescent="0.3">
      <c r="B29" s="254"/>
      <c r="C29" s="254"/>
      <c r="D29" s="254"/>
      <c r="E29" s="254"/>
      <c r="F29" s="254"/>
    </row>
    <row r="30" spans="2:12" x14ac:dyDescent="0.3">
      <c r="B30" s="254"/>
      <c r="C30" s="254"/>
      <c r="D30" s="254"/>
      <c r="E30" s="254"/>
      <c r="F30" s="254"/>
    </row>
    <row r="31" spans="2:12" x14ac:dyDescent="0.3">
      <c r="B31" s="254"/>
      <c r="C31" s="254"/>
      <c r="D31" s="254"/>
      <c r="E31" s="254"/>
      <c r="F31" s="254"/>
    </row>
    <row r="32" spans="2:12" x14ac:dyDescent="0.3">
      <c r="B32" s="254"/>
      <c r="C32" s="254"/>
      <c r="D32" s="254"/>
      <c r="E32" s="254"/>
      <c r="F32" s="254"/>
    </row>
    <row r="33" spans="2:6" x14ac:dyDescent="0.3">
      <c r="B33" s="254"/>
      <c r="C33" s="254"/>
      <c r="D33" s="254"/>
      <c r="E33" s="254"/>
      <c r="F33" s="254"/>
    </row>
    <row r="34" spans="2:6" x14ac:dyDescent="0.3">
      <c r="B34" s="254"/>
      <c r="C34" s="254"/>
      <c r="D34" s="254"/>
      <c r="E34" s="254"/>
      <c r="F34" s="254"/>
    </row>
    <row r="35" spans="2:6" x14ac:dyDescent="0.3">
      <c r="B35" s="254"/>
      <c r="C35" s="254"/>
      <c r="D35" s="254"/>
      <c r="E35" s="254"/>
      <c r="F35" s="254"/>
    </row>
    <row r="36" spans="2:6" x14ac:dyDescent="0.3">
      <c r="B36" s="254"/>
      <c r="C36" s="254"/>
      <c r="D36" s="254"/>
      <c r="E36" s="254"/>
      <c r="F36" s="254"/>
    </row>
    <row r="37" spans="2:6" x14ac:dyDescent="0.3">
      <c r="B37" s="254"/>
      <c r="C37" s="254"/>
      <c r="D37" s="254"/>
      <c r="E37" s="254"/>
      <c r="F37" s="254"/>
    </row>
    <row r="38" spans="2:6" x14ac:dyDescent="0.3">
      <c r="B38" s="254"/>
      <c r="C38" s="254"/>
      <c r="D38" s="254"/>
      <c r="E38" s="254"/>
      <c r="F38" s="254"/>
    </row>
    <row r="39" spans="2:6" x14ac:dyDescent="0.3">
      <c r="B39" s="254"/>
      <c r="C39" s="254"/>
      <c r="D39" s="254"/>
      <c r="E39" s="254"/>
      <c r="F39" s="254"/>
    </row>
    <row r="40" spans="2:6" ht="26" customHeight="1" x14ac:dyDescent="0.3">
      <c r="B40" s="254"/>
      <c r="C40" s="254"/>
      <c r="D40" s="254"/>
      <c r="E40" s="254"/>
      <c r="F40" s="254"/>
    </row>
  </sheetData>
  <sheetProtection algorithmName="SHA-512" hashValue="VOHBlvusg7hLvvl7CIxnTGQN6BBk5EPZUUkY/g7s8Mtw0xg5WbheVv/PZjAgmXfGt+qMj+Zjg76jqVIjSgImog==" saltValue="OmB3zHL/10LXu+myqUYHI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2:L22"/>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3" customWidth="1"/>
    <col min="2" max="2" width="77.58203125" style="3" customWidth="1"/>
    <col min="3" max="3" width="12.1640625" style="3" customWidth="1"/>
    <col min="4" max="4" width="10.4140625" style="125" customWidth="1"/>
    <col min="5" max="5" width="10.4140625" style="3" customWidth="1"/>
    <col min="6" max="6" width="10.4140625" style="132" customWidth="1"/>
    <col min="7" max="16384" width="8.6640625" style="3"/>
  </cols>
  <sheetData>
    <row r="1" spans="2:6" ht="23" x14ac:dyDescent="0.5">
      <c r="B1" s="116" t="s">
        <v>78</v>
      </c>
      <c r="C1" s="117"/>
      <c r="D1" s="117"/>
      <c r="E1" s="235">
        <f>SUM(F:F)</f>
        <v>0</v>
      </c>
      <c r="F1" s="235"/>
    </row>
    <row r="2" spans="2:6" x14ac:dyDescent="0.3">
      <c r="D2" s="118"/>
      <c r="E2" s="236" t="s">
        <v>79</v>
      </c>
      <c r="F2" s="236"/>
    </row>
    <row r="3" spans="2:6" x14ac:dyDescent="0.3">
      <c r="B3" s="131" t="s">
        <v>127</v>
      </c>
      <c r="C3" s="120"/>
      <c r="D3" s="121"/>
      <c r="E3" s="121"/>
      <c r="F3" s="122"/>
    </row>
    <row r="4" spans="2:6" s="125" customFormat="1" x14ac:dyDescent="0.3">
      <c r="B4" s="123" t="s">
        <v>1</v>
      </c>
      <c r="C4" s="123" t="s">
        <v>2</v>
      </c>
      <c r="D4" s="123" t="s">
        <v>21</v>
      </c>
      <c r="E4" s="123" t="s">
        <v>3</v>
      </c>
      <c r="F4" s="124" t="s">
        <v>22</v>
      </c>
    </row>
    <row r="5" spans="2:6" x14ac:dyDescent="0.3">
      <c r="B5" s="173" t="s">
        <v>292</v>
      </c>
      <c r="C5" s="173" t="s">
        <v>12</v>
      </c>
      <c r="D5" s="128"/>
      <c r="E5" s="147">
        <v>104</v>
      </c>
      <c r="F5" s="130">
        <f t="shared" ref="F5:F10" si="0">D5*E5</f>
        <v>0</v>
      </c>
    </row>
    <row r="6" spans="2:6" x14ac:dyDescent="0.3">
      <c r="B6" s="200" t="s">
        <v>128</v>
      </c>
      <c r="C6" s="173" t="s">
        <v>12</v>
      </c>
      <c r="D6" s="128"/>
      <c r="E6" s="147">
        <v>456</v>
      </c>
      <c r="F6" s="130">
        <f t="shared" si="0"/>
        <v>0</v>
      </c>
    </row>
    <row r="7" spans="2:6" x14ac:dyDescent="0.3">
      <c r="B7" s="173" t="s">
        <v>129</v>
      </c>
      <c r="C7" s="173" t="s">
        <v>12</v>
      </c>
      <c r="D7" s="128"/>
      <c r="E7" s="147">
        <v>441</v>
      </c>
      <c r="F7" s="130">
        <f t="shared" si="0"/>
        <v>0</v>
      </c>
    </row>
    <row r="8" spans="2:6" ht="25" x14ac:dyDescent="0.3">
      <c r="B8" s="198" t="s">
        <v>219</v>
      </c>
      <c r="C8" s="173" t="s">
        <v>222</v>
      </c>
      <c r="D8" s="128"/>
      <c r="E8" s="147">
        <v>1204</v>
      </c>
      <c r="F8" s="130">
        <f t="shared" si="0"/>
        <v>0</v>
      </c>
    </row>
    <row r="9" spans="2:6" x14ac:dyDescent="0.3">
      <c r="B9" s="198" t="s">
        <v>134</v>
      </c>
      <c r="C9" s="173" t="s">
        <v>133</v>
      </c>
      <c r="D9" s="128"/>
      <c r="E9" s="147">
        <v>924</v>
      </c>
      <c r="F9" s="130">
        <f t="shared" si="0"/>
        <v>0</v>
      </c>
    </row>
    <row r="10" spans="2:6" ht="25" x14ac:dyDescent="0.3">
      <c r="B10" s="198" t="s">
        <v>220</v>
      </c>
      <c r="C10" s="173" t="s">
        <v>130</v>
      </c>
      <c r="D10" s="128"/>
      <c r="E10" s="147">
        <v>1926</v>
      </c>
      <c r="F10" s="130">
        <f t="shared" si="0"/>
        <v>0</v>
      </c>
    </row>
    <row r="11" spans="2:6" ht="44" customHeight="1" x14ac:dyDescent="0.3">
      <c r="B11" s="198" t="s">
        <v>221</v>
      </c>
      <c r="C11" s="173" t="s">
        <v>130</v>
      </c>
      <c r="D11" s="128"/>
      <c r="E11" s="133" t="s">
        <v>126</v>
      </c>
      <c r="F11" s="130"/>
    </row>
    <row r="13" spans="2:6" x14ac:dyDescent="0.3">
      <c r="D13" s="3"/>
      <c r="F13" s="3"/>
    </row>
  </sheetData>
  <sheetProtection algorithmName="SHA-512" hashValue="OSbdLK0Z892rpOC9SYrKQHN0N5X3SzakP/ou9DMzM+cG1xs1r3ewp3FRRIuX4/GaaJvbnVoifuA5Ch9vwa363Q==" saltValue="W7riyeXAWw8hKG0RaISzZg=="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3" customWidth="1"/>
    <col min="2" max="2" width="77.58203125" style="3" customWidth="1"/>
    <col min="3" max="3" width="20.1640625" style="3" customWidth="1"/>
    <col min="4" max="4" width="13.1640625" style="125" customWidth="1"/>
    <col min="5" max="5" width="10.4140625" style="3" customWidth="1"/>
    <col min="6" max="6" width="10.4140625" style="132" customWidth="1"/>
    <col min="7" max="7" width="2.5" style="3" customWidth="1"/>
    <col min="8" max="8" width="60.1640625" style="3" customWidth="1"/>
    <col min="9" max="9" width="11.4140625" style="3" customWidth="1"/>
    <col min="10" max="10" width="10.4140625" style="125" customWidth="1"/>
    <col min="11" max="11" width="10.4140625" style="3" customWidth="1"/>
    <col min="12" max="12" width="10.4140625" style="132" customWidth="1"/>
    <col min="13" max="16384" width="8.6640625" style="3"/>
  </cols>
  <sheetData>
    <row r="1" spans="2:12" ht="23" x14ac:dyDescent="0.5">
      <c r="B1" s="116" t="s">
        <v>78</v>
      </c>
      <c r="C1" s="117"/>
      <c r="D1" s="117"/>
      <c r="E1" s="235">
        <f>SUM(F:F)</f>
        <v>0</v>
      </c>
      <c r="F1" s="235"/>
      <c r="H1" s="116" t="s">
        <v>207</v>
      </c>
      <c r="I1" s="117"/>
      <c r="J1" s="117"/>
      <c r="K1" s="235">
        <f>SUM(L:L)</f>
        <v>0</v>
      </c>
      <c r="L1" s="235"/>
    </row>
    <row r="2" spans="2:12" ht="30" customHeight="1" x14ac:dyDescent="0.3">
      <c r="D2" s="118"/>
      <c r="E2" s="236" t="s">
        <v>79</v>
      </c>
      <c r="F2" s="236"/>
      <c r="H2" s="234" t="s">
        <v>247</v>
      </c>
      <c r="I2" s="254"/>
      <c r="J2" s="254"/>
      <c r="K2" s="236" t="s">
        <v>79</v>
      </c>
      <c r="L2" s="236"/>
    </row>
    <row r="3" spans="2:12" ht="15.5" x14ac:dyDescent="0.35">
      <c r="B3" s="149" t="s">
        <v>196</v>
      </c>
      <c r="C3" s="150"/>
      <c r="D3" s="151"/>
      <c r="E3" s="152"/>
      <c r="F3" s="153"/>
    </row>
    <row r="4" spans="2:12" s="125" customFormat="1" x14ac:dyDescent="0.3">
      <c r="B4" s="146" t="s">
        <v>1</v>
      </c>
      <c r="C4" s="146" t="s">
        <v>2</v>
      </c>
      <c r="D4" s="146" t="s">
        <v>21</v>
      </c>
      <c r="E4" s="146" t="s">
        <v>3</v>
      </c>
      <c r="F4" s="157" t="s">
        <v>22</v>
      </c>
      <c r="H4" s="183" t="s">
        <v>245</v>
      </c>
      <c r="I4" s="169" t="s">
        <v>246</v>
      </c>
      <c r="J4" s="211">
        <v>1</v>
      </c>
      <c r="K4" s="212"/>
      <c r="L4" s="140">
        <f t="shared" ref="L4" si="0">J4*K4</f>
        <v>0</v>
      </c>
    </row>
    <row r="5" spans="2:12" x14ac:dyDescent="0.3">
      <c r="B5" s="173" t="s">
        <v>292</v>
      </c>
      <c r="C5" s="173" t="s">
        <v>12</v>
      </c>
      <c r="D5" s="207"/>
      <c r="E5" s="147">
        <v>131</v>
      </c>
      <c r="F5" s="140">
        <f t="shared" ref="F5:F16" si="1">D5*E5</f>
        <v>0</v>
      </c>
    </row>
    <row r="6" spans="2:12" x14ac:dyDescent="0.3">
      <c r="B6" s="173" t="s">
        <v>223</v>
      </c>
      <c r="C6" s="173" t="s">
        <v>12</v>
      </c>
      <c r="D6" s="207"/>
      <c r="E6" s="147">
        <v>489</v>
      </c>
      <c r="F6" s="140">
        <f t="shared" si="1"/>
        <v>0</v>
      </c>
    </row>
    <row r="7" spans="2:12" ht="25" x14ac:dyDescent="0.3">
      <c r="B7" s="173" t="s">
        <v>224</v>
      </c>
      <c r="C7" s="173" t="s">
        <v>225</v>
      </c>
      <c r="D7" s="207"/>
      <c r="E7" s="147">
        <v>196</v>
      </c>
      <c r="F7" s="140">
        <f t="shared" si="1"/>
        <v>0</v>
      </c>
    </row>
    <row r="8" spans="2:12" ht="25" x14ac:dyDescent="0.3">
      <c r="B8" s="173" t="s">
        <v>226</v>
      </c>
      <c r="C8" s="173" t="s">
        <v>201</v>
      </c>
      <c r="D8" s="207"/>
      <c r="E8" s="147">
        <v>1046</v>
      </c>
      <c r="F8" s="140">
        <f t="shared" si="1"/>
        <v>0</v>
      </c>
    </row>
    <row r="9" spans="2:12" ht="25" x14ac:dyDescent="0.3">
      <c r="B9" s="173" t="s">
        <v>227</v>
      </c>
      <c r="C9" s="173" t="s">
        <v>201</v>
      </c>
      <c r="D9" s="207"/>
      <c r="E9" s="147">
        <v>2510</v>
      </c>
      <c r="F9" s="140">
        <f t="shared" si="1"/>
        <v>0</v>
      </c>
    </row>
    <row r="10" spans="2:12" ht="25" x14ac:dyDescent="0.3">
      <c r="B10" s="173" t="s">
        <v>228</v>
      </c>
      <c r="C10" s="173" t="s">
        <v>201</v>
      </c>
      <c r="D10" s="207"/>
      <c r="E10" s="147">
        <v>3974</v>
      </c>
      <c r="F10" s="140">
        <f t="shared" si="1"/>
        <v>0</v>
      </c>
    </row>
    <row r="11" spans="2:12" ht="37.5" x14ac:dyDescent="0.3">
      <c r="B11" s="173" t="s">
        <v>229</v>
      </c>
      <c r="C11" s="173" t="s">
        <v>230</v>
      </c>
      <c r="D11" s="159">
        <f>SUM(K1)</f>
        <v>0</v>
      </c>
      <c r="E11" s="170">
        <v>4.0000000000000001E-3</v>
      </c>
      <c r="F11" s="140">
        <f>IF(D11&gt;1000000,D11*E11,0)</f>
        <v>0</v>
      </c>
    </row>
    <row r="12" spans="2:12" x14ac:dyDescent="0.3">
      <c r="B12" s="173" t="s">
        <v>231</v>
      </c>
      <c r="C12" s="173" t="s">
        <v>222</v>
      </c>
      <c r="D12" s="207"/>
      <c r="E12" s="147">
        <v>1204</v>
      </c>
      <c r="F12" s="140">
        <f t="shared" si="1"/>
        <v>0</v>
      </c>
    </row>
    <row r="13" spans="2:12" ht="25" x14ac:dyDescent="0.3">
      <c r="B13" s="173" t="s">
        <v>232</v>
      </c>
      <c r="C13" s="173" t="s">
        <v>233</v>
      </c>
      <c r="D13" s="207"/>
      <c r="E13" s="133" t="s">
        <v>126</v>
      </c>
      <c r="F13" s="140"/>
    </row>
    <row r="14" spans="2:12" ht="25" x14ac:dyDescent="0.3">
      <c r="B14" s="173" t="s">
        <v>104</v>
      </c>
      <c r="C14" s="173" t="s">
        <v>131</v>
      </c>
      <c r="D14" s="207"/>
      <c r="E14" s="147">
        <v>449</v>
      </c>
      <c r="F14" s="140">
        <f t="shared" si="1"/>
        <v>0</v>
      </c>
    </row>
    <row r="15" spans="2:12" x14ac:dyDescent="0.3">
      <c r="B15" s="173" t="s">
        <v>132</v>
      </c>
      <c r="C15" s="173" t="s">
        <v>133</v>
      </c>
      <c r="D15" s="207"/>
      <c r="E15" s="147">
        <v>739</v>
      </c>
      <c r="F15" s="140">
        <f t="shared" si="1"/>
        <v>0</v>
      </c>
    </row>
    <row r="16" spans="2:12" x14ac:dyDescent="0.3">
      <c r="B16" s="173" t="s">
        <v>134</v>
      </c>
      <c r="C16" s="173" t="s">
        <v>133</v>
      </c>
      <c r="D16" s="207"/>
      <c r="E16" s="147">
        <v>924</v>
      </c>
      <c r="F16" s="140">
        <f t="shared" si="1"/>
        <v>0</v>
      </c>
    </row>
    <row r="17" spans="2:6" ht="37.5" x14ac:dyDescent="0.3">
      <c r="B17" s="191" t="s">
        <v>293</v>
      </c>
      <c r="C17" s="191" t="s">
        <v>234</v>
      </c>
      <c r="D17" s="159">
        <f>SUM(K1)</f>
        <v>0</v>
      </c>
      <c r="E17" s="193" t="s">
        <v>294</v>
      </c>
      <c r="F17" s="166">
        <f>IF(D17=0,0,MAX(D17*0.1,5000))</f>
        <v>0</v>
      </c>
    </row>
    <row r="18" spans="2:6" ht="25" x14ac:dyDescent="0.3">
      <c r="B18" s="173" t="s">
        <v>220</v>
      </c>
      <c r="C18" s="173" t="s">
        <v>130</v>
      </c>
      <c r="D18" s="207"/>
      <c r="E18" s="147">
        <v>1926</v>
      </c>
      <c r="F18" s="140">
        <f>D18*E18</f>
        <v>0</v>
      </c>
    </row>
    <row r="19" spans="2:6" ht="37.5" x14ac:dyDescent="0.3">
      <c r="B19" s="173" t="s">
        <v>221</v>
      </c>
      <c r="C19" s="173" t="s">
        <v>130</v>
      </c>
      <c r="D19" s="207"/>
      <c r="E19" s="133" t="s">
        <v>126</v>
      </c>
      <c r="F19" s="140"/>
    </row>
    <row r="21" spans="2:6" x14ac:dyDescent="0.3">
      <c r="B21" s="131" t="s">
        <v>116</v>
      </c>
      <c r="C21" s="120"/>
      <c r="D21" s="121"/>
      <c r="E21" s="121"/>
      <c r="F21" s="122"/>
    </row>
    <row r="22" spans="2:6" x14ac:dyDescent="0.3">
      <c r="B22" s="123" t="s">
        <v>1</v>
      </c>
      <c r="C22" s="123" t="s">
        <v>2</v>
      </c>
      <c r="D22" s="123" t="s">
        <v>21</v>
      </c>
      <c r="E22" s="123" t="s">
        <v>3</v>
      </c>
      <c r="F22" s="124" t="s">
        <v>22</v>
      </c>
    </row>
    <row r="23" spans="2:6" x14ac:dyDescent="0.3">
      <c r="B23" s="173" t="s">
        <v>117</v>
      </c>
      <c r="C23" s="173" t="s">
        <v>4</v>
      </c>
      <c r="D23" s="128"/>
      <c r="E23" s="147">
        <v>377</v>
      </c>
      <c r="F23" s="130">
        <f>D23*E23</f>
        <v>0</v>
      </c>
    </row>
    <row r="24" spans="2:6" x14ac:dyDescent="0.3">
      <c r="B24" s="173" t="s">
        <v>118</v>
      </c>
      <c r="C24" s="173" t="s">
        <v>12</v>
      </c>
      <c r="D24" s="128"/>
      <c r="E24" s="147">
        <v>105</v>
      </c>
      <c r="F24" s="130">
        <f>D24*E24</f>
        <v>0</v>
      </c>
    </row>
    <row r="25" spans="2:6" x14ac:dyDescent="0.3">
      <c r="B25" s="173" t="s">
        <v>119</v>
      </c>
      <c r="C25" s="173" t="s">
        <v>12</v>
      </c>
      <c r="D25" s="128"/>
      <c r="E25" s="147">
        <v>52</v>
      </c>
      <c r="F25" s="130">
        <f>D25*E25</f>
        <v>0</v>
      </c>
    </row>
    <row r="26" spans="2:6" x14ac:dyDescent="0.3">
      <c r="B26" s="255" t="s">
        <v>295</v>
      </c>
      <c r="C26" s="256"/>
      <c r="D26" s="256"/>
      <c r="E26" s="256"/>
      <c r="F26" s="256"/>
    </row>
    <row r="27" spans="2:6" x14ac:dyDescent="0.3">
      <c r="B27" s="254"/>
      <c r="C27" s="254"/>
      <c r="D27" s="254"/>
      <c r="E27" s="254"/>
      <c r="F27" s="254"/>
    </row>
  </sheetData>
  <sheetProtection algorithmName="SHA-512" hashValue="LHoh9RcBWwA475Q1voKUpu+HphjFZ9iyiZb13qO24znQyXwTKNMlDOWe5VNrkXfTNrP+DMZrDR7ojCK1dJZiIg==" saltValue="4ZxItn2fKRqLtzgrxiJN8w=="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5" style="125" customWidth="1"/>
    <col min="5" max="5" width="10.5" style="3" customWidth="1"/>
    <col min="6" max="6" width="10.5" style="132" customWidth="1"/>
    <col min="7" max="7" width="2.5" style="3" customWidth="1"/>
    <col min="8" max="8" width="60.1640625" style="3" customWidth="1"/>
    <col min="9" max="9" width="12.1640625" style="192" customWidth="1"/>
    <col min="10" max="10" width="10.5" style="125" customWidth="1"/>
    <col min="11" max="12" width="8.6640625" style="3" customWidth="1"/>
    <col min="13" max="13" width="0" style="3" hidden="1" customWidth="1"/>
    <col min="14" max="16384" width="8.6640625" style="3"/>
  </cols>
  <sheetData>
    <row r="1" spans="2:13" ht="23" x14ac:dyDescent="0.5">
      <c r="B1" s="116" t="s">
        <v>78</v>
      </c>
      <c r="C1" s="117"/>
      <c r="D1" s="117"/>
      <c r="E1" s="235">
        <f>SUM(F:F)</f>
        <v>0</v>
      </c>
      <c r="F1" s="235"/>
      <c r="H1" s="116" t="s">
        <v>62</v>
      </c>
      <c r="I1" s="116"/>
      <c r="J1" s="116"/>
      <c r="K1" s="235">
        <f>SUM(L:L)</f>
        <v>0</v>
      </c>
      <c r="L1" s="235"/>
      <c r="M1" s="3" t="s">
        <v>177</v>
      </c>
    </row>
    <row r="2" spans="2:13" ht="28.5" customHeight="1" x14ac:dyDescent="0.3">
      <c r="D2" s="118"/>
      <c r="E2" s="236" t="s">
        <v>79</v>
      </c>
      <c r="F2" s="236"/>
      <c r="H2" s="234" t="s">
        <v>235</v>
      </c>
      <c r="I2" s="254"/>
      <c r="J2" s="254"/>
      <c r="K2" s="236" t="s">
        <v>79</v>
      </c>
      <c r="L2" s="236"/>
      <c r="M2" s="3" t="s">
        <v>178</v>
      </c>
    </row>
    <row r="3" spans="2:13" x14ac:dyDescent="0.3">
      <c r="B3" s="131" t="s">
        <v>135</v>
      </c>
      <c r="C3" s="120"/>
      <c r="D3" s="121"/>
      <c r="E3" s="121"/>
      <c r="F3" s="122"/>
      <c r="H3" s="131" t="s">
        <v>195</v>
      </c>
      <c r="I3" s="145"/>
      <c r="J3" s="121"/>
      <c r="M3" s="3" t="s">
        <v>179</v>
      </c>
    </row>
    <row r="4" spans="2:13" s="125" customFormat="1" ht="26" x14ac:dyDescent="0.3">
      <c r="B4" s="123" t="s">
        <v>1</v>
      </c>
      <c r="C4" s="123" t="s">
        <v>2</v>
      </c>
      <c r="D4" s="123" t="s">
        <v>21</v>
      </c>
      <c r="E4" s="123" t="s">
        <v>3</v>
      </c>
      <c r="F4" s="124" t="s">
        <v>22</v>
      </c>
      <c r="H4" s="123" t="s">
        <v>1</v>
      </c>
      <c r="I4" s="123" t="s">
        <v>2</v>
      </c>
      <c r="J4" s="123" t="s">
        <v>21</v>
      </c>
      <c r="K4" s="123" t="s">
        <v>198</v>
      </c>
      <c r="L4" s="124" t="s">
        <v>22</v>
      </c>
    </row>
    <row r="5" spans="2:13" x14ac:dyDescent="0.3">
      <c r="B5" s="173" t="s">
        <v>296</v>
      </c>
      <c r="C5" s="173" t="s">
        <v>12</v>
      </c>
      <c r="D5" s="128"/>
      <c r="E5" s="147">
        <v>111</v>
      </c>
      <c r="F5" s="130">
        <f>D5*E5</f>
        <v>0</v>
      </c>
      <c r="H5" s="246" t="s">
        <v>215</v>
      </c>
      <c r="I5" s="247"/>
      <c r="J5" s="247"/>
      <c r="K5" s="247"/>
      <c r="L5" s="248"/>
    </row>
    <row r="6" spans="2:13" ht="25" x14ac:dyDescent="0.3">
      <c r="B6" s="200" t="s">
        <v>213</v>
      </c>
      <c r="C6" s="173" t="s">
        <v>110</v>
      </c>
      <c r="D6" s="128"/>
      <c r="E6" s="133">
        <v>301</v>
      </c>
      <c r="F6" s="130">
        <f>D6*E6</f>
        <v>0</v>
      </c>
      <c r="H6" s="210" t="s">
        <v>123</v>
      </c>
      <c r="I6" s="249" t="s">
        <v>13</v>
      </c>
      <c r="J6" s="128"/>
      <c r="K6" s="147">
        <v>823</v>
      </c>
      <c r="L6" s="130">
        <f>J6*K6</f>
        <v>0</v>
      </c>
    </row>
    <row r="7" spans="2:13" ht="25" x14ac:dyDescent="0.3">
      <c r="B7" s="200" t="s">
        <v>136</v>
      </c>
      <c r="C7" s="173" t="s">
        <v>137</v>
      </c>
      <c r="D7" s="128"/>
      <c r="E7" s="133">
        <v>2000</v>
      </c>
      <c r="F7" s="130">
        <f>D7*E7</f>
        <v>0</v>
      </c>
      <c r="H7" s="210" t="s">
        <v>216</v>
      </c>
      <c r="I7" s="250"/>
      <c r="J7" s="128"/>
      <c r="K7" s="147">
        <v>1071</v>
      </c>
      <c r="L7" s="130">
        <f t="shared" ref="L7:L8" si="0">J7*K7</f>
        <v>0</v>
      </c>
    </row>
    <row r="8" spans="2:13" x14ac:dyDescent="0.3">
      <c r="B8" s="200" t="s">
        <v>214</v>
      </c>
      <c r="C8" s="173" t="s">
        <v>138</v>
      </c>
      <c r="D8" s="128"/>
      <c r="E8" s="133">
        <v>418</v>
      </c>
      <c r="F8" s="130">
        <f>D8*E8</f>
        <v>0</v>
      </c>
      <c r="H8" s="210" t="s">
        <v>217</v>
      </c>
      <c r="I8" s="251"/>
      <c r="J8" s="128"/>
      <c r="K8" s="147">
        <v>1472</v>
      </c>
      <c r="L8" s="130">
        <f t="shared" si="0"/>
        <v>0</v>
      </c>
    </row>
    <row r="9" spans="2:13" ht="25" x14ac:dyDescent="0.3">
      <c r="B9" s="200" t="s">
        <v>236</v>
      </c>
      <c r="C9" s="173" t="s">
        <v>222</v>
      </c>
      <c r="D9" s="128"/>
      <c r="E9" s="133">
        <v>1204</v>
      </c>
      <c r="F9" s="130">
        <f t="shared" ref="F9:F10" si="1">D9*E9</f>
        <v>0</v>
      </c>
      <c r="H9" s="246" t="s">
        <v>254</v>
      </c>
      <c r="I9" s="247"/>
      <c r="J9" s="247"/>
      <c r="K9" s="247"/>
      <c r="L9" s="248"/>
    </row>
    <row r="10" spans="2:13" x14ac:dyDescent="0.3">
      <c r="B10" s="200" t="s">
        <v>134</v>
      </c>
      <c r="C10" s="173" t="s">
        <v>133</v>
      </c>
      <c r="D10" s="128"/>
      <c r="E10" s="133">
        <v>924</v>
      </c>
      <c r="F10" s="130">
        <f t="shared" si="1"/>
        <v>0</v>
      </c>
      <c r="H10" s="210" t="s">
        <v>123</v>
      </c>
      <c r="I10" s="249" t="s">
        <v>13</v>
      </c>
      <c r="J10" s="128"/>
      <c r="K10" s="147">
        <v>873</v>
      </c>
      <c r="L10" s="130">
        <f>J10*K10</f>
        <v>0</v>
      </c>
    </row>
    <row r="11" spans="2:13" ht="26" customHeight="1" x14ac:dyDescent="0.3">
      <c r="B11" s="257" t="s">
        <v>297</v>
      </c>
      <c r="C11" s="257" t="s">
        <v>234</v>
      </c>
      <c r="D11" s="148">
        <f>K1</f>
        <v>0</v>
      </c>
      <c r="E11" s="259" t="s">
        <v>197</v>
      </c>
      <c r="F11" s="261">
        <f>IF(D11=0,0,MAX(D11*0.1,IF(OR(D12="Minor",D12="Please choose"),500,IF(D12="Major",5000,0))))</f>
        <v>0</v>
      </c>
      <c r="H11" s="210" t="s">
        <v>216</v>
      </c>
      <c r="I11" s="250"/>
      <c r="J11" s="128"/>
      <c r="K11" s="147">
        <v>1127</v>
      </c>
      <c r="L11" s="130">
        <f t="shared" ref="L11:L12" si="2">J11*K11</f>
        <v>0</v>
      </c>
    </row>
    <row r="12" spans="2:13" ht="35.5" customHeight="1" x14ac:dyDescent="0.3">
      <c r="B12" s="258"/>
      <c r="C12" s="258"/>
      <c r="D12" s="213" t="s">
        <v>177</v>
      </c>
      <c r="E12" s="260"/>
      <c r="F12" s="262"/>
      <c r="H12" s="210" t="s">
        <v>217</v>
      </c>
      <c r="I12" s="251"/>
      <c r="J12" s="128"/>
      <c r="K12" s="147">
        <v>1501</v>
      </c>
      <c r="L12" s="130">
        <f t="shared" si="2"/>
        <v>0</v>
      </c>
    </row>
    <row r="13" spans="2:13" ht="50" x14ac:dyDescent="0.3">
      <c r="B13" s="200" t="s">
        <v>237</v>
      </c>
      <c r="C13" s="173" t="s">
        <v>130</v>
      </c>
      <c r="D13" s="128"/>
      <c r="E13" s="133">
        <v>1926</v>
      </c>
      <c r="F13" s="130">
        <f>D13*E13</f>
        <v>0</v>
      </c>
      <c r="H13" s="246" t="s">
        <v>255</v>
      </c>
      <c r="I13" s="247"/>
      <c r="J13" s="247"/>
      <c r="K13" s="247"/>
      <c r="L13" s="248"/>
    </row>
    <row r="14" spans="2:13" ht="62.5" x14ac:dyDescent="0.3">
      <c r="B14" s="200" t="s">
        <v>238</v>
      </c>
      <c r="C14" s="173" t="s">
        <v>130</v>
      </c>
      <c r="D14" s="128"/>
      <c r="E14" s="133" t="s">
        <v>126</v>
      </c>
      <c r="F14" s="130"/>
      <c r="H14" s="210" t="s">
        <v>123</v>
      </c>
      <c r="I14" s="249" t="s">
        <v>13</v>
      </c>
      <c r="J14" s="128"/>
      <c r="K14" s="147">
        <v>577</v>
      </c>
      <c r="L14" s="130">
        <f>J14*K14</f>
        <v>0</v>
      </c>
    </row>
    <row r="15" spans="2:13" x14ac:dyDescent="0.3">
      <c r="H15" s="210" t="s">
        <v>216</v>
      </c>
      <c r="I15" s="250"/>
      <c r="J15" s="128"/>
      <c r="K15" s="147">
        <v>647</v>
      </c>
      <c r="L15" s="130">
        <f t="shared" ref="L15:L16" si="3">J15*K15</f>
        <v>0</v>
      </c>
    </row>
    <row r="16" spans="2:13" x14ac:dyDescent="0.3">
      <c r="B16" s="252" t="s">
        <v>314</v>
      </c>
      <c r="C16" s="254"/>
      <c r="D16" s="254"/>
      <c r="E16" s="254"/>
      <c r="F16" s="254"/>
      <c r="H16" s="210" t="s">
        <v>217</v>
      </c>
      <c r="I16" s="251"/>
      <c r="J16" s="128"/>
      <c r="K16" s="147">
        <v>1060</v>
      </c>
      <c r="L16" s="130">
        <f t="shared" si="3"/>
        <v>0</v>
      </c>
    </row>
    <row r="17" spans="2:12" ht="28" customHeight="1" x14ac:dyDescent="0.3">
      <c r="B17" s="254"/>
      <c r="C17" s="254"/>
      <c r="D17" s="254"/>
      <c r="E17" s="254"/>
      <c r="F17" s="254"/>
      <c r="H17" s="198" t="s">
        <v>218</v>
      </c>
      <c r="I17" s="173" t="s">
        <v>124</v>
      </c>
      <c r="J17" s="211"/>
      <c r="K17" s="133" t="s">
        <v>126</v>
      </c>
      <c r="L17" s="130"/>
    </row>
    <row r="18" spans="2:12" x14ac:dyDescent="0.3">
      <c r="B18" s="254"/>
      <c r="C18" s="254"/>
      <c r="D18" s="254"/>
      <c r="E18" s="254"/>
      <c r="F18" s="254"/>
      <c r="I18" s="3"/>
      <c r="J18" s="3"/>
    </row>
    <row r="19" spans="2:12" x14ac:dyDescent="0.3">
      <c r="B19" s="254"/>
      <c r="C19" s="254"/>
      <c r="D19" s="254"/>
      <c r="E19" s="254"/>
      <c r="F19" s="254"/>
      <c r="H19" s="183" t="s">
        <v>245</v>
      </c>
      <c r="I19" s="169" t="s">
        <v>246</v>
      </c>
      <c r="J19" s="211">
        <v>1</v>
      </c>
      <c r="K19" s="212"/>
      <c r="L19" s="130">
        <f>J19*K19</f>
        <v>0</v>
      </c>
    </row>
    <row r="20" spans="2:12" x14ac:dyDescent="0.3">
      <c r="B20" s="254"/>
      <c r="C20" s="254"/>
      <c r="D20" s="254"/>
      <c r="E20" s="254"/>
      <c r="F20" s="254"/>
    </row>
    <row r="21" spans="2:12" x14ac:dyDescent="0.3">
      <c r="B21" s="254"/>
      <c r="C21" s="254"/>
      <c r="D21" s="254"/>
      <c r="E21" s="254"/>
      <c r="F21" s="254"/>
    </row>
    <row r="22" spans="2:12" x14ac:dyDescent="0.3">
      <c r="B22" s="254"/>
      <c r="C22" s="254"/>
      <c r="D22" s="254"/>
      <c r="E22" s="254"/>
      <c r="F22" s="254"/>
    </row>
    <row r="23" spans="2:12" x14ac:dyDescent="0.3">
      <c r="B23" s="254"/>
      <c r="C23" s="254"/>
      <c r="D23" s="254"/>
      <c r="E23" s="254"/>
      <c r="F23" s="254"/>
    </row>
    <row r="24" spans="2:12" x14ac:dyDescent="0.3">
      <c r="B24" s="254"/>
      <c r="C24" s="254"/>
      <c r="D24" s="254"/>
      <c r="E24" s="254"/>
      <c r="F24" s="254"/>
    </row>
    <row r="25" spans="2:12" x14ac:dyDescent="0.3">
      <c r="B25" s="254"/>
      <c r="C25" s="254"/>
      <c r="D25" s="254"/>
      <c r="E25" s="254"/>
      <c r="F25" s="254"/>
    </row>
    <row r="26" spans="2:12" x14ac:dyDescent="0.3">
      <c r="B26" s="254"/>
      <c r="C26" s="254"/>
      <c r="D26" s="254"/>
      <c r="E26" s="254"/>
      <c r="F26" s="254"/>
    </row>
    <row r="27" spans="2:12" x14ac:dyDescent="0.3">
      <c r="B27" s="254"/>
      <c r="C27" s="254"/>
      <c r="D27" s="254"/>
      <c r="E27" s="254"/>
      <c r="F27" s="254"/>
    </row>
    <row r="28" spans="2:12" x14ac:dyDescent="0.3">
      <c r="B28" s="254"/>
      <c r="C28" s="254"/>
      <c r="D28" s="254"/>
      <c r="E28" s="254"/>
      <c r="F28" s="254"/>
    </row>
    <row r="29" spans="2:12" x14ac:dyDescent="0.3">
      <c r="B29" s="254"/>
      <c r="C29" s="254"/>
      <c r="D29" s="254"/>
      <c r="E29" s="254"/>
      <c r="F29" s="254"/>
    </row>
    <row r="30" spans="2:12" x14ac:dyDescent="0.3">
      <c r="B30" s="254"/>
      <c r="C30" s="254"/>
      <c r="D30" s="254"/>
      <c r="E30" s="254"/>
      <c r="F30" s="254"/>
    </row>
    <row r="31" spans="2:12" x14ac:dyDescent="0.3">
      <c r="B31" s="254"/>
      <c r="C31" s="254"/>
      <c r="D31" s="254"/>
      <c r="E31" s="254"/>
      <c r="F31" s="254"/>
    </row>
    <row r="32" spans="2:12" x14ac:dyDescent="0.3">
      <c r="B32" s="254"/>
      <c r="C32" s="254"/>
      <c r="D32" s="254"/>
      <c r="E32" s="254"/>
      <c r="F32" s="254"/>
    </row>
    <row r="33" spans="2:6" x14ac:dyDescent="0.3">
      <c r="B33" s="254"/>
      <c r="C33" s="254"/>
      <c r="D33" s="254"/>
      <c r="E33" s="254"/>
      <c r="F33" s="254"/>
    </row>
    <row r="34" spans="2:6" x14ac:dyDescent="0.3">
      <c r="B34" s="254"/>
      <c r="C34" s="254"/>
      <c r="D34" s="254"/>
      <c r="E34" s="254"/>
      <c r="F34" s="254"/>
    </row>
    <row r="35" spans="2:6" x14ac:dyDescent="0.3">
      <c r="B35" s="254"/>
      <c r="C35" s="254"/>
      <c r="D35" s="254"/>
      <c r="E35" s="254"/>
      <c r="F35" s="254"/>
    </row>
    <row r="36" spans="2:6" x14ac:dyDescent="0.3">
      <c r="B36" s="254"/>
      <c r="C36" s="254"/>
      <c r="D36" s="254"/>
      <c r="E36" s="254"/>
      <c r="F36" s="254"/>
    </row>
    <row r="37" spans="2:6" x14ac:dyDescent="0.3">
      <c r="B37" s="254"/>
      <c r="C37" s="254"/>
      <c r="D37" s="254"/>
      <c r="E37" s="254"/>
      <c r="F37" s="254"/>
    </row>
    <row r="38" spans="2:6" x14ac:dyDescent="0.3">
      <c r="B38" s="254"/>
      <c r="C38" s="254"/>
      <c r="D38" s="254"/>
      <c r="E38" s="254"/>
      <c r="F38" s="254"/>
    </row>
    <row r="39" spans="2:6" x14ac:dyDescent="0.3">
      <c r="B39" s="254"/>
      <c r="C39" s="254"/>
      <c r="D39" s="254"/>
      <c r="E39" s="254"/>
      <c r="F39" s="254"/>
    </row>
    <row r="40" spans="2:6" x14ac:dyDescent="0.3">
      <c r="B40" s="254"/>
      <c r="C40" s="254"/>
      <c r="D40" s="254"/>
      <c r="E40" s="254"/>
      <c r="F40" s="254"/>
    </row>
    <row r="41" spans="2:6" x14ac:dyDescent="0.3">
      <c r="B41" s="254"/>
      <c r="C41" s="254"/>
      <c r="D41" s="254"/>
      <c r="E41" s="254"/>
      <c r="F41" s="254"/>
    </row>
    <row r="42" spans="2:6" x14ac:dyDescent="0.3">
      <c r="B42" s="254"/>
      <c r="C42" s="254"/>
      <c r="D42" s="254"/>
      <c r="E42" s="254"/>
      <c r="F42" s="254"/>
    </row>
    <row r="43" spans="2:6" x14ac:dyDescent="0.3">
      <c r="B43" s="254"/>
      <c r="C43" s="254"/>
      <c r="D43" s="254"/>
      <c r="E43" s="254"/>
      <c r="F43" s="254"/>
    </row>
    <row r="44" spans="2:6" x14ac:dyDescent="0.3">
      <c r="B44" s="254"/>
      <c r="C44" s="254"/>
      <c r="D44" s="254"/>
      <c r="E44" s="254"/>
      <c r="F44" s="254"/>
    </row>
    <row r="45" spans="2:6" x14ac:dyDescent="0.3">
      <c r="B45" s="254"/>
      <c r="C45" s="254"/>
      <c r="D45" s="254"/>
      <c r="E45" s="254"/>
      <c r="F45" s="254"/>
    </row>
    <row r="46" spans="2:6" x14ac:dyDescent="0.3">
      <c r="B46" s="254"/>
      <c r="C46" s="254"/>
      <c r="D46" s="254"/>
      <c r="E46" s="254"/>
      <c r="F46" s="254"/>
    </row>
    <row r="47" spans="2:6" x14ac:dyDescent="0.3">
      <c r="B47" s="254"/>
      <c r="C47" s="254"/>
      <c r="D47" s="254"/>
      <c r="E47" s="254"/>
      <c r="F47" s="254"/>
    </row>
    <row r="48" spans="2:6" x14ac:dyDescent="0.3">
      <c r="B48" s="254"/>
      <c r="C48" s="254"/>
      <c r="D48" s="254"/>
      <c r="E48" s="254"/>
      <c r="F48" s="254"/>
    </row>
    <row r="49" spans="2:6" x14ac:dyDescent="0.3">
      <c r="B49" s="254"/>
      <c r="C49" s="254"/>
      <c r="D49" s="254"/>
      <c r="E49" s="254"/>
      <c r="F49" s="254"/>
    </row>
    <row r="50" spans="2:6" x14ac:dyDescent="0.3">
      <c r="B50" s="254"/>
      <c r="C50" s="254"/>
      <c r="D50" s="254"/>
      <c r="E50" s="254"/>
      <c r="F50" s="254"/>
    </row>
    <row r="51" spans="2:6" x14ac:dyDescent="0.3">
      <c r="B51" s="254"/>
      <c r="C51" s="254"/>
      <c r="D51" s="254"/>
      <c r="E51" s="254"/>
      <c r="F51" s="254"/>
    </row>
    <row r="52" spans="2:6" x14ac:dyDescent="0.3">
      <c r="B52" s="192"/>
      <c r="C52" s="192"/>
      <c r="D52" s="192"/>
      <c r="E52" s="192"/>
      <c r="F52" s="214"/>
    </row>
  </sheetData>
  <sheetProtection algorithmName="SHA-512" hashValue="7boGg8DqTFuS1jXTQWL7oyyYWet6vLIkfavNMdSqDQOBsjm/kHA06tGQ/tll7osmo7iEplCw3t4SkH9wVmIEgA==" saltValue="lzACa3tqJ84L+qYC63TjJg=="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3" customWidth="1"/>
    <col min="2" max="2" width="63.58203125" style="3" bestFit="1" customWidth="1"/>
    <col min="3" max="3" width="12.1640625" style="3" customWidth="1"/>
    <col min="4" max="4" width="10.4140625" style="125" customWidth="1"/>
    <col min="5" max="5" width="10.4140625" style="3" customWidth="1"/>
    <col min="6" max="6" width="10.4140625" style="132" customWidth="1"/>
    <col min="7" max="7" width="2.5" style="3" customWidth="1"/>
    <col min="8" max="8" width="28.58203125" style="3" customWidth="1"/>
    <col min="9" max="11" width="9.08203125" style="125" customWidth="1"/>
    <col min="12" max="12" width="7.1640625" style="125" bestFit="1" customWidth="1"/>
    <col min="13" max="13" width="12.9140625" style="3" bestFit="1" customWidth="1"/>
    <col min="14" max="14" width="8.6640625" style="3"/>
    <col min="15" max="15" width="14.08203125" style="3" customWidth="1"/>
    <col min="16" max="16" width="10.4140625" style="125" customWidth="1"/>
    <col min="17" max="17" width="10.4140625" style="3" customWidth="1"/>
    <col min="18" max="18" width="10.4140625" style="132" customWidth="1"/>
    <col min="19" max="16384" width="8.6640625" style="3"/>
  </cols>
  <sheetData>
    <row r="1" spans="2:18" ht="23" x14ac:dyDescent="0.5">
      <c r="B1" s="116" t="s">
        <v>78</v>
      </c>
      <c r="C1" s="117"/>
      <c r="D1" s="117"/>
      <c r="E1" s="235">
        <f>SUM(F:F)</f>
        <v>8630</v>
      </c>
      <c r="F1" s="235"/>
      <c r="H1" s="116" t="s">
        <v>185</v>
      </c>
      <c r="I1" s="117"/>
      <c r="J1" s="117"/>
      <c r="K1" s="117"/>
      <c r="L1" s="117"/>
      <c r="M1" s="136"/>
      <c r="O1" s="116" t="s">
        <v>87</v>
      </c>
      <c r="P1" s="117"/>
      <c r="Q1" s="235">
        <f>SUM(R:R)</f>
        <v>-2634.8999999999996</v>
      </c>
      <c r="R1" s="235"/>
    </row>
    <row r="2" spans="2:18" x14ac:dyDescent="0.3">
      <c r="D2" s="118"/>
      <c r="E2" s="236" t="s">
        <v>79</v>
      </c>
      <c r="F2" s="236"/>
      <c r="L2" s="236" t="s">
        <v>79</v>
      </c>
      <c r="M2" s="236"/>
      <c r="Q2" s="236" t="s">
        <v>79</v>
      </c>
      <c r="R2" s="236"/>
    </row>
    <row r="3" spans="2:18" x14ac:dyDescent="0.3">
      <c r="B3" s="131" t="s">
        <v>139</v>
      </c>
      <c r="C3" s="120"/>
      <c r="D3" s="121"/>
      <c r="E3" s="121"/>
      <c r="F3" s="122"/>
      <c r="H3" s="137" t="s">
        <v>209</v>
      </c>
      <c r="O3" s="131"/>
      <c r="P3" s="121"/>
      <c r="Q3" s="121"/>
      <c r="R3" s="122"/>
    </row>
    <row r="4" spans="2:18" s="125" customFormat="1" ht="27.65" customHeight="1" x14ac:dyDescent="0.3">
      <c r="B4" s="123" t="s">
        <v>1</v>
      </c>
      <c r="C4" s="123" t="s">
        <v>2</v>
      </c>
      <c r="D4" s="123" t="s">
        <v>21</v>
      </c>
      <c r="E4" s="123" t="s">
        <v>3</v>
      </c>
      <c r="F4" s="124" t="s">
        <v>22</v>
      </c>
      <c r="H4" s="123" t="s">
        <v>148</v>
      </c>
      <c r="I4" s="123" t="s">
        <v>182</v>
      </c>
      <c r="J4" s="123" t="s">
        <v>149</v>
      </c>
      <c r="K4" s="123" t="s">
        <v>183</v>
      </c>
      <c r="L4" s="123" t="s">
        <v>150</v>
      </c>
      <c r="M4" s="123" t="s">
        <v>188</v>
      </c>
      <c r="O4" s="123" t="s">
        <v>176</v>
      </c>
      <c r="P4" s="123" t="s">
        <v>21</v>
      </c>
      <c r="Q4" s="123" t="s">
        <v>3</v>
      </c>
      <c r="R4" s="124" t="s">
        <v>22</v>
      </c>
    </row>
    <row r="5" spans="2:18" ht="27.65" customHeight="1" x14ac:dyDescent="0.3">
      <c r="B5" s="127" t="s">
        <v>140</v>
      </c>
      <c r="C5" s="127" t="s">
        <v>141</v>
      </c>
      <c r="D5" s="128"/>
      <c r="E5" s="138">
        <v>-199</v>
      </c>
      <c r="F5" s="130">
        <f>D5*E5</f>
        <v>0</v>
      </c>
      <c r="H5" s="127" t="s">
        <v>151</v>
      </c>
      <c r="I5" s="128"/>
      <c r="J5" s="128"/>
      <c r="K5" s="128">
        <f>J5-I5</f>
        <v>0</v>
      </c>
      <c r="L5" s="128">
        <v>2</v>
      </c>
      <c r="M5" s="128">
        <f>K5*L5</f>
        <v>0</v>
      </c>
      <c r="O5" s="173" t="s">
        <v>205</v>
      </c>
      <c r="P5" s="139">
        <f>SUM(F5:F7)</f>
        <v>1990</v>
      </c>
      <c r="Q5" s="158">
        <f>-E8</f>
        <v>-0.59</v>
      </c>
      <c r="R5" s="130">
        <f>P5*Q5</f>
        <v>-1174.0999999999999</v>
      </c>
    </row>
    <row r="6" spans="2:18" ht="27.65" customHeight="1" x14ac:dyDescent="0.3">
      <c r="B6" s="127" t="s">
        <v>202</v>
      </c>
      <c r="C6" s="127" t="s">
        <v>142</v>
      </c>
      <c r="D6" s="128">
        <v>10</v>
      </c>
      <c r="E6" s="134">
        <v>199</v>
      </c>
      <c r="F6" s="130">
        <f>D6*E6</f>
        <v>1990</v>
      </c>
      <c r="H6" s="127" t="s">
        <v>152</v>
      </c>
      <c r="I6" s="128"/>
      <c r="J6" s="128"/>
      <c r="K6" s="128">
        <f t="shared" ref="K6:K19" si="0">J6-I6</f>
        <v>0</v>
      </c>
      <c r="L6" s="128">
        <v>3</v>
      </c>
      <c r="M6" s="128">
        <f t="shared" ref="M6:M19" si="1">K6*L6</f>
        <v>0</v>
      </c>
      <c r="O6" s="173" t="s">
        <v>206</v>
      </c>
      <c r="P6" s="139">
        <f>SUM(F12:F16)</f>
        <v>6640</v>
      </c>
      <c r="Q6" s="158">
        <f>-E17</f>
        <v>-0.22</v>
      </c>
      <c r="R6" s="130">
        <f>P6*Q6</f>
        <v>-1460.8</v>
      </c>
    </row>
    <row r="7" spans="2:18" ht="27.65" customHeight="1" x14ac:dyDescent="0.3">
      <c r="B7" s="127" t="s">
        <v>143</v>
      </c>
      <c r="C7" s="127" t="s">
        <v>144</v>
      </c>
      <c r="D7" s="139">
        <f>M21</f>
        <v>0</v>
      </c>
      <c r="E7" s="134">
        <f>E6</f>
        <v>199</v>
      </c>
      <c r="F7" s="130">
        <f>D7*E6</f>
        <v>0</v>
      </c>
      <c r="H7" s="127" t="s">
        <v>153</v>
      </c>
      <c r="I7" s="128"/>
      <c r="J7" s="128"/>
      <c r="K7" s="128">
        <f t="shared" si="0"/>
        <v>0</v>
      </c>
      <c r="L7" s="128">
        <v>1.5</v>
      </c>
      <c r="M7" s="128">
        <f t="shared" si="1"/>
        <v>0</v>
      </c>
    </row>
    <row r="8" spans="2:18" ht="27.65" customHeight="1" x14ac:dyDescent="0.3">
      <c r="B8" s="127" t="s">
        <v>87</v>
      </c>
      <c r="C8" s="127" t="s">
        <v>203</v>
      </c>
      <c r="D8" s="139">
        <v>1</v>
      </c>
      <c r="E8" s="171">
        <v>0.59</v>
      </c>
      <c r="F8" s="130" t="s">
        <v>208</v>
      </c>
      <c r="H8" s="127" t="s">
        <v>154</v>
      </c>
      <c r="I8" s="128"/>
      <c r="J8" s="128"/>
      <c r="K8" s="128">
        <f t="shared" si="0"/>
        <v>0</v>
      </c>
      <c r="L8" s="128">
        <v>3</v>
      </c>
      <c r="M8" s="128">
        <f t="shared" si="1"/>
        <v>0</v>
      </c>
    </row>
    <row r="9" spans="2:18" ht="27.65" customHeight="1" x14ac:dyDescent="0.3">
      <c r="D9" s="3"/>
      <c r="F9" s="3"/>
      <c r="H9" s="127" t="s">
        <v>155</v>
      </c>
      <c r="I9" s="128"/>
      <c r="J9" s="128"/>
      <c r="K9" s="128">
        <f t="shared" si="0"/>
        <v>0</v>
      </c>
      <c r="L9" s="128">
        <v>10</v>
      </c>
      <c r="M9" s="128">
        <f t="shared" si="1"/>
        <v>0</v>
      </c>
    </row>
    <row r="10" spans="2:18" ht="27.65" customHeight="1" x14ac:dyDescent="0.3">
      <c r="B10" s="131" t="s">
        <v>145</v>
      </c>
      <c r="C10" s="120"/>
      <c r="D10" s="121"/>
      <c r="E10" s="121"/>
      <c r="F10" s="122"/>
      <c r="H10" s="127" t="s">
        <v>156</v>
      </c>
      <c r="I10" s="128"/>
      <c r="J10" s="128"/>
      <c r="K10" s="128">
        <f t="shared" si="0"/>
        <v>0</v>
      </c>
      <c r="L10" s="128">
        <v>22</v>
      </c>
      <c r="M10" s="128">
        <f t="shared" si="1"/>
        <v>0</v>
      </c>
    </row>
    <row r="11" spans="2:18" ht="27.65" customHeight="1" x14ac:dyDescent="0.3">
      <c r="B11" s="123" t="s">
        <v>1</v>
      </c>
      <c r="C11" s="123" t="s">
        <v>2</v>
      </c>
      <c r="D11" s="123" t="s">
        <v>21</v>
      </c>
      <c r="E11" s="123" t="s">
        <v>3</v>
      </c>
      <c r="F11" s="124" t="s">
        <v>22</v>
      </c>
      <c r="H11" s="127" t="s">
        <v>157</v>
      </c>
      <c r="I11" s="128"/>
      <c r="J11" s="128"/>
      <c r="K11" s="128">
        <f t="shared" si="0"/>
        <v>0</v>
      </c>
      <c r="L11" s="128">
        <v>3</v>
      </c>
      <c r="M11" s="128">
        <f t="shared" si="1"/>
        <v>0</v>
      </c>
    </row>
    <row r="12" spans="2:18" ht="27.65" customHeight="1" x14ac:dyDescent="0.3">
      <c r="B12" s="127" t="s">
        <v>140</v>
      </c>
      <c r="C12" s="127" t="s">
        <v>146</v>
      </c>
      <c r="D12" s="128"/>
      <c r="E12" s="215" t="s">
        <v>177</v>
      </c>
      <c r="F12" s="140" t="str">
        <f>IFERROR(D12*E12,"")</f>
        <v/>
      </c>
      <c r="H12" s="127" t="s">
        <v>158</v>
      </c>
      <c r="I12" s="128"/>
      <c r="J12" s="128"/>
      <c r="K12" s="128">
        <f t="shared" si="0"/>
        <v>0</v>
      </c>
      <c r="L12" s="128">
        <v>3</v>
      </c>
      <c r="M12" s="128">
        <f t="shared" si="1"/>
        <v>0</v>
      </c>
    </row>
    <row r="13" spans="2:18" ht="27.65" customHeight="1" x14ac:dyDescent="0.3">
      <c r="B13" s="127" t="s">
        <v>300</v>
      </c>
      <c r="C13" s="127" t="s">
        <v>142</v>
      </c>
      <c r="D13" s="128">
        <v>10</v>
      </c>
      <c r="E13" s="134">
        <v>664</v>
      </c>
      <c r="F13" s="130">
        <f>D13*E13</f>
        <v>6640</v>
      </c>
      <c r="H13" s="127" t="s">
        <v>159</v>
      </c>
      <c r="I13" s="128"/>
      <c r="J13" s="128"/>
      <c r="K13" s="128">
        <f t="shared" si="0"/>
        <v>0</v>
      </c>
      <c r="L13" s="128">
        <v>5</v>
      </c>
      <c r="M13" s="128">
        <f t="shared" si="1"/>
        <v>0</v>
      </c>
    </row>
    <row r="14" spans="2:18" ht="27.65" customHeight="1" x14ac:dyDescent="0.3">
      <c r="B14" s="127" t="s">
        <v>298</v>
      </c>
      <c r="C14" s="127" t="s">
        <v>142</v>
      </c>
      <c r="D14" s="128"/>
      <c r="E14" s="134">
        <v>332</v>
      </c>
      <c r="F14" s="130">
        <f>D14*E14</f>
        <v>0</v>
      </c>
      <c r="H14" s="127" t="s">
        <v>160</v>
      </c>
      <c r="I14" s="128"/>
      <c r="J14" s="128"/>
      <c r="K14" s="128">
        <f t="shared" si="0"/>
        <v>0</v>
      </c>
      <c r="L14" s="128">
        <v>0.5</v>
      </c>
      <c r="M14" s="128">
        <f t="shared" si="1"/>
        <v>0</v>
      </c>
    </row>
    <row r="15" spans="2:18" ht="27.65" customHeight="1" x14ac:dyDescent="0.3">
      <c r="B15" s="127" t="s">
        <v>299</v>
      </c>
      <c r="C15" s="127" t="s">
        <v>142</v>
      </c>
      <c r="D15" s="128"/>
      <c r="E15" s="134">
        <v>66</v>
      </c>
      <c r="F15" s="130">
        <f>D15*E15</f>
        <v>0</v>
      </c>
      <c r="H15" s="127" t="s">
        <v>161</v>
      </c>
      <c r="I15" s="128"/>
      <c r="J15" s="128"/>
      <c r="K15" s="128">
        <f t="shared" si="0"/>
        <v>0</v>
      </c>
      <c r="L15" s="128">
        <v>1.5</v>
      </c>
      <c r="M15" s="128">
        <f t="shared" si="1"/>
        <v>0</v>
      </c>
    </row>
    <row r="16" spans="2:18" ht="27.65" customHeight="1" x14ac:dyDescent="0.3">
      <c r="B16" s="127" t="s">
        <v>147</v>
      </c>
      <c r="C16" s="127" t="s">
        <v>184</v>
      </c>
      <c r="D16" s="139">
        <f>M21</f>
        <v>0</v>
      </c>
      <c r="E16" s="215" t="s">
        <v>177</v>
      </c>
      <c r="F16" s="140" t="str">
        <f>IFERROR(D16*E16,"")</f>
        <v/>
      </c>
      <c r="H16" s="173" t="s">
        <v>191</v>
      </c>
      <c r="I16" s="128"/>
      <c r="J16" s="128"/>
      <c r="K16" s="128">
        <f t="shared" si="0"/>
        <v>0</v>
      </c>
      <c r="L16" s="128">
        <v>3</v>
      </c>
      <c r="M16" s="128">
        <f t="shared" si="1"/>
        <v>0</v>
      </c>
    </row>
    <row r="17" spans="2:13" ht="27.65" customHeight="1" x14ac:dyDescent="0.3">
      <c r="B17" s="127" t="s">
        <v>87</v>
      </c>
      <c r="C17" s="127" t="s">
        <v>203</v>
      </c>
      <c r="D17" s="139">
        <v>1</v>
      </c>
      <c r="E17" s="171">
        <v>0.22</v>
      </c>
      <c r="F17" s="130" t="s">
        <v>208</v>
      </c>
      <c r="H17" s="127" t="s">
        <v>189</v>
      </c>
      <c r="I17" s="128"/>
      <c r="J17" s="128"/>
      <c r="K17" s="128">
        <f t="shared" si="0"/>
        <v>0</v>
      </c>
      <c r="L17" s="128">
        <v>10</v>
      </c>
      <c r="M17" s="128">
        <f t="shared" si="1"/>
        <v>0</v>
      </c>
    </row>
    <row r="18" spans="2:13" ht="27.65" customHeight="1" x14ac:dyDescent="0.3">
      <c r="B18" s="141"/>
      <c r="H18" s="127" t="s">
        <v>190</v>
      </c>
      <c r="I18" s="128"/>
      <c r="J18" s="128"/>
      <c r="K18" s="128">
        <f t="shared" si="0"/>
        <v>0</v>
      </c>
      <c r="L18" s="128">
        <v>3</v>
      </c>
      <c r="M18" s="128">
        <f t="shared" si="1"/>
        <v>0</v>
      </c>
    </row>
    <row r="19" spans="2:13" ht="27.65" customHeight="1" x14ac:dyDescent="0.3">
      <c r="H19" s="127" t="s">
        <v>162</v>
      </c>
      <c r="I19" s="128"/>
      <c r="J19" s="128"/>
      <c r="K19" s="128">
        <f t="shared" si="0"/>
        <v>0</v>
      </c>
      <c r="L19" s="128">
        <v>24</v>
      </c>
      <c r="M19" s="128">
        <f t="shared" si="1"/>
        <v>0</v>
      </c>
    </row>
    <row r="20" spans="2:13" ht="27.65" customHeight="1" x14ac:dyDescent="0.3">
      <c r="H20" s="142" t="s">
        <v>22</v>
      </c>
      <c r="I20" s="143"/>
      <c r="J20" s="143"/>
      <c r="K20" s="143"/>
      <c r="L20" s="143"/>
      <c r="M20" s="143">
        <f>SUM(M5:M19)</f>
        <v>0</v>
      </c>
    </row>
    <row r="21" spans="2:13" ht="27.65" customHeight="1" x14ac:dyDescent="0.3">
      <c r="H21" s="127" t="s">
        <v>163</v>
      </c>
      <c r="I21" s="128"/>
      <c r="J21" s="128"/>
      <c r="K21" s="128"/>
      <c r="L21" s="128"/>
      <c r="M21" s="144">
        <f>M20/24</f>
        <v>0</v>
      </c>
    </row>
  </sheetData>
  <sheetProtection algorithmName="SHA-512" hashValue="m30rpz7CcqBnqpYgFokMPk0T9sngN5PyXy4VBi3ypvB2SdfZAMfi2FzK3FBy7foDOYOaeRKpmYAx2xWFyaOtOA==" saltValue="VbxBabitdfWdUqrgCGTjoQ=="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G24"/>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5" customWidth="1"/>
    <col min="5" max="5" width="10.4140625" style="3" customWidth="1"/>
    <col min="6" max="6" width="10.4140625" style="132" customWidth="1"/>
    <col min="7" max="7" width="2.5" style="3" customWidth="1"/>
    <col min="8" max="16384" width="8.6640625" style="3"/>
  </cols>
  <sheetData>
    <row r="1" spans="2:7" ht="23" x14ac:dyDescent="0.5">
      <c r="B1" s="116" t="s">
        <v>78</v>
      </c>
      <c r="C1" s="117"/>
      <c r="D1" s="117"/>
      <c r="E1" s="235">
        <f>SUM(F:F)</f>
        <v>0</v>
      </c>
      <c r="F1" s="235"/>
    </row>
    <row r="2" spans="2:7" x14ac:dyDescent="0.3">
      <c r="D2" s="118"/>
      <c r="E2" s="236" t="s">
        <v>79</v>
      </c>
      <c r="F2" s="236"/>
    </row>
    <row r="3" spans="2:7" x14ac:dyDescent="0.3">
      <c r="B3" s="119" t="s">
        <v>164</v>
      </c>
      <c r="C3" s="120"/>
      <c r="D3" s="121"/>
      <c r="E3" s="121"/>
      <c r="F3" s="122"/>
    </row>
    <row r="4" spans="2:7" s="125" customFormat="1" x14ac:dyDescent="0.3">
      <c r="B4" s="123" t="s">
        <v>1</v>
      </c>
      <c r="C4" s="123" t="s">
        <v>2</v>
      </c>
      <c r="D4" s="123" t="s">
        <v>21</v>
      </c>
      <c r="E4" s="123" t="s">
        <v>3</v>
      </c>
      <c r="F4" s="124" t="s">
        <v>22</v>
      </c>
      <c r="G4" s="3"/>
    </row>
    <row r="5" spans="2:7" ht="25" x14ac:dyDescent="0.3">
      <c r="B5" s="126" t="s">
        <v>302</v>
      </c>
      <c r="C5" s="127" t="s">
        <v>165</v>
      </c>
      <c r="D5" s="128"/>
      <c r="E5" s="129">
        <v>15</v>
      </c>
      <c r="F5" s="130">
        <f>D5*E5</f>
        <v>0</v>
      </c>
    </row>
    <row r="6" spans="2:7" ht="25" x14ac:dyDescent="0.3">
      <c r="B6" s="126" t="s">
        <v>303</v>
      </c>
      <c r="C6" s="127" t="s">
        <v>165</v>
      </c>
      <c r="D6" s="128"/>
      <c r="E6" s="129" t="s">
        <v>10</v>
      </c>
      <c r="F6" s="130"/>
    </row>
    <row r="7" spans="2:7" ht="25" x14ac:dyDescent="0.3">
      <c r="B7" s="126" t="s">
        <v>304</v>
      </c>
      <c r="C7" s="127" t="s">
        <v>9</v>
      </c>
      <c r="D7" s="128"/>
      <c r="E7" s="129" t="s">
        <v>10</v>
      </c>
      <c r="F7" s="130"/>
    </row>
    <row r="8" spans="2:7" x14ac:dyDescent="0.3">
      <c r="B8" s="126" t="s">
        <v>301</v>
      </c>
      <c r="C8" s="127" t="s">
        <v>9</v>
      </c>
      <c r="D8" s="128"/>
      <c r="E8" s="129">
        <v>1013</v>
      </c>
      <c r="F8" s="130">
        <f>D8*E8</f>
        <v>0</v>
      </c>
    </row>
    <row r="10" spans="2:7" x14ac:dyDescent="0.3">
      <c r="B10" s="131" t="s">
        <v>204</v>
      </c>
      <c r="C10" s="120"/>
    </row>
    <row r="11" spans="2:7" x14ac:dyDescent="0.3">
      <c r="B11" s="123" t="s">
        <v>1</v>
      </c>
      <c r="C11" s="123" t="s">
        <v>2</v>
      </c>
      <c r="D11" s="123" t="s">
        <v>21</v>
      </c>
      <c r="E11" s="123" t="s">
        <v>3</v>
      </c>
      <c r="F11" s="124" t="s">
        <v>22</v>
      </c>
    </row>
    <row r="12" spans="2:7" ht="37.5" x14ac:dyDescent="0.3">
      <c r="B12" s="173" t="s">
        <v>166</v>
      </c>
      <c r="C12" s="173" t="s">
        <v>167</v>
      </c>
      <c r="D12" s="128"/>
      <c r="E12" s="133" t="s">
        <v>305</v>
      </c>
      <c r="F12" s="130">
        <f>D12*59</f>
        <v>0</v>
      </c>
    </row>
    <row r="13" spans="2:7" x14ac:dyDescent="0.3">
      <c r="B13" s="173" t="s">
        <v>168</v>
      </c>
      <c r="C13" s="173" t="s">
        <v>167</v>
      </c>
      <c r="D13" s="128"/>
      <c r="E13" s="133">
        <v>129</v>
      </c>
      <c r="F13" s="130">
        <f>D13*E13</f>
        <v>0</v>
      </c>
    </row>
    <row r="14" spans="2:7" x14ac:dyDescent="0.3">
      <c r="B14" s="127" t="s">
        <v>169</v>
      </c>
      <c r="C14" s="127" t="s">
        <v>170</v>
      </c>
      <c r="D14" s="128"/>
      <c r="E14" s="134">
        <v>146</v>
      </c>
      <c r="F14" s="130">
        <f>D14*E14</f>
        <v>0</v>
      </c>
    </row>
    <row r="15" spans="2:7" x14ac:dyDescent="0.3">
      <c r="B15" s="127" t="s">
        <v>171</v>
      </c>
      <c r="C15" s="127" t="s">
        <v>172</v>
      </c>
      <c r="D15" s="128"/>
      <c r="E15" s="134">
        <v>2239</v>
      </c>
      <c r="F15" s="130">
        <f>D15*E15</f>
        <v>0</v>
      </c>
    </row>
    <row r="16" spans="2:7" x14ac:dyDescent="0.3">
      <c r="B16" s="127" t="s">
        <v>173</v>
      </c>
      <c r="C16" s="127" t="s">
        <v>174</v>
      </c>
      <c r="D16" s="128"/>
      <c r="E16" s="135">
        <v>1119</v>
      </c>
      <c r="F16" s="130">
        <f>D16*E16</f>
        <v>0</v>
      </c>
    </row>
    <row r="21" spans="4:6" x14ac:dyDescent="0.3">
      <c r="D21" s="3"/>
      <c r="F21" s="3"/>
    </row>
    <row r="22" spans="4:6" x14ac:dyDescent="0.3">
      <c r="D22" s="3"/>
      <c r="F22" s="3"/>
    </row>
    <row r="23" spans="4:6" x14ac:dyDescent="0.3">
      <c r="D23" s="3"/>
      <c r="F23" s="3"/>
    </row>
    <row r="24" spans="4:6" x14ac:dyDescent="0.3">
      <c r="D24" s="3"/>
      <c r="F24" s="3"/>
    </row>
  </sheetData>
  <sheetProtection algorithmName="SHA-512" hashValue="00HMTtu+xXkFC+qDMSqHjIIUGzNEo6igL5FcJRIMxmmFQ0C3DzyFBSOAL+UuXg4GhMHnju6QvjeOekj+BJemZA==" saltValue="9zeYj6KQpvCKzVbgmdlyqQ==" spinCount="100000" sheet="1" formatColumns="0" formatRows="0"/>
  <mergeCells count="2">
    <mergeCell ref="E2:F2"/>
    <mergeCell ref="E1:F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C4"/>
  <sheetViews>
    <sheetView workbookViewId="0">
      <selection activeCell="C3" sqref="C3"/>
    </sheetView>
  </sheetViews>
  <sheetFormatPr defaultRowHeight="14" x14ac:dyDescent="0.3"/>
  <cols>
    <col min="1" max="2" width="13.08203125" style="167" bestFit="1" customWidth="1"/>
    <col min="3" max="3" width="13.08203125" bestFit="1" customWidth="1"/>
  </cols>
  <sheetData>
    <row r="1" spans="1:3" x14ac:dyDescent="0.3">
      <c r="A1" s="167" t="s">
        <v>177</v>
      </c>
      <c r="B1" s="167" t="s">
        <v>177</v>
      </c>
      <c r="C1" s="167" t="s">
        <v>177</v>
      </c>
    </row>
    <row r="2" spans="1:3" x14ac:dyDescent="0.3">
      <c r="A2" s="168">
        <v>596</v>
      </c>
      <c r="B2" s="168">
        <f>-A2</f>
        <v>-596</v>
      </c>
      <c r="C2" s="167" t="s">
        <v>187</v>
      </c>
    </row>
    <row r="3" spans="1:3" x14ac:dyDescent="0.3">
      <c r="A3" s="168">
        <v>298</v>
      </c>
      <c r="B3" s="168">
        <f t="shared" ref="B3:B4" si="0">-A3</f>
        <v>-298</v>
      </c>
      <c r="C3" s="167" t="s">
        <v>186</v>
      </c>
    </row>
    <row r="4" spans="1:3" x14ac:dyDescent="0.3">
      <c r="A4" s="168">
        <v>60</v>
      </c>
      <c r="B4" s="168">
        <f t="shared" si="0"/>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31350e97eb1255065eff2008fcdddd83">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1a63a5db16980d475157722774ae0fa4"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893317c-9bf8-4bcb-b153-30688475ad4b" ContentTypeId="0x010100DEF460391E80A2479A3051B62F5365DD" PreviousValue="false"/>
</file>

<file path=customXml/item5.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2022-23</TermName>
          <TermId xmlns="http://schemas.microsoft.com/office/infopath/2007/PartnerControls">d5c0b736-aa1d-4b60-b6f6-bce1c743afd4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1745</Value>
    </TaxCatchAll>
    <IsSecure xmlns="138e79af-97e9-467e-b691-fc96845a5065">No</IsSecure>
    <_dlc_DocId xmlns="9390b88a-687a-4926-b94c-e3ac1c4de516">CORPGOV-694211001-101</_dlc_DocId>
    <_dlc_DocIdUrl xmlns="9390b88a-687a-4926-b94c-e3ac1c4de516">
      <Url>https://wessexwater.sharepoint.com/sites/SC0003/F013/_layouts/15/DocIdRedir.aspx?ID=CORPGOV-694211001-101</Url>
      <Description>CORPGOV-694211001-101</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BD5C6D45-39E5-4E9B-9602-8AAFB4DD1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4.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5.xml><?xml version="1.0" encoding="utf-8"?>
<ds:datastoreItem xmlns:ds="http://schemas.openxmlformats.org/officeDocument/2006/customXml" ds:itemID="{880AC15B-B7C2-4272-A261-1278B6EDF4C4}">
  <ds:schemaRefs>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b5a98da-cae3-496a-ade7-6a2c7b00b148"/>
    <ds:schemaRef ds:uri="9390b88a-687a-4926-b94c-e3ac1c4de516"/>
    <ds:schemaRef ds:uri="http://purl.org/dc/elements/1.1/"/>
    <ds:schemaRef ds:uri="138e79af-97e9-467e-b691-fc96845a5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Scenario 2</vt:lpstr>
      <vt:lpstr>Calculator</vt:lpstr>
      <vt:lpstr>s45</vt:lpstr>
      <vt:lpstr>s41</vt:lpstr>
      <vt:lpstr>s51</vt:lpstr>
      <vt:lpstr>s185</vt:lpstr>
      <vt:lpstr>s106|7</vt:lpstr>
      <vt:lpstr>s98</vt:lpstr>
      <vt:lpstr>s102</vt:lpstr>
      <vt:lpstr>s104</vt:lpstr>
      <vt:lpstr>s185 </vt:lpstr>
      <vt:lpstr>s146</vt:lpstr>
      <vt:lpstr>Other</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2022-01-25T14:44:35Z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1745;#2022-23|d5c0b736-aa1d-4b60-b6f6-bce1c743afd4</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3951bfee-8196-4a8a-84e8-6677b61df530</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