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https://wessexwater.sharepoint.com/sites/SC0003/F013/CHAR002/"/>
    </mc:Choice>
  </mc:AlternateContent>
  <xr:revisionPtr revIDLastSave="0" documentId="13_ncr:1_{89552F12-A90E-43F8-A001-82A87D2D4195}" xr6:coauthVersionLast="46" xr6:coauthVersionMax="46" xr10:uidLastSave="{00000000-0000-0000-0000-000000000000}"/>
  <workbookProtection workbookAlgorithmName="SHA-512" workbookHashValue="wmJrfPquU/x4EO100BXQs+rT4ldWtAF8cuzNjK/lBsYaPs5i052D6dIW7EVUKnGNXU3d5aDbhODCkzuyp/DX0A==" workbookSaltValue="ZI4qZdYobOdCAOJVp8WR0w==" workbookSpinCount="100000" lockStructure="1"/>
  <bookViews>
    <workbookView xWindow="-110" yWindow="-110" windowWidth="19420" windowHeight="10420" xr2:uid="{70C1AA1D-BA83-4990-86ED-1120C4C91D39}"/>
  </bookViews>
  <sheets>
    <sheet name="Scenario 2" sheetId="16" r:id="rId1"/>
    <sheet name="Calculator" sheetId="2" r:id="rId2"/>
    <sheet name="s45" sheetId="1" r:id="rId3"/>
    <sheet name="s41" sheetId="6" r:id="rId4"/>
    <sheet name="s51" sheetId="7" r:id="rId5"/>
    <sheet name="s185" sheetId="8" r:id="rId6"/>
    <sheet name="s106|7" sheetId="9" r:id="rId7"/>
    <sheet name="s98" sheetId="10" r:id="rId8"/>
    <sheet name="s102" sheetId="11" r:id="rId9"/>
    <sheet name="s104" sheetId="12" r:id="rId10"/>
    <sheet name="s185 " sheetId="13" r:id="rId11"/>
    <sheet name="s146" sheetId="5" r:id="rId12"/>
    <sheet name="Other" sheetId="14" r:id="rId13"/>
    <sheet name="Dropdowns" sheetId="15" state="hidden" r:id="rId14"/>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Hlk62571216" localSheetId="2">'s45'!$H$30</definedName>
    <definedName name="Pal_Workbook_GUID" hidden="1">"Z2GW74AZ8GSYM4MVQVT9DPHH"</definedName>
    <definedName name="_xlnm.Print_Area" localSheetId="2">'s45'!$B$1:$G$32</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14" l="1"/>
  <c r="L28" i="1"/>
  <c r="L29" i="1"/>
  <c r="L4" i="12" l="1"/>
  <c r="L19" i="13"/>
  <c r="B3" i="15" l="1"/>
  <c r="B4" i="15"/>
  <c r="B2" i="15"/>
  <c r="F12" i="12" l="1"/>
  <c r="L24" i="8" l="1"/>
  <c r="L25" i="8"/>
  <c r="L26" i="8"/>
  <c r="L27" i="8"/>
  <c r="L16" i="13" l="1"/>
  <c r="L15" i="13"/>
  <c r="L14" i="13"/>
  <c r="L12" i="13"/>
  <c r="L11" i="13"/>
  <c r="L10" i="13"/>
  <c r="L7" i="13"/>
  <c r="L8" i="13"/>
  <c r="L6" i="13"/>
  <c r="F9" i="13"/>
  <c r="F10" i="13"/>
  <c r="F13" i="13"/>
  <c r="F7" i="12"/>
  <c r="F8" i="11"/>
  <c r="F9" i="11"/>
  <c r="F10" i="11"/>
  <c r="L11" i="10"/>
  <c r="L16" i="10"/>
  <c r="L15" i="10"/>
  <c r="L14" i="10"/>
  <c r="L12" i="10"/>
  <c r="L10" i="10"/>
  <c r="L7" i="10"/>
  <c r="L8" i="10"/>
  <c r="L6" i="10"/>
  <c r="L17" i="7"/>
  <c r="L20" i="1"/>
  <c r="L18" i="1"/>
  <c r="L23" i="2" l="1"/>
  <c r="K23" i="2"/>
  <c r="F25" i="12" l="1"/>
  <c r="F24" i="12"/>
  <c r="F23" i="12"/>
  <c r="F22" i="7"/>
  <c r="F21" i="7"/>
  <c r="F20" i="7"/>
  <c r="F19" i="7"/>
  <c r="F18" i="7"/>
  <c r="K1" i="12" l="1"/>
  <c r="D11" i="12" s="1"/>
  <c r="F11" i="12" s="1"/>
  <c r="Q6" i="5"/>
  <c r="Q5" i="5"/>
  <c r="D17" i="12" l="1"/>
  <c r="F12" i="14"/>
  <c r="F8" i="12"/>
  <c r="F9" i="12"/>
  <c r="F10" i="12"/>
  <c r="L23" i="7" l="1"/>
  <c r="F5" i="6"/>
  <c r="F6" i="6"/>
  <c r="L9" i="1"/>
  <c r="L10" i="1"/>
  <c r="L11" i="1"/>
  <c r="K1" i="13" l="1"/>
  <c r="L19" i="10"/>
  <c r="L20" i="10"/>
  <c r="L21" i="10"/>
  <c r="L18" i="10"/>
  <c r="D11" i="13" l="1"/>
  <c r="F11" i="13" s="1"/>
  <c r="E7" i="5" l="1"/>
  <c r="F5" i="5"/>
  <c r="F12" i="5"/>
  <c r="F13" i="5" l="1"/>
  <c r="F14" i="5"/>
  <c r="F15" i="5"/>
  <c r="F16" i="14" l="1"/>
  <c r="F15" i="14"/>
  <c r="F14" i="14"/>
  <c r="F13" i="14"/>
  <c r="F5" i="14"/>
  <c r="J21" i="2" s="1"/>
  <c r="K19" i="5"/>
  <c r="M19" i="5" s="1"/>
  <c r="K18" i="5"/>
  <c r="M18" i="5" s="1"/>
  <c r="K17" i="5"/>
  <c r="M17" i="5" s="1"/>
  <c r="K16" i="5"/>
  <c r="M16" i="5" s="1"/>
  <c r="K15" i="5"/>
  <c r="M15" i="5" s="1"/>
  <c r="K14" i="5"/>
  <c r="M14" i="5" s="1"/>
  <c r="K13" i="5"/>
  <c r="M13" i="5" s="1"/>
  <c r="K12" i="5"/>
  <c r="M12" i="5" s="1"/>
  <c r="K11" i="5"/>
  <c r="M11" i="5" s="1"/>
  <c r="K10" i="5"/>
  <c r="M10" i="5" s="1"/>
  <c r="K9" i="5"/>
  <c r="M9" i="5" s="1"/>
  <c r="K8" i="5"/>
  <c r="M8" i="5" s="1"/>
  <c r="K7" i="5"/>
  <c r="M7" i="5" s="1"/>
  <c r="K6" i="5"/>
  <c r="M6" i="5" s="1"/>
  <c r="F6" i="5"/>
  <c r="K5" i="5"/>
  <c r="M5" i="5" s="1"/>
  <c r="F8" i="13"/>
  <c r="F7" i="13"/>
  <c r="F6" i="13"/>
  <c r="F5" i="13"/>
  <c r="F18" i="12"/>
  <c r="F16" i="12"/>
  <c r="F15" i="12"/>
  <c r="F14" i="12"/>
  <c r="F6" i="12"/>
  <c r="F5" i="12"/>
  <c r="F7" i="11"/>
  <c r="F6" i="11"/>
  <c r="F5" i="11"/>
  <c r="F5" i="10"/>
  <c r="F8" i="9"/>
  <c r="F7" i="9"/>
  <c r="F6" i="9"/>
  <c r="F5" i="9"/>
  <c r="L19" i="8"/>
  <c r="L18" i="8"/>
  <c r="F18" i="8"/>
  <c r="L17" i="8"/>
  <c r="F17" i="8"/>
  <c r="L16" i="8"/>
  <c r="F16" i="8"/>
  <c r="L15" i="8"/>
  <c r="F15" i="8"/>
  <c r="L14" i="8"/>
  <c r="L13" i="8"/>
  <c r="L12" i="8"/>
  <c r="F12" i="8"/>
  <c r="L11" i="8"/>
  <c r="F11" i="8"/>
  <c r="L10" i="8"/>
  <c r="F10" i="8"/>
  <c r="L9" i="8"/>
  <c r="F9" i="8"/>
  <c r="L8" i="8"/>
  <c r="F8" i="8"/>
  <c r="L7" i="8"/>
  <c r="F7" i="8"/>
  <c r="L6" i="8"/>
  <c r="F6" i="8"/>
  <c r="F5" i="8"/>
  <c r="L22" i="7"/>
  <c r="L21" i="7"/>
  <c r="L20" i="7"/>
  <c r="L19" i="7"/>
  <c r="L18" i="7"/>
  <c r="F14" i="7"/>
  <c r="F13" i="7"/>
  <c r="L16" i="7"/>
  <c r="F12" i="7"/>
  <c r="L15" i="7"/>
  <c r="F11" i="7"/>
  <c r="L14" i="7"/>
  <c r="L13" i="7"/>
  <c r="L12" i="7"/>
  <c r="L11" i="7"/>
  <c r="L10" i="7"/>
  <c r="L5" i="7"/>
  <c r="L19" i="6"/>
  <c r="L18" i="6"/>
  <c r="L17" i="6"/>
  <c r="L16" i="6"/>
  <c r="L15" i="6"/>
  <c r="L14" i="6"/>
  <c r="L13" i="6"/>
  <c r="L12" i="6"/>
  <c r="L11" i="6"/>
  <c r="L10" i="6"/>
  <c r="L9" i="6"/>
  <c r="L8" i="6"/>
  <c r="F8" i="6"/>
  <c r="L7" i="6"/>
  <c r="F7" i="6"/>
  <c r="L6" i="6"/>
  <c r="L27" i="1"/>
  <c r="L26" i="1"/>
  <c r="L25" i="1"/>
  <c r="L24" i="1"/>
  <c r="L23" i="1"/>
  <c r="L21" i="1"/>
  <c r="L19" i="1"/>
  <c r="L16" i="1"/>
  <c r="L15" i="1"/>
  <c r="L14" i="1"/>
  <c r="L13" i="1"/>
  <c r="L12" i="1"/>
  <c r="F9" i="1"/>
  <c r="F8" i="1"/>
  <c r="L8" i="1"/>
  <c r="F7" i="1"/>
  <c r="F6" i="1"/>
  <c r="F5" i="1"/>
  <c r="K1" i="8" l="1"/>
  <c r="K7" i="2" s="1"/>
  <c r="K1" i="1"/>
  <c r="K4" i="2" s="1"/>
  <c r="E1" i="1"/>
  <c r="J4" i="2" s="1"/>
  <c r="E1" i="7"/>
  <c r="J6" i="2" s="1"/>
  <c r="E1" i="6"/>
  <c r="J5" i="2" s="1"/>
  <c r="J22" i="2"/>
  <c r="M22" i="2" s="1"/>
  <c r="E1" i="9"/>
  <c r="J12" i="2" s="1"/>
  <c r="M12" i="2" s="1"/>
  <c r="E1" i="11"/>
  <c r="J14" i="2" s="1"/>
  <c r="M14" i="2" s="1"/>
  <c r="E1" i="10"/>
  <c r="J13" i="2" s="1"/>
  <c r="K1" i="6"/>
  <c r="K5" i="2" s="1"/>
  <c r="E1" i="14"/>
  <c r="E1" i="8"/>
  <c r="J7" i="2" s="1"/>
  <c r="E1" i="13"/>
  <c r="J16" i="2" s="1"/>
  <c r="K16" i="2"/>
  <c r="F17" i="12"/>
  <c r="E1" i="12" s="1"/>
  <c r="K1" i="7"/>
  <c r="K6" i="2" s="1"/>
  <c r="M21" i="2"/>
  <c r="M20" i="5"/>
  <c r="K1" i="10"/>
  <c r="K13" i="2" s="1"/>
  <c r="J23" i="2" l="1"/>
  <c r="M23" i="2" s="1"/>
  <c r="M7" i="2"/>
  <c r="M5" i="2"/>
  <c r="M21" i="5"/>
  <c r="D16" i="5" s="1"/>
  <c r="F16" i="5" s="1"/>
  <c r="P6" i="5" s="1"/>
  <c r="R6" i="5" s="1"/>
  <c r="L17" i="2" s="1"/>
  <c r="L18" i="2" s="1"/>
  <c r="K9" i="2"/>
  <c r="M4" i="2"/>
  <c r="M16" i="2"/>
  <c r="J15" i="2"/>
  <c r="M6" i="2"/>
  <c r="K18" i="2"/>
  <c r="J17" i="2" l="1"/>
  <c r="M17" i="2" s="1"/>
  <c r="M13" i="2"/>
  <c r="K25" i="2"/>
  <c r="D7" i="5"/>
  <c r="F7" i="5" s="1"/>
  <c r="M15" i="2"/>
  <c r="J8" i="2" l="1"/>
  <c r="P5" i="5"/>
  <c r="R5" i="5" s="1"/>
  <c r="J18" i="2"/>
  <c r="E1" i="5"/>
  <c r="M18" i="2" l="1"/>
  <c r="L8" i="2"/>
  <c r="L9" i="2" s="1"/>
  <c r="L25" i="2" s="1"/>
  <c r="Q1" i="5"/>
  <c r="J9" i="2"/>
  <c r="J25" i="2" s="1"/>
  <c r="M8" i="2" l="1"/>
  <c r="M9" i="2"/>
  <c r="M25" i="2" s="1"/>
</calcChain>
</file>

<file path=xl/sharedStrings.xml><?xml version="1.0" encoding="utf-8"?>
<sst xmlns="http://schemas.openxmlformats.org/spreadsheetml/2006/main" count="784" uniqueCount="323">
  <si>
    <t>Table 4-1 Service connection administration charges (non-contestable) Section 45</t>
  </si>
  <si>
    <t>Charge item</t>
  </si>
  <si>
    <t>Charge unit</t>
  </si>
  <si>
    <t>Charge</t>
  </si>
  <si>
    <t>per connection</t>
  </si>
  <si>
    <t>Trench inspections (where we inspect service pipes laid by others)</t>
  </si>
  <si>
    <t>per trench</t>
  </si>
  <si>
    <t>Table 4-2 Service connection charges (contestable) Section 45</t>
  </si>
  <si>
    <t>Point of connection enquiry (where the customer has not selected the point of connection)</t>
  </si>
  <si>
    <t>per enquiry</t>
  </si>
  <si>
    <t>FREE</t>
  </si>
  <si>
    <t>Design of service connection (where contestable)</t>
  </si>
  <si>
    <t>per application</t>
  </si>
  <si>
    <t>per linear metre</t>
  </si>
  <si>
    <t>per manifold</t>
  </si>
  <si>
    <t xml:space="preserve">per meter </t>
  </si>
  <si>
    <t>Supply 15mm meter (AMR)</t>
  </si>
  <si>
    <t>per meter</t>
  </si>
  <si>
    <t>per plot</t>
  </si>
  <si>
    <t>per week or part thereof</t>
  </si>
  <si>
    <t>per closure</t>
  </si>
  <si>
    <t>Qty</t>
  </si>
  <si>
    <t>Total</t>
  </si>
  <si>
    <t>Section</t>
  </si>
  <si>
    <t>Activity</t>
  </si>
  <si>
    <t>Supply/Water</t>
  </si>
  <si>
    <t>Area</t>
  </si>
  <si>
    <t>Chapter</t>
  </si>
  <si>
    <t>s45</t>
  </si>
  <si>
    <t>s41</t>
  </si>
  <si>
    <t>s51</t>
  </si>
  <si>
    <t>s185</t>
  </si>
  <si>
    <t>s98</t>
  </si>
  <si>
    <t>s102</t>
  </si>
  <si>
    <t>s104</t>
  </si>
  <si>
    <t>s146</t>
  </si>
  <si>
    <t>Other</t>
  </si>
  <si>
    <t>Supply/
Water</t>
  </si>
  <si>
    <t>Waste/Sewerage</t>
  </si>
  <si>
    <t>Waste/
Sewerage</t>
  </si>
  <si>
    <t>Either</t>
  </si>
  <si>
    <t>New water supply connection</t>
  </si>
  <si>
    <t>New water mains requisition</t>
  </si>
  <si>
    <t>Self lay water mains adoption</t>
  </si>
  <si>
    <t>Water mains diversion</t>
  </si>
  <si>
    <t>New sewer connection</t>
  </si>
  <si>
    <t>New sewer requisition</t>
  </si>
  <si>
    <t>New sewer adoption</t>
  </si>
  <si>
    <t>Existing sewer adoption</t>
  </si>
  <si>
    <t>Sewer diversion</t>
  </si>
  <si>
    <t>Infrastructure charges</t>
  </si>
  <si>
    <t>-</t>
  </si>
  <si>
    <t>3-1, 3-2</t>
  </si>
  <si>
    <t>4-1, 4-2</t>
  </si>
  <si>
    <t>5-1, 5-2</t>
  </si>
  <si>
    <t>Relevant Tables</t>
  </si>
  <si>
    <t>6-1</t>
  </si>
  <si>
    <t>7-1, 7-2</t>
  </si>
  <si>
    <t>8-1, 8-2, 8-3</t>
  </si>
  <si>
    <t>s106/7</t>
  </si>
  <si>
    <t>Contents</t>
  </si>
  <si>
    <t>Non-Contestable</t>
  </si>
  <si>
    <t>Contestable</t>
  </si>
  <si>
    <t>N/A</t>
  </si>
  <si>
    <t>Sub-Total</t>
  </si>
  <si>
    <t>TOTAL</t>
  </si>
  <si>
    <t>Legal Disclaimer</t>
  </si>
  <si>
    <t xml:space="preserve">1. This self-service budget estimate calculator (the “Calculator”) has been developed to allow users to generate an estimate charge for connection services (the “Estimate Charge”) based on their selected requirements. </t>
  </si>
  <si>
    <t>2. The Estimate Charge is intended to provide a reasonable estimate and may vary based on the accuracy of the user’s selected requirements and changes to their development parameters.   For the avoidance of doubt, the Estimate Charge does not constitute a formal quotation.</t>
  </si>
  <si>
    <t>3. The individual service connection charges are valid from 1 April to 31 March for each relevant year and are subject to annual review on 1 April.  All charges exclude VAT.</t>
  </si>
  <si>
    <t>4. The user acknowledge that the use of the Calculator shall not obviate any consent required by the user for its development(s).  Wessex Water accept no responsibility for any planning authority consent(s) required by the user for its development(s).</t>
  </si>
  <si>
    <t>5. Any reliance by the user on Wessex Water records to determine their requirements for the purpose of this Estimate Charge shall also be subject to those relevant disclaimers.</t>
  </si>
  <si>
    <t>6. There may be certain circumstances where the Estimate Charge is not appropriate due to external factors outside our control or knowledge which may have an impact on these charges.</t>
  </si>
  <si>
    <r>
      <rPr>
        <i/>
        <sz val="11"/>
        <color theme="1"/>
        <rFont val="Arial"/>
        <family val="2"/>
      </rPr>
      <t>4-1, 5-1, 5-2,</t>
    </r>
    <r>
      <rPr>
        <sz val="11"/>
        <color theme="1"/>
        <rFont val="Arial"/>
        <family val="2"/>
      </rPr>
      <t xml:space="preserve"> </t>
    </r>
    <r>
      <rPr>
        <b/>
        <sz val="11"/>
        <color theme="1"/>
        <rFont val="Arial"/>
        <family val="2"/>
      </rPr>
      <t>5-3, 5-4</t>
    </r>
  </si>
  <si>
    <r>
      <rPr>
        <i/>
        <sz val="11"/>
        <color theme="1"/>
        <rFont val="Arial"/>
        <family val="2"/>
      </rPr>
      <t>7-1,</t>
    </r>
    <r>
      <rPr>
        <sz val="11"/>
        <color theme="1"/>
        <rFont val="Arial"/>
        <family val="2"/>
      </rPr>
      <t xml:space="preserve"> </t>
    </r>
    <r>
      <rPr>
        <b/>
        <sz val="11"/>
        <color theme="1"/>
        <rFont val="Arial"/>
        <family val="2"/>
      </rPr>
      <t>7-3</t>
    </r>
  </si>
  <si>
    <r>
      <rPr>
        <i/>
        <sz val="11"/>
        <color theme="1"/>
        <rFont val="Arial"/>
        <family val="2"/>
      </rPr>
      <t>7-2,</t>
    </r>
    <r>
      <rPr>
        <sz val="11"/>
        <color theme="1"/>
        <rFont val="Arial"/>
        <family val="2"/>
      </rPr>
      <t xml:space="preserve"> </t>
    </r>
    <r>
      <rPr>
        <b/>
        <sz val="11"/>
        <color theme="1"/>
        <rFont val="Arial"/>
        <family val="2"/>
      </rPr>
      <t>7-5</t>
    </r>
  </si>
  <si>
    <t>Your charges calculator</t>
  </si>
  <si>
    <t>Extract of network map</t>
  </si>
  <si>
    <t>Non-contestable</t>
  </si>
  <si>
    <t>Back to calculator</t>
  </si>
  <si>
    <t>Document Information</t>
  </si>
  <si>
    <t>Version:</t>
  </si>
  <si>
    <t>Charging Year:</t>
  </si>
  <si>
    <t>Table 5-1 Providing a public main as a Section 41 requisition (non-contestable) Section 41</t>
  </si>
  <si>
    <t xml:space="preserve">per application </t>
  </si>
  <si>
    <t>per requisition</t>
  </si>
  <si>
    <t>Mains connection for connecting 49 properties or less that involves heightened risk to existing assets or could affect supplies to existing customers</t>
  </si>
  <si>
    <t>Income offset</t>
  </si>
  <si>
    <t>Table 5-2 Providing a public main as a Section 41 requisition (contestable) Section 41</t>
  </si>
  <si>
    <t>Re-design fee where layout subsequently amended</t>
  </si>
  <si>
    <t>per request</t>
  </si>
  <si>
    <t>Land entry agreements including compensation and legal fees</t>
  </si>
  <si>
    <t>per booster</t>
  </si>
  <si>
    <t>Routine in-line mains connections (second connection of main in case of diversion)</t>
  </si>
  <si>
    <t>Pressure testing</t>
  </si>
  <si>
    <t>per test</t>
  </si>
  <si>
    <t>Chlorination</t>
  </si>
  <si>
    <t>per phase</t>
  </si>
  <si>
    <t>Sampling and undertaking standard analysis</t>
  </si>
  <si>
    <t>per sample</t>
  </si>
  <si>
    <t>Table 5-3 Adopting self-laid mains (non-contestable) Section 51</t>
  </si>
  <si>
    <t>Pre-commencement fee</t>
  </si>
  <si>
    <t>Re-inspection fee</t>
  </si>
  <si>
    <t>per site visit</t>
  </si>
  <si>
    <t>Legal agreement fee (for new agreements or reassessments of previous assessments)</t>
  </si>
  <si>
    <t>per adoption</t>
  </si>
  <si>
    <t>Table 5-4 Adopting self-laid mains (contestable) Section 51</t>
  </si>
  <si>
    <t>per design request</t>
  </si>
  <si>
    <t>Design fee (where a mains is to be diverted) (refundable in part)</t>
  </si>
  <si>
    <t>per design</t>
  </si>
  <si>
    <t>per assessment</t>
  </si>
  <si>
    <t>per inspection</t>
  </si>
  <si>
    <t>Disconnection/reconnection of main (shut off)</t>
  </si>
  <si>
    <t>Disconnection/reconnection of main (line stop)</t>
  </si>
  <si>
    <t xml:space="preserve">Reinstatement of ground for washout/sluice valve installation </t>
  </si>
  <si>
    <t>each</t>
  </si>
  <si>
    <t>Table 6-1 Sewer connection charges (contestable and non-contestable) Section 106 &amp; 107</t>
  </si>
  <si>
    <t>Connection by means of a Y-junction or saddle (including materials)</t>
  </si>
  <si>
    <t>Inspection of a connection via a new manhole</t>
  </si>
  <si>
    <t>Inspection of a connection via an existing manhole</t>
  </si>
  <si>
    <t>Table 7-1 Providing a public sewer or lateral drain (non-contestable) Section 98</t>
  </si>
  <si>
    <t xml:space="preserve">per requisition </t>
  </si>
  <si>
    <t>Table 7-2 Requisition charges for new public sewers (contestable) Section 98</t>
  </si>
  <si>
    <t>In field</t>
  </si>
  <si>
    <t>per scheme</t>
  </si>
  <si>
    <t>Decommissioning redundant pipe (if diverting a sewer under a section 185 diversion)</t>
  </si>
  <si>
    <t>Price on Application</t>
  </si>
  <si>
    <t>Table 7-3 Adopting existing sewerage assets (non-contestable) Section 102</t>
  </si>
  <si>
    <t>Technical approval</t>
  </si>
  <si>
    <t>Inspection</t>
  </si>
  <si>
    <t>per installation</t>
  </si>
  <si>
    <t>per agreement or per adoption</t>
  </si>
  <si>
    <t>Deed of grant fee</t>
  </si>
  <si>
    <t>per agreement</t>
  </si>
  <si>
    <t>Land transfer fee</t>
  </si>
  <si>
    <t>Table 7-5 Diverting a public sewer asset – major or minor diversion (non-contestable) Section 185</t>
  </si>
  <si>
    <t>Appraisal fee (where we divert a critical or major sewer) (refundable in part)</t>
  </si>
  <si>
    <t xml:space="preserve">per appraisal </t>
  </si>
  <si>
    <t>per site</t>
  </si>
  <si>
    <t>Table 8-1 Water infrastructure charges Section 146</t>
  </si>
  <si>
    <t>Infrastructure credits to account for relevant use within the last five years</t>
  </si>
  <si>
    <t xml:space="preserve">Number of credits </t>
  </si>
  <si>
    <t>Charge per dwelling</t>
  </si>
  <si>
    <t>Relevant multiplier charges due for the development</t>
  </si>
  <si>
    <t>Charge based on fittings</t>
  </si>
  <si>
    <t>Table 8-2 Sewerage infrastructure charges Section 146</t>
  </si>
  <si>
    <t>Number of credits</t>
  </si>
  <si>
    <t>Relevant multiplier due for the development</t>
  </si>
  <si>
    <t>Water fitting/ appliance</t>
  </si>
  <si>
    <t>No. required</t>
  </si>
  <si>
    <t>Loading units</t>
  </si>
  <si>
    <t>WC flushing cistern</t>
  </si>
  <si>
    <t>Urinal</t>
  </si>
  <si>
    <t>Wash basin in a house</t>
  </si>
  <si>
    <t>Wash basin elsewhere</t>
  </si>
  <si>
    <t>Bath (tap nominal size 3/4"/20mm)</t>
  </si>
  <si>
    <t>Bath (tap nominal size &gt; 3/4"/20mm)</t>
  </si>
  <si>
    <t>Shower</t>
  </si>
  <si>
    <t>Sink (tap nominal size 1/2"/15mm)</t>
  </si>
  <si>
    <t>Sink (tap nominal size &gt; 1/2"/15mm)</t>
  </si>
  <si>
    <t>Spray tap</t>
  </si>
  <si>
    <t>Bidet</t>
  </si>
  <si>
    <t>Indoor swimming pool</t>
  </si>
  <si>
    <t>Total number of loading units divided by 24</t>
  </si>
  <si>
    <t>Table 3-1 Charges payable for asset plans and viability studies</t>
  </si>
  <si>
    <t>Each</t>
  </si>
  <si>
    <t>Any abortive site visit</t>
  </si>
  <si>
    <t>per visit</t>
  </si>
  <si>
    <t>Additional site inspections</t>
  </si>
  <si>
    <t>If site is not ready, standing time for standard 3-man gang</t>
  </si>
  <si>
    <t>per hour</t>
  </si>
  <si>
    <t>If site is not ready, abortive fees for standard 3-man gang</t>
  </si>
  <si>
    <t>each visit</t>
  </si>
  <si>
    <t>If site is not ready, remobilisation charges for standard 3-man gang</t>
  </si>
  <si>
    <t>as required</t>
  </si>
  <si>
    <t>Income Offset</t>
  </si>
  <si>
    <t>Table</t>
  </si>
  <si>
    <t>Please choose</t>
  </si>
  <si>
    <t>Yes</t>
  </si>
  <si>
    <t>No</t>
  </si>
  <si>
    <t>Abortive visits (for information)</t>
  </si>
  <si>
    <t>Table 5-5 Diverting water mains (non-contestable) Section 185</t>
  </si>
  <si>
    <t>Existing</t>
  </si>
  <si>
    <t>Net difference</t>
  </si>
  <si>
    <t>Multiplier</t>
  </si>
  <si>
    <t>Relevant multiplier</t>
  </si>
  <si>
    <t>Major</t>
  </si>
  <si>
    <t>Minor</t>
  </si>
  <si>
    <t>Total proposed no LU</t>
  </si>
  <si>
    <t>Plumbing for communal/commercial appliance not listed in table</t>
  </si>
  <si>
    <t>Any other water fitting or outlet (incl. tap, but excl. a water softener, etc.)</t>
  </si>
  <si>
    <t>Plumbing for domestic appliance (min allow. six LU/accom. unit)</t>
  </si>
  <si>
    <t>Mains connection for connecting 50 properties or more that involves heightened risk to existing assets or could affect supplies to existing customers (including the cost of supplying and fitting a meter for leakage monitoring requirements and associated valves and hydrants)</t>
  </si>
  <si>
    <t>Note that all charges detailed in this calculator exclude VAT</t>
  </si>
  <si>
    <t>Table 5-1 Additional non-contestable charges</t>
  </si>
  <si>
    <t>Table 7-2 Additional contestable charges</t>
  </si>
  <si>
    <t>Table 7-4 Adopting new sewerage assets (non-contestable) Section 104</t>
  </si>
  <si>
    <t>10% or min of £500 (minor) or £5,000 (major)</t>
  </si>
  <si>
    <t>Base Charge</t>
  </si>
  <si>
    <t>Connection charge for building water (if not metered)</t>
  </si>
  <si>
    <t>Traffic management inclusive of Highway Permit fee and traffic lights (if required)</t>
  </si>
  <si>
    <t>fixed cost (up to 2 inspections per month)</t>
  </si>
  <si>
    <t xml:space="preserve">Infrastructure charges due for the development </t>
  </si>
  <si>
    <t>% reduction</t>
  </si>
  <si>
    <t>Table 3-2 Abortive and additional visit charges</t>
  </si>
  <si>
    <t>Table 8-1</t>
  </si>
  <si>
    <t>Table 8-2</t>
  </si>
  <si>
    <t>Construction Costs</t>
  </si>
  <si>
    <t>Column R</t>
  </si>
  <si>
    <t>Table 8-3 Relevant multiplier loading units for non-standard properties</t>
  </si>
  <si>
    <t>Table 5-2 Contestable charges</t>
  </si>
  <si>
    <t>Install and commission meter and/or meter box - labour only, components not included (only for meter types that necessitate a non-contestable delivery)</t>
  </si>
  <si>
    <t>Providing a booster where a customer desires guaranteed pressure greater than 0.7 bar at any point on the site</t>
  </si>
  <si>
    <t>Technical assessment fee (where the design for the diversion is provided by the customer)</t>
  </si>
  <si>
    <t>Inspection fee (where the diversion work is provided by the customer)</t>
  </si>
  <si>
    <t>Gravity Sewer - Excavate, supply and lay ≤225mm diameter pipe at ≤3m depth (and reinstate where required)</t>
  </si>
  <si>
    <t>In made ground</t>
  </si>
  <si>
    <t>In road</t>
  </si>
  <si>
    <t>Design &amp; Installation of Sustainable Drainage Scheme (SuDS)</t>
  </si>
  <si>
    <t>Pumping Station compliance fee</t>
  </si>
  <si>
    <t>Pumping Station telemetry provision via cellular communications, as compliant with Design and Construction Guide (DCG) and Wessex Water's Associated Addendum</t>
  </si>
  <si>
    <t>Pumping Station telemetry provision for sites with no cellular communications and/or multiple inhibit links, as compliant with Design and Construction Guide (DCG) and Wessex Water's Associated Addendum</t>
  </si>
  <si>
    <t>Per pumping station</t>
  </si>
  <si>
    <t>Technical approval (Initial Submission)</t>
  </si>
  <si>
    <t>Technical approval (Subsequent submissions)</t>
  </si>
  <si>
    <t>per re-submission of application</t>
  </si>
  <si>
    <t>Adoption compliance fee - for our estimated construction cost &lt;£50k</t>
  </si>
  <si>
    <t>Adoption compliance fee - for our estimated construction cost £50k - £100k</t>
  </si>
  <si>
    <t>Adoption compliance fee - for our estimated construction cost £100k -£1m</t>
  </si>
  <si>
    <t>Adoption compliance fee - for our estimated construction cost &gt;£1m</t>
  </si>
  <si>
    <t>fixed cost based on our estimated construction cost</t>
  </si>
  <si>
    <t>Pumping Station adoption compliance fee</t>
  </si>
  <si>
    <t>SUDS Adoption compliance fee</t>
  </si>
  <si>
    <t>Per SUDS</t>
  </si>
  <si>
    <t>percentage of our estimated construction cost</t>
  </si>
  <si>
    <t>The table below is not intended for complex projects. Please contact Developer Services if services you require are not listed below</t>
  </si>
  <si>
    <t>Pumping Station compliance fee (for option 2 diversions)</t>
  </si>
  <si>
    <t>Pumping Station telemetry provision via cellular communications, as compliant with Design and Construction Guide (DCG) and Wessex Water's Associated Addendum - only chargeable under option 2 diversions where developer builds pumping station</t>
  </si>
  <si>
    <t>Pumping Station telemetry provision for sites with no cellular communications and/or multiple inhibit links, as compliant with Design and Construction Guide (DCG) and Wessex Water's Associated Addendum - only chargeable under option 2 diversions where developer builds pumping station</t>
  </si>
  <si>
    <t>Main not exceeding 90mm dia.</t>
  </si>
  <si>
    <t>per hydrant</t>
  </si>
  <si>
    <t>Main not exceeding 150mm dia.</t>
  </si>
  <si>
    <t>Main not exceeding 180mm dia.</t>
  </si>
  <si>
    <t>Installation of fire hydrants on existing main</t>
  </si>
  <si>
    <r>
      <rPr>
        <i/>
        <sz val="11"/>
        <color theme="1"/>
        <rFont val="Arial"/>
        <family val="2"/>
      </rPr>
      <t>5-1, 5-2,</t>
    </r>
    <r>
      <rPr>
        <sz val="11"/>
        <color theme="1"/>
        <rFont val="Arial"/>
        <family val="2"/>
      </rPr>
      <t xml:space="preserve"> </t>
    </r>
    <r>
      <rPr>
        <b/>
        <sz val="11"/>
        <color theme="1"/>
        <rFont val="Arial"/>
        <family val="2"/>
      </rPr>
      <t>5-5</t>
    </r>
    <r>
      <rPr>
        <sz val="11"/>
        <color theme="1"/>
        <rFont val="Arial"/>
        <family val="2"/>
      </rPr>
      <t>, Hydrants</t>
    </r>
  </si>
  <si>
    <t>Wessex Water's estimated construction cost</t>
  </si>
  <si>
    <t>Per scheme</t>
  </si>
  <si>
    <t>(to calculate Adoption Compliance Fee &amp; Deposit/Security, please contact Developer Services)</t>
  </si>
  <si>
    <t>Exceptions to using upfront requsition and diversion charges</t>
  </si>
  <si>
    <t>We reserve the right for all schemes to seek further costs from you should there be any change of scope, change in information provided to us or any other change that results in it not being reasonable for us to carry out the requisition on the basis of a  fixed upfront charge. 
Please see the s41 and s185 pages for more details regarding supply/water and see s98 and s104 pages for more details regarding waste/sewerage.
For full details see the Charging Arrangements document.</t>
  </si>
  <si>
    <t>Please see the s41 and s185 pages for more details regarding supply/water and see s98 and s104 pages for more details regarding waste/sewerage.</t>
  </si>
  <si>
    <t>For full details see the Charging Arrangements document.</t>
  </si>
  <si>
    <t>*</t>
  </si>
  <si>
    <t>* The supply &amp; installation of a leakage meter within the mains connection is free of charge.</t>
  </si>
  <si>
    <t>Gravity Sewer - Excavate, supply and lay &gt;225mm &amp; ≤300mm diameter pipe at ≤3m depth (and reinstate where required)</t>
  </si>
  <si>
    <t>Pumped Sewer - Excavate, supply and lay 80mm diameter pipe at ≤1.5m depth (and reinstate where required)</t>
  </si>
  <si>
    <r>
      <rPr>
        <i/>
        <sz val="11"/>
        <color theme="1"/>
        <rFont val="Arial"/>
        <family val="2"/>
      </rPr>
      <t xml:space="preserve">6-1, </t>
    </r>
    <r>
      <rPr>
        <b/>
        <sz val="11"/>
        <color theme="1"/>
        <rFont val="Arial"/>
        <family val="2"/>
      </rPr>
      <t>7-4</t>
    </r>
  </si>
  <si>
    <t>This Charges Calculator is available to support the information contained in the New Connection Services Charging Arrangements for 2022-23.</t>
  </si>
  <si>
    <t>v1</t>
  </si>
  <si>
    <t>2022/23</t>
  </si>
  <si>
    <t>With Excavation by Wessex Water:</t>
  </si>
  <si>
    <t xml:space="preserve">   * Connection (≤32mm diameter) to main including supply and installation of 
   meter &amp; meter box &amp; up to 2 linear metres of service pipe</t>
  </si>
  <si>
    <t xml:space="preserve">   * Additional connection (≤32mm diameter) - No Excavation required</t>
  </si>
  <si>
    <t xml:space="preserve">   * Connection (&gt;32mm diameter) to main including supply and installation of 
   meter &amp; meter box &amp; up to 2 linear metres of service pipe</t>
  </si>
  <si>
    <t xml:space="preserve">   * Additional connection  (&gt;32mm diameter) - No Excavation required</t>
  </si>
  <si>
    <t xml:space="preserve">   Supply and lay additional communication pipe in Verge/Unmade Ground  
   (reinstate where required)</t>
  </si>
  <si>
    <t xml:space="preserve">   Supply and lay additional communication pipe in Footpath
   (reinstate where required)</t>
  </si>
  <si>
    <t xml:space="preserve">   Supply and lay additional communication pipe in Road
   (reinstate where required)</t>
  </si>
  <si>
    <t xml:space="preserve">   Manifold Connection by means of four port manifold (four connections) 
   including up to 2 linear metres of communication pipe</t>
  </si>
  <si>
    <t xml:space="preserve">   Manifold Connection by means of six port manifold (six connections) 
   including up to 2 linear metres of communication pipe</t>
  </si>
  <si>
    <t>With Excavation by Others:</t>
  </si>
  <si>
    <t xml:space="preserve">   * Connection (≤32mm diameter) to main (including supply and installation
   of meter &amp; meter box)</t>
  </si>
  <si>
    <t xml:space="preserve">   * Connection (&gt;32mm diameter) to main (including supply and installation
   of meter &amp; meter box)</t>
  </si>
  <si>
    <t>Other Applicable Charges:</t>
  </si>
  <si>
    <t>Supply and lay additional communication pipe without excavation</t>
  </si>
  <si>
    <t>Supply 15mm meter (non-AMR)</t>
  </si>
  <si>
    <t>Traffic management inclusive of Highway Permit fee (includes traffic lights if required)</t>
  </si>
  <si>
    <t>Administration and application fee where Wessex Water makes the connection (first connection)</t>
  </si>
  <si>
    <t>Administration and application fee where Wessex Water makes the connection (each subsequent connection)</t>
  </si>
  <si>
    <t xml:space="preserve">Administration fee where an Accredited Third Party makes the connection (first connection) </t>
  </si>
  <si>
    <t>Administration fee where an Accredited Third Party makes the connection (each subsequent connection)</t>
  </si>
  <si>
    <t>Mains administration and application fee</t>
  </si>
  <si>
    <t>Mains design checking fee (applied whether design is done by us or third party)</t>
  </si>
  <si>
    <t>Mains design fee (excluding checking fee)</t>
  </si>
  <si>
    <t>Excavation by Others - Supply and lay pipe</t>
  </si>
  <si>
    <t>Excavation by Wessex Water - Supply and lay additional pipe in Verge/Unmade Ground</t>
  </si>
  <si>
    <t>Excavation by Wessex Water - Supply and lay additional pipe in Footpath</t>
  </si>
  <si>
    <t>Excavation by Wessex Water - Supply and lay additional pipe in Road</t>
  </si>
  <si>
    <t>Administration and Application fee</t>
  </si>
  <si>
    <t>Decommissioning redundant communication pipe</t>
  </si>
  <si>
    <t>Administration, Application &amp; technical approval fee</t>
  </si>
  <si>
    <t>* No administration, application &amp; technical approval fee required where covered by the S104 administration &amp; application fee and technical approval fee (table 7-4)</t>
  </si>
  <si>
    <t>Administration &amp; Application fee</t>
  </si>
  <si>
    <t>Surety or deposit (if appropriate) (refundable in part)</t>
  </si>
  <si>
    <t>10% or minimum of £5,000</t>
  </si>
  <si>
    <t>* The administration, application &amp; technical approval fee has been removed from Table 6-1 where it is already covered by the S104 administration &amp; application fee and technical approval fee (table 7-4)</t>
  </si>
  <si>
    <t>Administration &amp; Application fee (includes letter of agreement)</t>
  </si>
  <si>
    <t>Surety or deposit (if appropriate)</t>
  </si>
  <si>
    <t>Infrastructure charge for schemes with the inclusion of an agreed SuDS scheme that attenuates the flow of surface water into our existing or proposed network</t>
  </si>
  <si>
    <t>Infrastructure charge for schemes that commit to zero surface water discharge into our existing or proposed network</t>
  </si>
  <si>
    <t>Infrastructure charge due for development (no surface water abatement)</t>
  </si>
  <si>
    <t>Site Specific charge for the verification of Odour Modelling</t>
  </si>
  <si>
    <t>Extract of our network map (i.e. map of existing sewers or mains) – printed or sent electronically</t>
  </si>
  <si>
    <t>Extract of company's network map (i.e. map of existing sewers or mains) – online access</t>
  </si>
  <si>
    <t>Pre-Planning Enquiry Response - to confirm whether capacity can be provided by us in line with the proposed development programme</t>
  </si>
  <si>
    <t>£63 + any relevant costs</t>
  </si>
  <si>
    <t>Installation of Fire Hydrants (from Wholesale Charges page 41)</t>
  </si>
  <si>
    <t>Road closure fixed charge inclusive of Highway Permit fee**</t>
  </si>
  <si>
    <t>* Connections are contestable unless the work would present heightened risk to existing assets or could affect supplies to existing customers. Our definition of heightened risk is set out and reviewed annually as part of the Contestability Summary. This can be found in the technical guidance documents here.</t>
  </si>
  <si>
    <t>Our charges schemes (wessexwater.co.uk)</t>
  </si>
  <si>
    <t>** Where you require the expedited acceleration of the approvals of a road closure, where applicable and permitted by the relevant Highways Authority a separate charge will be invoiced as a pass-through cost (currently costs vary up to £1000). In such cases the timing of the approval of the  road closure remains at the discretion of the Highways department and is not guaranteed.</t>
  </si>
  <si>
    <r>
      <rPr>
        <b/>
        <sz val="9.1999999999999993"/>
        <color theme="1"/>
        <rFont val="Calibri"/>
        <family val="2"/>
      </rPr>
      <t>Water supply requisitions and water main diversions</t>
    </r>
    <r>
      <rPr>
        <sz val="8"/>
        <color theme="1"/>
        <rFont val="Calibri"/>
        <family val="2"/>
        <scheme val="minor"/>
      </rPr>
      <t xml:space="preserve"> 
Where you requisition a water supply main or request a water supply main diversion (under sections 41 or 185 of the Water Industry Act 1991) we will offer you a price for the scheme based on the fixed charges set out in these charging arrangements if it is reasonable for us to do so.
Where the included works are affected by external factors outside our control, are subject to known or unknown site specific risks and uncertainties or involve a degree of complexity in delivering the scheme which would make it unreasonable for us to provide an upfront charge we will provide you with a high-level bespoke estimate.
The high-level bespoke estimate will be designed to fairly recover the costs incurred in delivering the scheme. It will consist of a brief description of the works involved and a site-specific budget price estimate for the whole scheme, taking into account the level of detail and information available to us at the time.  
Should you decide to proceed with the scheme, based on the bespoke estimate, it will be delivered on a rechargeable basis with any savings achieved returned to you and any additional costs incurred payable by you.
Instances where you will be offered a bespoke price estimate include, but are not limited to:
•	Laying of water mains:
            o	 300mm or greater in diameter, or
            o	 involving valve complexes.
•	Where entry to lay or access to the pipe is required through:
            o	 land in multiple ownership or occupation;
            o	 land designated or planned for premium use; 
            o	 land subject to protracted negotiation or dispute; and 
            o	 land owned by a protected undertaker (e.g. land owned by Network Rail or the Crown, rivers or motorways).
•	Where laying the main would involve crossing a river or motorway.
•	Where we are unable to serve statutory notice for the works or require the consent of a ‘protected undertaker’. e.g. crossing land owned by Network Rail, the Ministry of Justice, the Ministry of Defence or the Crown.
•	Where  ground conditions are particularly difficult (e.g. excavation of rock or artificially hard material) or require temporary or specialist works.
•	Where the work to be carried out is close to or in land with particular environmental, historical or archaeological characteristics or in a flood plain.
•	Where services or other utility assets (including our own) are discovered or known to be located in close proximity.
•	Where the works involved are subject to third party or consenting authority restrictions, constraints or refusals  (such as night working).
•	Where road closures affect major junctions or where high speed traffic management is required.
There may be occasions where providing an indicative estimate is not possible or where the estimate will not meet the degree of confidence desired by you. In such cases, we will discuss with you the best way to proceed.</t>
    </r>
  </si>
  <si>
    <r>
      <rPr>
        <b/>
        <sz val="9.1999999999999993"/>
        <color theme="1"/>
        <rFont val="Calibri"/>
        <family val="2"/>
      </rPr>
      <t>Water supply requisitions and water main diversions</t>
    </r>
    <r>
      <rPr>
        <sz val="8"/>
        <color theme="1"/>
        <rFont val="Calibri"/>
        <family val="2"/>
        <scheme val="minor"/>
      </rPr>
      <t xml:space="preserve"> 
Where you requisition a water supply main or request a water supply main diversion (under sections 41 or 185 of the Water Industry Act 1991) we will offer you a price for the scheme based on the fixed charges set out in these charging arrangements if it is reasonable for us to do so.
Where the included works are affected by external factors outside our control, are subject to known or unknown site specific risks and uncertainties or involve a degree of complexity in delivering the scheme which would make it unreasonable for us to provide an upfront charge we will provide you with a high-level bespoke estimate.
The high-level bespoke estimate will be designed to fairly recover the costs incurred in delivering the scheme. It will consist of a brief description of the works involved and a site-specific budget price estimate for the whole scheme, taking into account the level of detail and information available to us at the time.  
Should you decide to proceed with the scheme, based on the bespoke estimate, it will be delivered on a rechargeable basis with any savings achieved returned to you and any additional costs incurred payable by you.
Instances where you will be offered a bespoke price estimate include, but are not limited to:
•	Laying of water mains:
            o	 300mm or greater in diameter, or
            o	 involving valve complexes.
•	Where entry to lay or access to the pipe is required through:
            o	 land in multiple ownership or occupation;
            o	 land designated or planned for premium use; 
            o	 land subject to protracted negotiation or dispute; and 
            o	 land owned by a protected undertaker (e.g. land owned by Network Rail or the Crown, rivers or motorways).
•	Where laying the main would involve crossing a river or motorway.
•	Where we are unable to serve statutory notice for the works or require the consent of a ‘protected undertaker’. e.g. crossing land owned by Network Rail, the Ministry of Justice, the Ministry of Defence or the Crown.
•	Where  ground conditions are particularly difficult (e.g. excavation of rock or artificially hard material) or require temporary or specialist works.
•	Where the work to be carried out is close to or in land with particular environmental, historical or archaeological characteristics or in a flood plain.
•	Where services or other utility assets (including our own) are discovered or known to be located in close proximity.
•	Where the works involved are subject to third party or consenting authority restrictions, constraints or refusals (such as night working).
•	Where road closures affect major junctions or where high speed traffic management is required.
There may be occasions where providing an indicative estimate is not possible or where the estimate will not meet the degree of confidence desired by you. In such cases, we will discuss with you the best way to proceed.</t>
    </r>
  </si>
  <si>
    <r>
      <rPr>
        <b/>
        <sz val="9"/>
        <color theme="1"/>
        <rFont val="Calibri"/>
        <family val="2"/>
      </rPr>
      <t>Wastewater requisitions and sewer diversions</t>
    </r>
    <r>
      <rPr>
        <sz val="8"/>
        <color theme="1"/>
        <rFont val="Calibri"/>
        <family val="2"/>
        <scheme val="minor"/>
      </rPr>
      <t xml:space="preserve">
Where you requisition a sewer or request a sewer diversion from us (under sections 98 or 185 of the Water Industry Act 1991) we will offer you a price for the scheme based on the fixed charges set out in these charging arrangements if the construction work required is simple. That is: 
•	The total length of sewer (gravity and pumped) is lessthan 100m in length.
•	Any gravity sewer is no more than 300mm in diameter or deeper than 3m. 
•	Any pumped sewer is no more than 80mm in diameter or deeper than 1.5m.
•	The ground conditions require no temporary or specialist works. 
•	All waste excavated is classified as inert.
•	Where entry to lay or access the pipe is through land that:
          o	 Is owned and occupied by a single legal interest;
          o	 Is scrubland, moorland or bare agricultural land which is pasture or arable; and
          o	 Has no development premium hope value.
•	Where we are able to serve statutory notice for the works and do not require the consent of a ‘protected undertaker’.
Where the included works are affected by external factors outside our control, are subject to known and unknown site specific risks and uncertainties or involve a degree of complexity in delivering the scheme which would make it unreasonable for us to provide you with an upfront charge, we have set out in section 7.3 our stage gate process for working with you.
Examples of where our staged gate process shall apply include, but are not limited to: 
•	The laying of sewers involving any of:
          o	 pumping stations or treatment works;
          o	 the disposal of waste other than inert;
          o	 the location and diversion of other services; 
          o	 work where ground conditions are particularly difficult (e.g. excavation of rock or artificially hard material) or require temporary or specialist works;
          o	 over pumping of existing flows; 
          o	 dewatering of ground water; 
          o	 the provision of site security; 
          o	 work where the construction period is greater than 12 months; 
          o	 work with restricted access;
          o	 work with constraints such as night working or other restrictions;
          o	 work being carried out close to or in land with environmental, historical or archaeological characteristics or in a flood plain;
          o	 where road closures affect major junctions or where high speed traffic management is required;
          o	 where entry to lay or access the pipe is required through:
                         -	land in multiple ownership or occupation;
                         -	land consisting of residential or non-residential gardens and amenity use;
                         -	land consisting of woodland, market gardens, allotments or a specialist agricultural use;
                         -	land designated or planned for premium use; and
                         -	land subject to protracted negotiation or dispute.
          o	where laying the main would involve crossing a river or motorway;
          o	where we are unable to serve statutory notice for the works or require the consent of a ‘protected undertaker’. e.g. crossing land owned by Network Rail, the Ministry of Justice, the Ministry of Defence or the Crown.
In the first instance, the stage gate process provides you with a high-level feasibility assessment and budget price estimate.  Should you decide to proceed with the scheme it will be delivered on a rechargeable basis with any savings achieved returned to you and any additional costs incurred payable by you.
Our stage gate process provides you with the opportunity to understand and control your phasing of spend on the project and only requires you to pay up front the costs for the next stage of the project.</t>
    </r>
  </si>
  <si>
    <r>
      <rPr>
        <b/>
        <sz val="8"/>
        <color theme="1"/>
        <rFont val="Calibri"/>
        <family val="2"/>
        <scheme val="minor"/>
      </rPr>
      <t>Wastewater requisitions and sewer diversions</t>
    </r>
    <r>
      <rPr>
        <sz val="8"/>
        <color theme="1"/>
        <rFont val="Calibri"/>
        <family val="2"/>
        <scheme val="minor"/>
      </rPr>
      <t xml:space="preserve">
Where you requisition a sewer or request a sewer diversion from us (under sections 98 or 185 of the Water Industry Act 1991) we will offer you a price for the scheme based on the fixed charges set out in these charging arrangements if the construction work required is simple. That is: 
•	The total length of sewer (gravity and pumped) is lessthan 100m in length.
•	Any gravity sewer is no more than 300mm in diameter or deeper than 3m. 
•	Any pumped sewer is no more than 80mm in diameter or deeper than 1.5m.
•	The ground conditions require no temporary or specialist works. 
•	All waste excavated is classified as inert.
•	Where entry to lay or access the pipe is through land that:
          o	 Is owned and occupied by a single legal interest;
          o	 Is scrubland, moorland or bare agricultural land which is pasture or arable; and
          o	 Has no development premium hope value.
•	Where we are able to serve statutory notice for the works and do not require the consent of a ‘protected undertaker’.
Where the included works are affected by external factors outside our control, are subject to known and unknown site specific risks and uncertainties or involve a degree of complexity in delivering the scheme which would make it unreasonable for us to provide you with an upfront charge, we have set out in section 7.3 our stage gate process for working with you.
Examples of where our staged gate process shall apply include, but are not limited to: 
•	The laying of sewers involving any of:
          o	 pumping stations or treatment works;
          o	 the disposal of waste other than inert;
          o	 the location and diversion of other services; 
          o	 work where ground conditions are particularly difficult (e.g. excavation of rock or artificially hard material) or require temporary or specialist works;
          o	 over pumping of existing flows; 
          o	 dewatering of ground water; 
          o	 the provision of site security; 
          o	 work where the construction period is greater than 12 months; 
          o	 work with restricted access;
          o	 work with constraints such as night working or other restrictions;
          o	 work being carried out close to or in land with environmental, historical or archaeological characteristics or in a flood plain;
          o	 where road closures affect major junctions or where high speed traffic management is required;
          o	 where entry to lay or access the pipe is required through:
                         -	land in multiple ownership or occupation;
                         -	land consisting of residential or non-residential gardens and amenity use;
                         -	land consisting of woodland, market gardens, allotments or a specialist agricultural use;
                         -	land designated or planned for premium use; and
                         -	land subject to protracted negotiation or dispute.
          o	where laying the main would involve crossing a river or motorway;
          o	where we are unable to serve statutory notice for the works or require the consent of a ‘protected undertaker’. e.g. crossing land owned by Network Rail, the Ministry of Justice, the Ministry of Defence or the Crown.
In the first instance, the stage gate process provides you with a high-level feasibility assessment and budget price estimate.  Should you decide to proceed with the scheme it will be delivered on a rechargeable basis with any savings achieved returned to you and any additional costs incurred payable by you.
Our stage gate process provides you with the opportunity to understand and control your phasing of spend on the project and only requires you to pay up front the costs for the next stage of the project.</t>
    </r>
  </si>
  <si>
    <t>Scenario 2 - Single connection to a block of flats from an existing main</t>
  </si>
  <si>
    <t>This worked example provides charges for a block of 10 flats to be connected to an existing main of 90mm diameter PE. Each flat will be individually metered. The worked example should include the associated charges for connection to an existing sewer, which is completed by the customer.</t>
  </si>
  <si>
    <t>Within construction costs, this includes: Service pipe installation; Boundary box fitting; Meter installation; Excavation; Reinstatement</t>
  </si>
  <si>
    <t>Pipework:</t>
  </si>
  <si>
    <t>• 63mm diameter PE pipe</t>
  </si>
  <si>
    <t>• 4m pipework in road, 4m pipework in unmade ground</t>
  </si>
  <si>
    <t>Traffic management assumes the road (Type 3-4) is 40mph, has two lanes and does not require a road closure or lane closure. Two-way automated lights are required. There is also an assumption that the only payable council charges are for permitting.</t>
  </si>
  <si>
    <r>
      <t>Our scenario assumes a requirement for an internal manifold which the customer is responsible for sourcing and installing. Another option available would be to use a 6 &amp; 4 port manifold externally and appropriate charges would apply for this installation.</t>
    </r>
    <r>
      <rPr>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</si>
</sst>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164" formatCode="&quot;£&quot;#,##0.00"/>
    <numFmt numFmtId="165" formatCode="0.0"/>
  </numFmts>
  <fonts count="40" x14ac:knownFonts="1">
    <font>
      <sz val="11"/>
      <color theme="1"/>
      <name val="Arial"/>
      <family val="2"/>
    </font>
    <font>
      <sz val="11"/>
      <color theme="1"/>
      <name val="Arial"/>
      <family val="2"/>
    </font>
    <font>
      <b/>
      <sz val="11"/>
      <color theme="0"/>
      <name val="Arial"/>
      <family val="2"/>
    </font>
    <font>
      <b/>
      <sz val="11"/>
      <color theme="1"/>
      <name val="Arial"/>
      <family val="2"/>
    </font>
    <font>
      <sz val="11"/>
      <color theme="0"/>
      <name val="Arial"/>
      <family val="2"/>
    </font>
    <font>
      <b/>
      <sz val="10"/>
      <color theme="1"/>
      <name val="Arial"/>
      <family val="2"/>
    </font>
    <font>
      <sz val="10"/>
      <color theme="1"/>
      <name val="Arial"/>
      <family val="2"/>
    </font>
    <font>
      <b/>
      <sz val="10"/>
      <color rgb="FFFFFFFF"/>
      <name val="Arial"/>
      <family val="2"/>
    </font>
    <font>
      <sz val="10"/>
      <color rgb="FF000000"/>
      <name val="Arial"/>
      <family val="2"/>
    </font>
    <font>
      <sz val="10"/>
      <name val="Arial"/>
      <family val="2"/>
    </font>
    <font>
      <b/>
      <sz val="11"/>
      <color theme="1"/>
      <name val="Calibri"/>
      <family val="2"/>
      <scheme val="minor"/>
    </font>
    <font>
      <sz val="10"/>
      <color theme="1"/>
      <name val="Calibri"/>
      <family val="2"/>
      <scheme val="minor"/>
    </font>
    <font>
      <b/>
      <sz val="10"/>
      <color theme="1"/>
      <name val="Calibri"/>
      <family val="2"/>
      <scheme val="minor"/>
    </font>
    <font>
      <i/>
      <sz val="11"/>
      <color theme="1"/>
      <name val="Arial"/>
      <family val="2"/>
    </font>
    <font>
      <b/>
      <sz val="18"/>
      <color theme="0"/>
      <name val="Arial"/>
      <family val="2"/>
    </font>
    <font>
      <b/>
      <sz val="10"/>
      <color theme="0"/>
      <name val="Calibri"/>
      <family val="2"/>
      <scheme val="minor"/>
    </font>
    <font>
      <sz val="18"/>
      <color theme="0"/>
      <name val="Arial"/>
      <family val="2"/>
    </font>
    <font>
      <u/>
      <sz val="11"/>
      <color theme="10"/>
      <name val="Arial"/>
      <family val="2"/>
    </font>
    <font>
      <sz val="11"/>
      <color theme="1"/>
      <name val="Calibri"/>
      <family val="2"/>
      <scheme val="minor"/>
    </font>
    <font>
      <u/>
      <sz val="11"/>
      <color theme="10"/>
      <name val="Calibri"/>
      <family val="2"/>
      <scheme val="minor"/>
    </font>
    <font>
      <sz val="10"/>
      <color rgb="FFFF0000"/>
      <name val="Arial"/>
      <family val="2"/>
    </font>
    <font>
      <b/>
      <sz val="10"/>
      <name val="Arial"/>
      <family val="2"/>
    </font>
    <font>
      <sz val="10"/>
      <color theme="0"/>
      <name val="Arial"/>
      <family val="2"/>
    </font>
    <font>
      <b/>
      <u/>
      <sz val="11"/>
      <color theme="1"/>
      <name val="Calibri"/>
      <family val="2"/>
      <scheme val="minor"/>
    </font>
    <font>
      <sz val="11"/>
      <color rgb="FFC00000"/>
      <name val="Arial"/>
      <family val="2"/>
    </font>
    <font>
      <b/>
      <sz val="10"/>
      <color rgb="FFC00000"/>
      <name val="Calibri"/>
      <family val="2"/>
      <scheme val="minor"/>
    </font>
    <font>
      <i/>
      <sz val="10"/>
      <color rgb="FFC00000"/>
      <name val="Arial"/>
      <family val="2"/>
    </font>
    <font>
      <b/>
      <sz val="12"/>
      <color rgb="FFC00000"/>
      <name val="Arial"/>
      <family val="2"/>
    </font>
    <font>
      <b/>
      <sz val="10"/>
      <color theme="0"/>
      <name val="Arial"/>
      <family val="2"/>
    </font>
    <font>
      <b/>
      <sz val="12"/>
      <name val="Arial"/>
      <family val="2"/>
    </font>
    <font>
      <sz val="8"/>
      <color theme="1" tint="0.34998626667073579"/>
      <name val="Calibri"/>
      <family val="2"/>
      <scheme val="minor"/>
    </font>
    <font>
      <u/>
      <sz val="10"/>
      <color theme="1" tint="0.34998626667073579"/>
      <name val="Calibri"/>
      <family val="2"/>
      <scheme val="minor"/>
    </font>
    <font>
      <sz val="11"/>
      <color theme="1" tint="0.34998626667073579"/>
      <name val="Arial"/>
      <family val="2"/>
    </font>
    <font>
      <sz val="8"/>
      <color theme="1"/>
      <name val="Calibri"/>
      <family val="2"/>
      <scheme val="minor"/>
    </font>
    <font>
      <b/>
      <sz val="8"/>
      <color theme="1"/>
      <name val="Calibri"/>
      <family val="2"/>
      <scheme val="minor"/>
    </font>
    <font>
      <b/>
      <sz val="9.1999999999999993"/>
      <color theme="1"/>
      <name val="Calibri"/>
      <family val="2"/>
    </font>
    <font>
      <b/>
      <sz val="9"/>
      <color theme="1"/>
      <name val="Calibri"/>
      <family val="2"/>
    </font>
    <font>
      <sz val="8"/>
      <color theme="1"/>
      <name val="Arial"/>
      <family val="2"/>
    </font>
    <font>
      <sz val="7"/>
      <color theme="1"/>
      <name val="Arial"/>
      <family val="2"/>
    </font>
    <font>
      <u/>
      <sz val="8"/>
      <color theme="10"/>
      <name val="Arial"/>
      <family val="2"/>
    </font>
  </fonts>
  <fills count="21">
    <fill>
      <patternFill patternType="none"/>
    </fill>
    <fill>
      <patternFill patternType="gray125"/>
    </fill>
    <fill>
      <patternFill patternType="solid">
        <fgColor theme="0"/>
        <bgColor indexed="64"/>
      </patternFill>
    </fill>
    <fill>
      <patternFill patternType="solid">
        <fgColor rgb="FF009CDD"/>
        <bgColor indexed="64"/>
      </patternFill>
    </fill>
    <fill>
      <patternFill patternType="solid">
        <fgColor rgb="FFFFFFFF"/>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002060"/>
        <bgColor indexed="64"/>
      </patternFill>
    </fill>
    <fill>
      <patternFill patternType="solid">
        <fgColor theme="4" tint="-0.499984740745262"/>
        <bgColor indexed="64"/>
      </patternFill>
    </fill>
    <fill>
      <patternFill patternType="solid">
        <fgColor theme="5" tint="-0.499984740745262"/>
        <bgColor indexed="64"/>
      </patternFill>
    </fill>
    <fill>
      <patternFill patternType="solid">
        <fgColor theme="9" tint="-0.499984740745262"/>
        <bgColor indexed="64"/>
      </patternFill>
    </fill>
    <fill>
      <patternFill patternType="solid">
        <fgColor rgb="FFDEEAF6"/>
        <bgColor indexed="64"/>
      </patternFill>
    </fill>
    <fill>
      <patternFill patternType="solid">
        <fgColor rgb="FFFFC000"/>
        <bgColor indexed="64"/>
      </patternFill>
    </fill>
    <fill>
      <patternFill patternType="solid">
        <fgColor theme="8" tint="0.39997558519241921"/>
        <bgColor indexed="64"/>
      </patternFill>
    </fill>
  </fills>
  <borders count="47">
    <border>
      <left/>
      <right/>
      <top/>
      <bottom/>
      <diagonal/>
    </border>
    <border>
      <left style="thin">
        <color rgb="FF009CDD"/>
      </left>
      <right style="thin">
        <color rgb="FF009CDD"/>
      </right>
      <top style="thin">
        <color rgb="FF009CDD"/>
      </top>
      <bottom style="thin">
        <color rgb="FF009CDD"/>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style="thin">
        <color rgb="FF009CDD"/>
      </left>
      <right/>
      <top style="thin">
        <color rgb="FF009CDD"/>
      </top>
      <bottom style="thin">
        <color rgb="FF009CDD"/>
      </bottom>
      <diagonal/>
    </border>
    <border>
      <left/>
      <right/>
      <top style="thin">
        <color rgb="FF009CDD"/>
      </top>
      <bottom style="thin">
        <color rgb="FF009CDD"/>
      </bottom>
      <diagonal/>
    </border>
    <border>
      <left/>
      <right style="thin">
        <color rgb="FF009CDD"/>
      </right>
      <top style="thin">
        <color rgb="FF009CDD"/>
      </top>
      <bottom style="thin">
        <color rgb="FF009CDD"/>
      </bottom>
      <diagonal/>
    </border>
    <border>
      <left style="thin">
        <color rgb="FF009CDD"/>
      </left>
      <right style="thin">
        <color rgb="FF009CDD"/>
      </right>
      <top style="thin">
        <color rgb="FF009CDD"/>
      </top>
      <bottom/>
      <diagonal/>
    </border>
    <border>
      <left style="thin">
        <color rgb="FF009CDD"/>
      </left>
      <right style="thin">
        <color rgb="FF009CDD"/>
      </right>
      <top/>
      <bottom style="thin">
        <color rgb="FF009CDD"/>
      </bottom>
      <diagonal/>
    </border>
    <border>
      <left/>
      <right/>
      <top style="thin">
        <color rgb="FF009CDD"/>
      </top>
      <bottom/>
      <diagonal/>
    </border>
    <border>
      <left style="thin">
        <color rgb="FF009CDD"/>
      </left>
      <right style="thin">
        <color rgb="FF009CDD"/>
      </right>
      <top/>
      <bottom/>
      <diagonal/>
    </border>
  </borders>
  <cellStyleXfs count="8">
    <xf numFmtId="0" fontId="0" fillId="0" borderId="0"/>
    <xf numFmtId="44" fontId="1" fillId="0" borderId="0" applyFont="0" applyFill="0" applyBorder="0" applyAlignment="0" applyProtection="0"/>
    <xf numFmtId="0" fontId="17" fillId="0" borderId="0" applyNumberFormat="0" applyFill="0" applyBorder="0" applyAlignment="0" applyProtection="0"/>
    <xf numFmtId="0" fontId="18" fillId="0" borderId="0"/>
    <xf numFmtId="0" fontId="19" fillId="0" borderId="0" applyNumberFormat="0" applyFill="0" applyBorder="0" applyAlignment="0" applyProtection="0"/>
    <xf numFmtId="44"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cellStyleXfs>
  <cellXfs count="263">
    <xf numFmtId="0" fontId="0" fillId="0" borderId="0" xfId="0"/>
    <xf numFmtId="0" fontId="0" fillId="2" borderId="0" xfId="0" applyFill="1" applyAlignment="1" applyProtection="1">
      <alignment vertical="center"/>
      <protection hidden="1"/>
    </xf>
    <xf numFmtId="0" fontId="0" fillId="2" borderId="0" xfId="0" applyFill="1" applyAlignment="1" applyProtection="1">
      <alignment vertical="center" wrapText="1"/>
      <protection hidden="1"/>
    </xf>
    <xf numFmtId="0" fontId="0" fillId="2" borderId="0" xfId="0" applyFill="1" applyProtection="1">
      <protection hidden="1"/>
    </xf>
    <xf numFmtId="0" fontId="0" fillId="2" borderId="0" xfId="0" applyFill="1" applyAlignment="1" applyProtection="1">
      <alignment wrapText="1"/>
      <protection hidden="1"/>
    </xf>
    <xf numFmtId="0" fontId="0" fillId="2" borderId="0" xfId="0" applyFill="1" applyBorder="1" applyAlignment="1" applyProtection="1">
      <alignment vertical="center"/>
      <protection hidden="1"/>
    </xf>
    <xf numFmtId="0" fontId="10" fillId="9" borderId="14" xfId="0" applyFont="1" applyFill="1" applyBorder="1" applyAlignment="1" applyProtection="1">
      <alignment horizontal="centerContinuous" vertical="center"/>
      <protection hidden="1"/>
    </xf>
    <xf numFmtId="0" fontId="10" fillId="9" borderId="17" xfId="0" applyFont="1" applyFill="1" applyBorder="1" applyAlignment="1" applyProtection="1">
      <alignment horizontal="centerContinuous" vertical="center"/>
      <protection hidden="1"/>
    </xf>
    <xf numFmtId="0" fontId="0" fillId="2" borderId="18" xfId="0" applyFill="1" applyBorder="1" applyAlignment="1" applyProtection="1">
      <alignment horizontal="center" vertical="center"/>
      <protection hidden="1"/>
    </xf>
    <xf numFmtId="0" fontId="10" fillId="6" borderId="14" xfId="0" applyFont="1" applyFill="1" applyBorder="1" applyAlignment="1" applyProtection="1">
      <alignment horizontal="centerContinuous" vertical="center"/>
      <protection hidden="1"/>
    </xf>
    <xf numFmtId="0" fontId="10" fillId="6" borderId="17" xfId="0" applyFont="1" applyFill="1" applyBorder="1" applyAlignment="1" applyProtection="1">
      <alignment horizontal="centerContinuous" vertical="center"/>
      <protection hidden="1"/>
    </xf>
    <xf numFmtId="0" fontId="0" fillId="2" borderId="19" xfId="0" applyFill="1" applyBorder="1" applyAlignment="1" applyProtection="1">
      <alignment horizontal="center" vertical="center"/>
      <protection hidden="1"/>
    </xf>
    <xf numFmtId="0" fontId="10" fillId="7" borderId="14" xfId="0" applyFont="1" applyFill="1" applyBorder="1" applyAlignment="1" applyProtection="1">
      <alignment horizontal="centerContinuous" vertical="center"/>
      <protection hidden="1"/>
    </xf>
    <xf numFmtId="0" fontId="10" fillId="7" borderId="17" xfId="0" applyFont="1" applyFill="1" applyBorder="1" applyAlignment="1" applyProtection="1">
      <alignment horizontal="centerContinuous" vertical="center"/>
      <protection hidden="1"/>
    </xf>
    <xf numFmtId="0" fontId="0" fillId="2" borderId="19" xfId="0" applyFill="1" applyBorder="1" applyProtection="1">
      <protection hidden="1"/>
    </xf>
    <xf numFmtId="0" fontId="0" fillId="2" borderId="14" xfId="0" applyFill="1" applyBorder="1" applyProtection="1">
      <protection hidden="1"/>
    </xf>
    <xf numFmtId="0" fontId="10" fillId="2" borderId="20" xfId="0" applyFont="1" applyFill="1" applyBorder="1" applyAlignment="1" applyProtection="1">
      <alignment horizontal="center" vertical="center"/>
      <protection hidden="1"/>
    </xf>
    <xf numFmtId="0" fontId="10" fillId="2" borderId="21" xfId="0" applyFont="1" applyFill="1" applyBorder="1" applyAlignment="1" applyProtection="1">
      <alignment horizontal="right" vertical="center"/>
      <protection hidden="1"/>
    </xf>
    <xf numFmtId="0" fontId="10" fillId="9" borderId="23" xfId="0" applyFont="1" applyFill="1" applyBorder="1" applyAlignment="1" applyProtection="1">
      <alignment horizontal="center" vertical="center" wrapText="1"/>
      <protection hidden="1"/>
    </xf>
    <xf numFmtId="0" fontId="10" fillId="9" borderId="24" xfId="0" applyFont="1" applyFill="1" applyBorder="1" applyAlignment="1" applyProtection="1">
      <alignment horizontal="center" vertical="center" wrapText="1"/>
      <protection hidden="1"/>
    </xf>
    <xf numFmtId="44" fontId="12" fillId="13" borderId="25" xfId="0" applyNumberFormat="1" applyFont="1" applyFill="1" applyBorder="1" applyAlignment="1" applyProtection="1">
      <alignment vertical="center" wrapText="1"/>
      <protection hidden="1"/>
    </xf>
    <xf numFmtId="44" fontId="12" fillId="13" borderId="26" xfId="0" applyNumberFormat="1" applyFont="1" applyFill="1" applyBorder="1" applyAlignment="1" applyProtection="1">
      <alignment vertical="center" wrapText="1"/>
      <protection hidden="1"/>
    </xf>
    <xf numFmtId="44" fontId="11" fillId="2" borderId="27" xfId="1" applyFont="1" applyFill="1" applyBorder="1" applyAlignment="1" applyProtection="1">
      <alignment vertical="center" wrapText="1"/>
      <protection hidden="1"/>
    </xf>
    <xf numFmtId="44" fontId="11" fillId="2" borderId="28" xfId="1" applyFont="1" applyFill="1" applyBorder="1" applyAlignment="1" applyProtection="1">
      <alignment vertical="center" wrapText="1"/>
      <protection hidden="1"/>
    </xf>
    <xf numFmtId="44" fontId="11" fillId="2" borderId="24" xfId="1" applyFont="1" applyFill="1" applyBorder="1" applyAlignment="1" applyProtection="1">
      <alignment vertical="center" wrapText="1"/>
      <protection hidden="1"/>
    </xf>
    <xf numFmtId="44" fontId="11" fillId="2" borderId="29" xfId="1" applyFont="1" applyFill="1" applyBorder="1" applyAlignment="1" applyProtection="1">
      <alignment vertical="center" wrapText="1"/>
      <protection hidden="1"/>
    </xf>
    <xf numFmtId="0" fontId="10" fillId="9" borderId="31" xfId="0" applyFont="1" applyFill="1" applyBorder="1" applyAlignment="1" applyProtection="1">
      <alignment horizontal="center" vertical="center"/>
      <protection hidden="1"/>
    </xf>
    <xf numFmtId="44" fontId="15" fillId="15" borderId="32" xfId="1" applyFont="1" applyFill="1" applyBorder="1" applyAlignment="1" applyProtection="1">
      <alignment vertical="center" wrapText="1"/>
      <protection hidden="1"/>
    </xf>
    <xf numFmtId="44" fontId="11" fillId="13" borderId="31" xfId="1" applyNumberFormat="1" applyFont="1" applyFill="1" applyBorder="1" applyAlignment="1" applyProtection="1">
      <alignment horizontal="left" vertical="center" wrapText="1"/>
      <protection hidden="1"/>
    </xf>
    <xf numFmtId="44" fontId="11" fillId="13" borderId="33" xfId="1" applyFont="1" applyFill="1" applyBorder="1" applyAlignment="1" applyProtection="1">
      <alignment horizontal="left" vertical="center" wrapText="1"/>
      <protection hidden="1"/>
    </xf>
    <xf numFmtId="44" fontId="11" fillId="13" borderId="33" xfId="1" applyNumberFormat="1" applyFont="1" applyFill="1" applyBorder="1" applyAlignment="1" applyProtection="1">
      <alignment horizontal="left" vertical="center" wrapText="1"/>
      <protection hidden="1"/>
    </xf>
    <xf numFmtId="0" fontId="0" fillId="2" borderId="34" xfId="0" applyFill="1" applyBorder="1" applyAlignment="1" applyProtection="1">
      <alignment vertical="center"/>
      <protection hidden="1"/>
    </xf>
    <xf numFmtId="0" fontId="10" fillId="6" borderId="28" xfId="0" applyFont="1" applyFill="1" applyBorder="1" applyAlignment="1" applyProtection="1">
      <alignment horizontal="center" vertical="center" wrapText="1"/>
      <protection hidden="1"/>
    </xf>
    <xf numFmtId="0" fontId="10" fillId="6" borderId="24" xfId="0" applyFont="1" applyFill="1" applyBorder="1" applyAlignment="1" applyProtection="1">
      <alignment horizontal="center" vertical="center" wrapText="1"/>
      <protection hidden="1"/>
    </xf>
    <xf numFmtId="0" fontId="10" fillId="6" borderId="31" xfId="0" applyFont="1" applyFill="1" applyBorder="1" applyAlignment="1" applyProtection="1">
      <alignment horizontal="center" vertical="center"/>
      <protection hidden="1"/>
    </xf>
    <xf numFmtId="44" fontId="12" fillId="10" borderId="30" xfId="0" applyNumberFormat="1" applyFont="1" applyFill="1" applyBorder="1" applyAlignment="1" applyProtection="1">
      <alignment horizontal="left" vertical="center" wrapText="1"/>
      <protection hidden="1"/>
    </xf>
    <xf numFmtId="44" fontId="12" fillId="10" borderId="26" xfId="0" applyNumberFormat="1" applyFont="1" applyFill="1" applyBorder="1" applyAlignment="1" applyProtection="1">
      <alignment horizontal="left" vertical="center" wrapText="1"/>
      <protection hidden="1"/>
    </xf>
    <xf numFmtId="44" fontId="15" fillId="16" borderId="32" xfId="0" applyNumberFormat="1" applyFont="1" applyFill="1" applyBorder="1" applyAlignment="1" applyProtection="1">
      <alignment horizontal="left" vertical="center" wrapText="1"/>
      <protection hidden="1"/>
    </xf>
    <xf numFmtId="44" fontId="11" fillId="2" borderId="27" xfId="1" applyFont="1" applyFill="1" applyBorder="1" applyAlignment="1" applyProtection="1">
      <alignment horizontal="left" vertical="center" wrapText="1"/>
      <protection hidden="1"/>
    </xf>
    <xf numFmtId="44" fontId="11" fillId="2" borderId="27" xfId="1" applyNumberFormat="1" applyFont="1" applyFill="1" applyBorder="1" applyAlignment="1" applyProtection="1">
      <alignment horizontal="left" vertical="center" wrapText="1"/>
      <protection hidden="1"/>
    </xf>
    <xf numFmtId="44" fontId="11" fillId="2" borderId="28" xfId="1" applyFont="1" applyFill="1" applyBorder="1" applyAlignment="1" applyProtection="1">
      <alignment horizontal="left" vertical="center" wrapText="1"/>
      <protection hidden="1"/>
    </xf>
    <xf numFmtId="44" fontId="11" fillId="2" borderId="29" xfId="1" applyFont="1" applyFill="1" applyBorder="1" applyAlignment="1" applyProtection="1">
      <alignment horizontal="left" vertical="center" wrapText="1"/>
      <protection hidden="1"/>
    </xf>
    <xf numFmtId="44" fontId="11" fillId="10" borderId="31" xfId="1" applyNumberFormat="1" applyFont="1" applyFill="1" applyBorder="1" applyAlignment="1" applyProtection="1">
      <alignment vertical="center" wrapText="1"/>
      <protection hidden="1"/>
    </xf>
    <xf numFmtId="44" fontId="11" fillId="10" borderId="33" xfId="1" applyNumberFormat="1" applyFont="1" applyFill="1" applyBorder="1" applyAlignment="1" applyProtection="1">
      <alignment vertical="center" wrapText="1"/>
      <protection hidden="1"/>
    </xf>
    <xf numFmtId="0" fontId="0" fillId="2" borderId="34" xfId="0" applyFill="1" applyBorder="1" applyProtection="1">
      <protection hidden="1"/>
    </xf>
    <xf numFmtId="0" fontId="10" fillId="7" borderId="28" xfId="0" applyFont="1" applyFill="1" applyBorder="1" applyAlignment="1" applyProtection="1">
      <alignment horizontal="center" vertical="center" wrapText="1"/>
      <protection hidden="1"/>
    </xf>
    <xf numFmtId="0" fontId="10" fillId="7" borderId="24" xfId="0" applyFont="1" applyFill="1" applyBorder="1" applyAlignment="1" applyProtection="1">
      <alignment horizontal="center" vertical="center" wrapText="1"/>
      <protection hidden="1"/>
    </xf>
    <xf numFmtId="44" fontId="12" fillId="12" borderId="30" xfId="0" applyNumberFormat="1" applyFont="1" applyFill="1" applyBorder="1" applyAlignment="1" applyProtection="1">
      <alignment wrapText="1"/>
      <protection hidden="1"/>
    </xf>
    <xf numFmtId="44" fontId="12" fillId="12" borderId="26" xfId="0" applyNumberFormat="1" applyFont="1" applyFill="1" applyBorder="1" applyAlignment="1" applyProtection="1">
      <alignment wrapText="1"/>
      <protection hidden="1"/>
    </xf>
    <xf numFmtId="0" fontId="10" fillId="7" borderId="31" xfId="0" applyFont="1" applyFill="1" applyBorder="1" applyAlignment="1" applyProtection="1">
      <alignment horizontal="center" vertical="center"/>
      <protection hidden="1"/>
    </xf>
    <xf numFmtId="44" fontId="15" fillId="17" borderId="32" xfId="0" applyNumberFormat="1" applyFont="1" applyFill="1" applyBorder="1" applyAlignment="1" applyProtection="1">
      <alignment wrapText="1"/>
      <protection hidden="1"/>
    </xf>
    <xf numFmtId="44" fontId="11" fillId="12" borderId="31" xfId="1" applyNumberFormat="1" applyFont="1" applyFill="1" applyBorder="1" applyAlignment="1" applyProtection="1">
      <alignment vertical="center" wrapText="1"/>
      <protection hidden="1"/>
    </xf>
    <xf numFmtId="44" fontId="11" fillId="2" borderId="28" xfId="1" applyFont="1" applyFill="1" applyBorder="1" applyAlignment="1" applyProtection="1">
      <alignment wrapText="1"/>
      <protection hidden="1"/>
    </xf>
    <xf numFmtId="0" fontId="0" fillId="2" borderId="36" xfId="0" applyFill="1" applyBorder="1" applyAlignment="1" applyProtection="1">
      <alignment horizontal="center" vertical="center"/>
      <protection hidden="1"/>
    </xf>
    <xf numFmtId="0" fontId="0" fillId="2" borderId="2" xfId="0" applyFill="1" applyBorder="1" applyAlignment="1" applyProtection="1">
      <alignment vertical="center"/>
      <protection hidden="1"/>
    </xf>
    <xf numFmtId="44" fontId="11" fillId="2" borderId="37" xfId="1" applyFont="1" applyFill="1" applyBorder="1" applyAlignment="1" applyProtection="1">
      <alignment vertical="center" wrapText="1"/>
      <protection hidden="1"/>
    </xf>
    <xf numFmtId="44" fontId="11" fillId="13" borderId="35" xfId="1" applyNumberFormat="1" applyFont="1" applyFill="1" applyBorder="1" applyAlignment="1" applyProtection="1">
      <alignment horizontal="left" vertical="center" wrapText="1"/>
      <protection hidden="1"/>
    </xf>
    <xf numFmtId="44" fontId="11" fillId="10" borderId="35" xfId="1" applyNumberFormat="1" applyFont="1" applyFill="1" applyBorder="1" applyAlignment="1" applyProtection="1">
      <alignment vertical="center" wrapText="1"/>
      <protection hidden="1"/>
    </xf>
    <xf numFmtId="0" fontId="10" fillId="2" borderId="20" xfId="0" applyFont="1" applyFill="1" applyBorder="1" applyAlignment="1" applyProtection="1">
      <alignment vertical="center"/>
      <protection hidden="1"/>
    </xf>
    <xf numFmtId="0" fontId="0" fillId="2" borderId="36" xfId="0" applyFill="1" applyBorder="1" applyProtection="1">
      <protection hidden="1"/>
    </xf>
    <xf numFmtId="0" fontId="10" fillId="2" borderId="15" xfId="0" applyFont="1" applyFill="1" applyBorder="1" applyAlignment="1" applyProtection="1">
      <alignment horizontal="right"/>
      <protection hidden="1"/>
    </xf>
    <xf numFmtId="44" fontId="12" fillId="11" borderId="22" xfId="0" applyNumberFormat="1" applyFont="1" applyFill="1" applyBorder="1" applyAlignment="1" applyProtection="1">
      <alignment wrapText="1"/>
      <protection hidden="1"/>
    </xf>
    <xf numFmtId="44" fontId="12" fillId="11" borderId="16" xfId="0" applyNumberFormat="1" applyFont="1" applyFill="1" applyBorder="1" applyAlignment="1" applyProtection="1">
      <alignment wrapText="1"/>
      <protection hidden="1"/>
    </xf>
    <xf numFmtId="165" fontId="18" fillId="2" borderId="38" xfId="3" applyNumberFormat="1" applyFill="1" applyBorder="1" applyAlignment="1" applyProtection="1">
      <alignment horizontal="left" vertical="center"/>
      <protection hidden="1"/>
    </xf>
    <xf numFmtId="0" fontId="18" fillId="2" borderId="21" xfId="3" applyFill="1" applyBorder="1" applyAlignment="1" applyProtection="1">
      <alignment horizontal="left" vertical="center"/>
      <protection hidden="1"/>
    </xf>
    <xf numFmtId="0" fontId="23" fillId="2" borderId="19" xfId="3" applyFont="1" applyFill="1" applyBorder="1" applyAlignment="1" applyProtection="1">
      <alignment horizontal="centerContinuous" vertical="center"/>
      <protection hidden="1"/>
    </xf>
    <xf numFmtId="0" fontId="23" fillId="2" borderId="39" xfId="3" applyFont="1" applyFill="1" applyBorder="1" applyAlignment="1" applyProtection="1">
      <alignment horizontal="centerContinuous" vertical="center"/>
      <protection hidden="1"/>
    </xf>
    <xf numFmtId="0" fontId="18" fillId="2" borderId="18" xfId="3" applyFill="1" applyBorder="1" applyAlignment="1" applyProtection="1">
      <alignment horizontal="right" vertical="center"/>
      <protection hidden="1"/>
    </xf>
    <xf numFmtId="0" fontId="18" fillId="2" borderId="20" xfId="3" applyFill="1" applyBorder="1" applyAlignment="1" applyProtection="1">
      <alignment horizontal="right" vertical="center"/>
      <protection hidden="1"/>
    </xf>
    <xf numFmtId="44" fontId="12" fillId="19" borderId="17" xfId="0" applyNumberFormat="1" applyFont="1" applyFill="1" applyBorder="1" applyAlignment="1" applyProtection="1">
      <alignment wrapText="1"/>
      <protection hidden="1"/>
    </xf>
    <xf numFmtId="44" fontId="11" fillId="2" borderId="24" xfId="1" applyFont="1" applyFill="1" applyBorder="1" applyAlignment="1" applyProtection="1">
      <alignment horizontal="center" vertical="center" wrapText="1"/>
      <protection hidden="1"/>
    </xf>
    <xf numFmtId="44" fontId="11" fillId="2" borderId="27" xfId="1" applyFont="1" applyFill="1" applyBorder="1" applyAlignment="1" applyProtection="1">
      <alignment horizontal="center" vertical="center" wrapText="1"/>
      <protection hidden="1"/>
    </xf>
    <xf numFmtId="44" fontId="11" fillId="2" borderId="13" xfId="1" applyFont="1" applyFill="1" applyBorder="1" applyAlignment="1" applyProtection="1">
      <alignment horizontal="center" vertical="center" wrapText="1"/>
      <protection hidden="1"/>
    </xf>
    <xf numFmtId="44" fontId="11" fillId="2" borderId="27" xfId="1" applyNumberFormat="1" applyFont="1" applyFill="1" applyBorder="1" applyAlignment="1" applyProtection="1">
      <alignment horizontal="center" vertical="center" wrapText="1"/>
      <protection hidden="1"/>
    </xf>
    <xf numFmtId="44" fontId="11" fillId="2" borderId="24" xfId="1" applyFont="1" applyFill="1" applyBorder="1" applyAlignment="1" applyProtection="1">
      <alignment horizontal="center" wrapText="1"/>
      <protection hidden="1"/>
    </xf>
    <xf numFmtId="44" fontId="11" fillId="2" borderId="13" xfId="1" applyFont="1" applyFill="1" applyBorder="1" applyAlignment="1" applyProtection="1">
      <alignment horizontal="center" wrapText="1"/>
      <protection hidden="1"/>
    </xf>
    <xf numFmtId="44" fontId="25" fillId="10" borderId="26" xfId="0" applyNumberFormat="1" applyFont="1" applyFill="1" applyBorder="1" applyAlignment="1" applyProtection="1">
      <alignment horizontal="left" vertical="center" wrapText="1"/>
      <protection hidden="1"/>
    </xf>
    <xf numFmtId="44" fontId="25" fillId="12" borderId="26" xfId="0" applyNumberFormat="1" applyFont="1" applyFill="1" applyBorder="1" applyAlignment="1" applyProtection="1">
      <alignment wrapText="1"/>
      <protection hidden="1"/>
    </xf>
    <xf numFmtId="44" fontId="25" fillId="11" borderId="16" xfId="0" applyNumberFormat="1" applyFont="1" applyFill="1" applyBorder="1" applyAlignment="1" applyProtection="1">
      <alignment wrapText="1"/>
      <protection hidden="1"/>
    </xf>
    <xf numFmtId="44" fontId="25" fillId="13" borderId="26" xfId="0" applyNumberFormat="1" applyFont="1" applyFill="1" applyBorder="1" applyAlignment="1" applyProtection="1">
      <alignment vertical="center" wrapText="1"/>
      <protection hidden="1"/>
    </xf>
    <xf numFmtId="0" fontId="14" fillId="14" borderId="5" xfId="0" applyFont="1" applyFill="1" applyBorder="1" applyAlignment="1" applyProtection="1">
      <alignment horizontal="centerContinuous" vertical="center"/>
      <protection hidden="1"/>
    </xf>
    <xf numFmtId="0" fontId="4" fillId="14" borderId="4" xfId="0" applyFont="1" applyFill="1" applyBorder="1" applyAlignment="1" applyProtection="1">
      <alignment horizontal="centerContinuous" vertical="center"/>
      <protection hidden="1"/>
    </xf>
    <xf numFmtId="0" fontId="4" fillId="14" borderId="6" xfId="0" applyFont="1" applyFill="1" applyBorder="1" applyAlignment="1" applyProtection="1">
      <alignment horizontal="centerContinuous" vertical="center"/>
      <protection hidden="1"/>
    </xf>
    <xf numFmtId="0" fontId="14" fillId="14" borderId="4" xfId="0" applyFont="1" applyFill="1" applyBorder="1" applyAlignment="1" applyProtection="1">
      <alignment horizontal="centerContinuous" vertical="center"/>
      <protection hidden="1"/>
    </xf>
    <xf numFmtId="0" fontId="14" fillId="14" borderId="6" xfId="0" applyFont="1" applyFill="1" applyBorder="1" applyAlignment="1" applyProtection="1">
      <alignment horizontal="centerContinuous" vertical="center"/>
      <protection hidden="1"/>
    </xf>
    <xf numFmtId="0" fontId="0" fillId="2" borderId="0" xfId="0" applyFill="1" applyAlignment="1" applyProtection="1">
      <alignment horizontal="center" vertical="center"/>
      <protection hidden="1"/>
    </xf>
    <xf numFmtId="0" fontId="2" fillId="8" borderId="5" xfId="0" applyFont="1" applyFill="1" applyBorder="1" applyAlignment="1" applyProtection="1">
      <alignment horizontal="center" vertical="center"/>
      <protection hidden="1"/>
    </xf>
    <xf numFmtId="0" fontId="2" fillId="8" borderId="4" xfId="0" applyFont="1" applyFill="1" applyBorder="1" applyAlignment="1" applyProtection="1">
      <alignment horizontal="center" vertical="center"/>
      <protection hidden="1"/>
    </xf>
    <xf numFmtId="0" fontId="2" fillId="8" borderId="6" xfId="0" applyFont="1"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17" fillId="5" borderId="3" xfId="2" applyFill="1" applyBorder="1" applyAlignment="1" applyProtection="1">
      <alignment vertical="center"/>
      <protection hidden="1"/>
    </xf>
    <xf numFmtId="16" fontId="3" fillId="5" borderId="12" xfId="0" quotePrefix="1" applyNumberFormat="1" applyFont="1" applyFill="1" applyBorder="1" applyAlignment="1" applyProtection="1">
      <alignment vertical="center"/>
      <protection hidden="1"/>
    </xf>
    <xf numFmtId="0" fontId="0" fillId="5" borderId="0" xfId="0" applyFill="1" applyBorder="1" applyAlignment="1" applyProtection="1">
      <alignment horizontal="center" vertical="center"/>
      <protection hidden="1"/>
    </xf>
    <xf numFmtId="0" fontId="17" fillId="5" borderId="0" xfId="2" applyFill="1" applyBorder="1" applyAlignment="1" applyProtection="1">
      <alignment vertical="center"/>
      <protection hidden="1"/>
    </xf>
    <xf numFmtId="0" fontId="3" fillId="5" borderId="8" xfId="0" quotePrefix="1" applyFont="1" applyFill="1" applyBorder="1" applyAlignment="1" applyProtection="1">
      <alignment vertical="center"/>
      <protection hidden="1"/>
    </xf>
    <xf numFmtId="0" fontId="0" fillId="5" borderId="8" xfId="0" applyFill="1" applyBorder="1" applyAlignment="1" applyProtection="1">
      <alignment vertical="center"/>
      <protection hidden="1"/>
    </xf>
    <xf numFmtId="44" fontId="0" fillId="2" borderId="0" xfId="0" applyNumberFormat="1" applyFill="1" applyAlignment="1" applyProtection="1">
      <alignment vertical="center"/>
      <protection hidden="1"/>
    </xf>
    <xf numFmtId="0" fontId="0" fillId="5" borderId="2" xfId="0" applyFill="1" applyBorder="1" applyAlignment="1" applyProtection="1">
      <alignment horizontal="center" vertical="center"/>
      <protection hidden="1"/>
    </xf>
    <xf numFmtId="0" fontId="17" fillId="5" borderId="2" xfId="2" applyFill="1" applyBorder="1" applyAlignment="1" applyProtection="1">
      <alignment vertical="center"/>
      <protection hidden="1"/>
    </xf>
    <xf numFmtId="0" fontId="0" fillId="5" borderId="11" xfId="0" applyFill="1" applyBorder="1" applyAlignment="1" applyProtection="1">
      <alignment vertical="center"/>
      <protection hidden="1"/>
    </xf>
    <xf numFmtId="0" fontId="0" fillId="6" borderId="3" xfId="0" applyFill="1" applyBorder="1" applyAlignment="1" applyProtection="1">
      <alignment horizontal="center" vertical="center"/>
      <protection hidden="1"/>
    </xf>
    <xf numFmtId="0" fontId="17" fillId="6" borderId="3" xfId="2" applyFill="1" applyBorder="1" applyAlignment="1" applyProtection="1">
      <alignment vertical="center"/>
      <protection hidden="1"/>
    </xf>
    <xf numFmtId="0" fontId="3" fillId="6" borderId="12" xfId="0" quotePrefix="1" applyFont="1" applyFill="1" applyBorder="1" applyAlignment="1" applyProtection="1">
      <alignment vertical="center"/>
      <protection hidden="1"/>
    </xf>
    <xf numFmtId="0" fontId="0" fillId="6" borderId="0" xfId="0" applyFill="1" applyBorder="1" applyAlignment="1" applyProtection="1">
      <alignment horizontal="center" vertical="center"/>
      <protection hidden="1"/>
    </xf>
    <xf numFmtId="0" fontId="17" fillId="6" borderId="0" xfId="2" applyFill="1" applyBorder="1" applyAlignment="1" applyProtection="1">
      <alignment vertical="center"/>
      <protection hidden="1"/>
    </xf>
    <xf numFmtId="0" fontId="3" fillId="6" borderId="8" xfId="0" applyFont="1" applyFill="1" applyBorder="1" applyAlignment="1" applyProtection="1">
      <alignment vertical="center"/>
      <protection hidden="1"/>
    </xf>
    <xf numFmtId="0" fontId="0" fillId="6" borderId="8" xfId="0" applyFill="1" applyBorder="1" applyAlignment="1" applyProtection="1">
      <alignment vertical="center"/>
      <protection hidden="1"/>
    </xf>
    <xf numFmtId="0" fontId="0" fillId="6" borderId="2" xfId="0" applyFill="1" applyBorder="1" applyAlignment="1" applyProtection="1">
      <alignment horizontal="center" vertical="center"/>
      <protection hidden="1"/>
    </xf>
    <xf numFmtId="0" fontId="17" fillId="6" borderId="2" xfId="2" applyFill="1" applyBorder="1" applyAlignment="1" applyProtection="1">
      <alignment vertical="center"/>
      <protection hidden="1"/>
    </xf>
    <xf numFmtId="0" fontId="0" fillId="6" borderId="11" xfId="0" applyFill="1" applyBorder="1" applyAlignment="1" applyProtection="1">
      <alignment vertical="center"/>
      <protection hidden="1"/>
    </xf>
    <xf numFmtId="0" fontId="0" fillId="7" borderId="0" xfId="0" applyFill="1" applyBorder="1" applyAlignment="1" applyProtection="1">
      <alignment horizontal="center" vertical="center"/>
      <protection hidden="1"/>
    </xf>
    <xf numFmtId="0" fontId="17" fillId="7" borderId="0" xfId="2" applyFill="1" applyBorder="1" applyAlignment="1" applyProtection="1">
      <alignment vertical="center"/>
      <protection hidden="1"/>
    </xf>
    <xf numFmtId="0" fontId="3" fillId="7" borderId="8" xfId="0" applyFont="1" applyFill="1" applyBorder="1" applyAlignment="1" applyProtection="1">
      <alignment vertical="center"/>
      <protection hidden="1"/>
    </xf>
    <xf numFmtId="0" fontId="0" fillId="7" borderId="2" xfId="0" applyFill="1" applyBorder="1" applyAlignment="1" applyProtection="1">
      <alignment horizontal="center" vertical="center"/>
      <protection hidden="1"/>
    </xf>
    <xf numFmtId="0" fontId="17" fillId="7" borderId="2" xfId="2" applyFill="1" applyBorder="1" applyAlignment="1" applyProtection="1">
      <alignment vertical="center"/>
      <protection hidden="1"/>
    </xf>
    <xf numFmtId="0" fontId="3" fillId="7" borderId="11" xfId="0" applyFont="1" applyFill="1" applyBorder="1" applyAlignment="1" applyProtection="1">
      <alignment vertical="center"/>
      <protection hidden="1"/>
    </xf>
    <xf numFmtId="0" fontId="14" fillId="14" borderId="0" xfId="0" applyFont="1" applyFill="1" applyAlignment="1" applyProtection="1">
      <alignment horizontal="centerContinuous"/>
      <protection hidden="1"/>
    </xf>
    <xf numFmtId="0" fontId="16" fillId="14" borderId="0" xfId="0" applyFont="1" applyFill="1" applyAlignment="1" applyProtection="1">
      <alignment horizontal="centerContinuous"/>
      <protection hidden="1"/>
    </xf>
    <xf numFmtId="0" fontId="1" fillId="2" borderId="0" xfId="0" applyFont="1" applyFill="1" applyAlignment="1" applyProtection="1">
      <alignment horizontal="right" vertical="top"/>
      <protection hidden="1"/>
    </xf>
    <xf numFmtId="0" fontId="5" fillId="2" borderId="0" xfId="0" applyFont="1" applyFill="1" applyBorder="1" applyAlignment="1" applyProtection="1">
      <protection hidden="1"/>
    </xf>
    <xf numFmtId="0" fontId="6" fillId="2" borderId="0" xfId="0" applyFont="1" applyFill="1" applyBorder="1" applyProtection="1">
      <protection hidden="1"/>
    </xf>
    <xf numFmtId="0" fontId="6" fillId="2" borderId="0" xfId="0" applyFont="1" applyFill="1" applyBorder="1" applyAlignment="1" applyProtection="1">
      <alignment horizontal="center"/>
      <protection hidden="1"/>
    </xf>
    <xf numFmtId="164" fontId="6" fillId="2" borderId="0" xfId="0" applyNumberFormat="1" applyFont="1" applyFill="1" applyBorder="1" applyAlignment="1" applyProtection="1">
      <alignment horizontal="center"/>
      <protection hidden="1"/>
    </xf>
    <xf numFmtId="0" fontId="7" fillId="3" borderId="1" xfId="0" applyFont="1" applyFill="1" applyBorder="1" applyAlignment="1" applyProtection="1">
      <alignment horizontal="center" vertical="center" wrapText="1"/>
      <protection hidden="1"/>
    </xf>
    <xf numFmtId="164" fontId="7" fillId="3" borderId="1" xfId="0" applyNumberFormat="1" applyFont="1" applyFill="1" applyBorder="1" applyAlignment="1" applyProtection="1">
      <alignment horizontal="center" vertical="center" wrapText="1"/>
      <protection hidden="1"/>
    </xf>
    <xf numFmtId="0" fontId="0" fillId="2" borderId="0" xfId="0" applyFill="1" applyAlignment="1" applyProtection="1">
      <alignment horizontal="center"/>
      <protection hidden="1"/>
    </xf>
    <xf numFmtId="0" fontId="6" fillId="4" borderId="1" xfId="0" applyFont="1" applyFill="1" applyBorder="1" applyAlignment="1" applyProtection="1">
      <alignment vertical="center" wrapText="1"/>
      <protection hidden="1"/>
    </xf>
    <xf numFmtId="0" fontId="8" fillId="4" borderId="1" xfId="0" applyFont="1" applyFill="1" applyBorder="1" applyAlignment="1" applyProtection="1">
      <alignment vertical="center" wrapText="1"/>
      <protection hidden="1"/>
    </xf>
    <xf numFmtId="0" fontId="8" fillId="4" borderId="1" xfId="0" applyFont="1" applyFill="1" applyBorder="1" applyAlignment="1" applyProtection="1">
      <alignment horizontal="center" vertical="center" wrapText="1"/>
      <protection hidden="1"/>
    </xf>
    <xf numFmtId="6" fontId="8" fillId="5" borderId="1" xfId="0" applyNumberFormat="1" applyFont="1" applyFill="1" applyBorder="1" applyAlignment="1" applyProtection="1">
      <alignment horizontal="center" vertical="center"/>
      <protection hidden="1"/>
    </xf>
    <xf numFmtId="164" fontId="8" fillId="20" borderId="1" xfId="0" applyNumberFormat="1" applyFont="1" applyFill="1" applyBorder="1" applyAlignment="1" applyProtection="1">
      <alignment horizontal="center" vertical="center"/>
      <protection hidden="1"/>
    </xf>
    <xf numFmtId="0" fontId="5" fillId="2" borderId="0" xfId="0" applyFont="1" applyFill="1" applyBorder="1" applyProtection="1">
      <protection hidden="1"/>
    </xf>
    <xf numFmtId="164" fontId="0" fillId="2" borderId="0" xfId="0" applyNumberFormat="1" applyFill="1" applyProtection="1">
      <protection hidden="1"/>
    </xf>
    <xf numFmtId="6" fontId="9" fillId="18" borderId="1" xfId="0" applyNumberFormat="1" applyFont="1" applyFill="1" applyBorder="1" applyAlignment="1" applyProtection="1">
      <alignment horizontal="center" vertical="center" wrapText="1"/>
      <protection hidden="1"/>
    </xf>
    <xf numFmtId="6" fontId="8" fillId="18" borderId="1" xfId="0" applyNumberFormat="1" applyFont="1" applyFill="1" applyBorder="1" applyAlignment="1" applyProtection="1">
      <alignment horizontal="center" vertical="center"/>
      <protection hidden="1"/>
    </xf>
    <xf numFmtId="6" fontId="8" fillId="18" borderId="1" xfId="0" applyNumberFormat="1" applyFont="1" applyFill="1" applyBorder="1" applyAlignment="1" applyProtection="1">
      <alignment horizontal="center" vertical="center" wrapText="1"/>
      <protection hidden="1"/>
    </xf>
    <xf numFmtId="164" fontId="16" fillId="14" borderId="0" xfId="0" applyNumberFormat="1" applyFont="1" applyFill="1" applyAlignment="1" applyProtection="1">
      <alignment horizontal="centerContinuous"/>
      <protection hidden="1"/>
    </xf>
    <xf numFmtId="0" fontId="5" fillId="2" borderId="0" xfId="0" applyFont="1" applyFill="1" applyProtection="1">
      <protection hidden="1"/>
    </xf>
    <xf numFmtId="6" fontId="20" fillId="18" borderId="1" xfId="0" applyNumberFormat="1" applyFont="1" applyFill="1" applyBorder="1" applyAlignment="1" applyProtection="1">
      <alignment horizontal="center" vertical="center"/>
      <protection hidden="1"/>
    </xf>
    <xf numFmtId="2" fontId="8" fillId="4" borderId="1" xfId="0" applyNumberFormat="1" applyFont="1" applyFill="1" applyBorder="1" applyAlignment="1" applyProtection="1">
      <alignment horizontal="center" vertical="center" wrapText="1"/>
      <protection hidden="1"/>
    </xf>
    <xf numFmtId="164" fontId="9" fillId="20" borderId="1" xfId="0" applyNumberFormat="1" applyFont="1" applyFill="1" applyBorder="1" applyAlignment="1" applyProtection="1">
      <alignment horizontal="center" vertical="center"/>
      <protection hidden="1"/>
    </xf>
    <xf numFmtId="0" fontId="24" fillId="2" borderId="0" xfId="0" applyFont="1" applyFill="1" applyProtection="1">
      <protection hidden="1"/>
    </xf>
    <xf numFmtId="0" fontId="8" fillId="9" borderId="1" xfId="0" applyFont="1" applyFill="1" applyBorder="1" applyAlignment="1" applyProtection="1">
      <alignment vertical="center" wrapText="1"/>
      <protection hidden="1"/>
    </xf>
    <xf numFmtId="0" fontId="8" fillId="9" borderId="1" xfId="0" applyFont="1" applyFill="1" applyBorder="1" applyAlignment="1" applyProtection="1">
      <alignment horizontal="center" vertical="center" wrapText="1"/>
      <protection hidden="1"/>
    </xf>
    <xf numFmtId="2" fontId="22" fillId="14" borderId="1" xfId="0" applyNumberFormat="1" applyFont="1" applyFill="1" applyBorder="1" applyAlignment="1" applyProtection="1">
      <alignment horizontal="center" vertical="center" wrapText="1"/>
      <protection hidden="1"/>
    </xf>
    <xf numFmtId="0" fontId="6" fillId="2" borderId="0" xfId="0" applyFont="1" applyFill="1" applyBorder="1" applyAlignment="1" applyProtection="1">
      <alignment wrapText="1"/>
      <protection hidden="1"/>
    </xf>
    <xf numFmtId="0" fontId="28" fillId="3" borderId="1" xfId="0" applyFont="1" applyFill="1" applyBorder="1" applyAlignment="1" applyProtection="1">
      <alignment horizontal="center" vertical="center" wrapText="1"/>
      <protection hidden="1"/>
    </xf>
    <xf numFmtId="6" fontId="9" fillId="18" borderId="1" xfId="0" applyNumberFormat="1" applyFont="1" applyFill="1" applyBorder="1" applyAlignment="1" applyProtection="1">
      <alignment horizontal="center" vertical="center"/>
      <protection hidden="1"/>
    </xf>
    <xf numFmtId="164" fontId="8" fillId="4" borderId="1" xfId="0" applyNumberFormat="1" applyFont="1" applyFill="1" applyBorder="1" applyAlignment="1" applyProtection="1">
      <alignment horizontal="center" vertical="center" wrapText="1"/>
      <protection hidden="1"/>
    </xf>
    <xf numFmtId="0" fontId="21" fillId="2" borderId="0" xfId="0" applyFont="1" applyFill="1" applyBorder="1" applyProtection="1">
      <protection hidden="1"/>
    </xf>
    <xf numFmtId="0" fontId="26" fillId="2" borderId="0" xfId="0" applyFont="1" applyFill="1" applyBorder="1" applyAlignment="1" applyProtection="1">
      <alignment wrapText="1"/>
      <protection hidden="1"/>
    </xf>
    <xf numFmtId="0" fontId="27" fillId="2" borderId="0" xfId="0" applyFont="1" applyFill="1" applyBorder="1" applyAlignment="1" applyProtection="1">
      <alignment horizontal="center"/>
      <protection hidden="1"/>
    </xf>
    <xf numFmtId="0" fontId="26" fillId="2" borderId="0" xfId="0" applyFont="1" applyFill="1" applyBorder="1" applyAlignment="1" applyProtection="1">
      <alignment horizontal="center"/>
      <protection hidden="1"/>
    </xf>
    <xf numFmtId="164" fontId="26" fillId="2" borderId="0" xfId="0" applyNumberFormat="1" applyFont="1" applyFill="1" applyBorder="1" applyAlignment="1" applyProtection="1">
      <alignment horizontal="center"/>
      <protection hidden="1"/>
    </xf>
    <xf numFmtId="0" fontId="9" fillId="2" borderId="0" xfId="0" applyFont="1" applyFill="1" applyBorder="1" applyAlignment="1" applyProtection="1">
      <alignment horizontal="center"/>
      <protection hidden="1"/>
    </xf>
    <xf numFmtId="0" fontId="29" fillId="2" borderId="0" xfId="0" applyFont="1" applyFill="1" applyBorder="1" applyAlignment="1" applyProtection="1">
      <alignment horizontal="center"/>
      <protection hidden="1"/>
    </xf>
    <xf numFmtId="164" fontId="9" fillId="2" borderId="0" xfId="0" applyNumberFormat="1" applyFont="1" applyFill="1" applyBorder="1" applyAlignment="1" applyProtection="1">
      <alignment horizontal="center"/>
      <protection hidden="1"/>
    </xf>
    <xf numFmtId="164" fontId="28" fillId="3" borderId="1" xfId="0" applyNumberFormat="1" applyFont="1" applyFill="1" applyBorder="1" applyAlignment="1" applyProtection="1">
      <alignment horizontal="center" vertical="center" wrapText="1"/>
      <protection hidden="1"/>
    </xf>
    <xf numFmtId="9" fontId="9" fillId="18" borderId="1" xfId="0" applyNumberFormat="1" applyFont="1" applyFill="1" applyBorder="1" applyAlignment="1" applyProtection="1">
      <alignment horizontal="center" vertical="center"/>
      <protection hidden="1"/>
    </xf>
    <xf numFmtId="164" fontId="9" fillId="4" borderId="1" xfId="0" applyNumberFormat="1" applyFont="1" applyFill="1" applyBorder="1" applyAlignment="1" applyProtection="1">
      <alignment horizontal="center" vertical="center" wrapText="1"/>
      <protection hidden="1"/>
    </xf>
    <xf numFmtId="0" fontId="9" fillId="18" borderId="1" xfId="0" applyFont="1" applyFill="1" applyBorder="1" applyAlignment="1" applyProtection="1">
      <alignment horizontal="center" vertical="center"/>
      <protection hidden="1"/>
    </xf>
    <xf numFmtId="0" fontId="9" fillId="2" borderId="0" xfId="0" applyFont="1" applyFill="1" applyBorder="1" applyProtection="1">
      <protection hidden="1"/>
    </xf>
    <xf numFmtId="0" fontId="31" fillId="2" borderId="0" xfId="0" applyFont="1" applyFill="1" applyAlignment="1" applyProtection="1">
      <alignment vertical="center"/>
      <protection hidden="1"/>
    </xf>
    <xf numFmtId="0" fontId="32" fillId="2" borderId="0" xfId="0" applyFont="1" applyFill="1" applyProtection="1">
      <protection hidden="1"/>
    </xf>
    <xf numFmtId="0" fontId="32" fillId="2" borderId="0" xfId="0" applyFont="1" applyFill="1" applyAlignment="1" applyProtection="1">
      <alignment wrapText="1"/>
      <protection hidden="1"/>
    </xf>
    <xf numFmtId="0" fontId="3" fillId="2" borderId="0" xfId="0" applyFont="1" applyFill="1" applyAlignment="1" applyProtection="1">
      <alignment vertical="center"/>
      <protection hidden="1"/>
    </xf>
    <xf numFmtId="164" fontId="9" fillId="20" borderId="43" xfId="0" applyNumberFormat="1" applyFont="1" applyFill="1" applyBorder="1" applyAlignment="1" applyProtection="1">
      <alignment horizontal="center" vertical="center"/>
      <protection hidden="1"/>
    </xf>
    <xf numFmtId="0" fontId="0" fillId="0" borderId="0" xfId="0" applyAlignment="1">
      <alignment horizontal="center"/>
    </xf>
    <xf numFmtId="6" fontId="0" fillId="0" borderId="0" xfId="0" applyNumberFormat="1" applyAlignment="1">
      <alignment horizontal="center"/>
    </xf>
    <xf numFmtId="0" fontId="9" fillId="4" borderId="40" xfId="0" applyFont="1" applyFill="1" applyBorder="1" applyAlignment="1" applyProtection="1">
      <alignment vertical="center" wrapText="1"/>
      <protection hidden="1"/>
    </xf>
    <xf numFmtId="10" fontId="9" fillId="18" borderId="1" xfId="0" applyNumberFormat="1" applyFont="1" applyFill="1" applyBorder="1" applyAlignment="1" applyProtection="1">
      <alignment horizontal="center" vertical="center"/>
      <protection hidden="1"/>
    </xf>
    <xf numFmtId="9" fontId="8" fillId="18" borderId="1" xfId="7" applyFont="1" applyFill="1" applyBorder="1" applyAlignment="1" applyProtection="1">
      <alignment horizontal="center" vertical="center"/>
      <protection hidden="1"/>
    </xf>
    <xf numFmtId="44" fontId="11" fillId="0" borderId="13" xfId="1" applyFont="1" applyFill="1" applyBorder="1" applyAlignment="1" applyProtection="1">
      <alignment horizontal="center" vertical="center" wrapText="1"/>
      <protection hidden="1"/>
    </xf>
    <xf numFmtId="0" fontId="9" fillId="4" borderId="1" xfId="0" applyFont="1" applyFill="1" applyBorder="1" applyAlignment="1" applyProtection="1">
      <alignment vertical="center" wrapText="1"/>
      <protection hidden="1"/>
    </xf>
    <xf numFmtId="0" fontId="3" fillId="2" borderId="0" xfId="0" applyFont="1" applyFill="1" applyProtection="1">
      <protection hidden="1"/>
    </xf>
    <xf numFmtId="0" fontId="0" fillId="2" borderId="0" xfId="0" applyFill="1" applyBorder="1" applyProtection="1">
      <protection hidden="1"/>
    </xf>
    <xf numFmtId="0" fontId="10" fillId="2" borderId="0" xfId="0" applyFont="1" applyFill="1" applyBorder="1" applyAlignment="1" applyProtection="1">
      <alignment horizontal="right"/>
      <protection hidden="1"/>
    </xf>
    <xf numFmtId="6" fontId="0" fillId="2" borderId="0" xfId="0" applyNumberFormat="1" applyFill="1" applyProtection="1">
      <protection hidden="1"/>
    </xf>
    <xf numFmtId="0" fontId="6" fillId="2" borderId="0" xfId="0" applyFont="1" applyFill="1" applyProtection="1">
      <protection hidden="1"/>
    </xf>
    <xf numFmtId="44" fontId="11" fillId="2" borderId="37" xfId="1" applyFont="1" applyFill="1" applyBorder="1" applyAlignment="1" applyProtection="1">
      <alignment wrapText="1"/>
      <protection hidden="1"/>
    </xf>
    <xf numFmtId="0" fontId="0" fillId="2" borderId="2" xfId="0" applyFill="1" applyBorder="1" applyProtection="1">
      <protection hidden="1"/>
    </xf>
    <xf numFmtId="44" fontId="11" fillId="12" borderId="35" xfId="1" applyNumberFormat="1" applyFont="1" applyFill="1" applyBorder="1" applyAlignment="1" applyProtection="1">
      <alignment vertical="center" wrapText="1"/>
      <protection hidden="1"/>
    </xf>
    <xf numFmtId="164" fontId="8" fillId="2" borderId="0" xfId="0" applyNumberFormat="1" applyFont="1" applyFill="1" applyBorder="1" applyAlignment="1" applyProtection="1">
      <alignment horizontal="center" vertical="center"/>
      <protection hidden="1"/>
    </xf>
    <xf numFmtId="0" fontId="28" fillId="3" borderId="1" xfId="0" applyFont="1" applyFill="1" applyBorder="1" applyAlignment="1" applyProtection="1">
      <alignment horizontal="left" vertical="center" wrapText="1"/>
      <protection hidden="1"/>
    </xf>
    <xf numFmtId="6" fontId="8" fillId="2" borderId="0" xfId="0" applyNumberFormat="1" applyFont="1" applyFill="1" applyBorder="1" applyAlignment="1" applyProtection="1">
      <alignment horizontal="center" vertical="center"/>
      <protection hidden="1"/>
    </xf>
    <xf numFmtId="0" fontId="33" fillId="2" borderId="0" xfId="0" applyFont="1" applyFill="1" applyAlignment="1">
      <alignment vertical="top" wrapText="1"/>
    </xf>
    <xf numFmtId="0" fontId="0" fillId="2" borderId="0" xfId="0" applyFill="1" applyAlignment="1">
      <alignment vertical="top" wrapText="1"/>
    </xf>
    <xf numFmtId="0" fontId="37" fillId="2" borderId="0" xfId="0" applyFont="1" applyFill="1" applyAlignment="1" applyProtection="1">
      <alignment horizontal="right"/>
      <protection hidden="1"/>
    </xf>
    <xf numFmtId="6" fontId="8" fillId="2" borderId="41" xfId="0" applyNumberFormat="1" applyFont="1" applyFill="1" applyBorder="1" applyAlignment="1" applyProtection="1">
      <alignment horizontal="center" vertical="center"/>
      <protection hidden="1"/>
    </xf>
    <xf numFmtId="164" fontId="9" fillId="2" borderId="42" xfId="0" applyNumberFormat="1" applyFont="1" applyFill="1" applyBorder="1" applyAlignment="1" applyProtection="1">
      <alignment horizontal="center" vertical="center"/>
      <protection hidden="1"/>
    </xf>
    <xf numFmtId="0" fontId="0" fillId="2" borderId="0" xfId="0" applyFill="1" applyAlignment="1">
      <alignment wrapText="1"/>
    </xf>
    <xf numFmtId="0" fontId="9" fillId="4" borderId="43" xfId="0" applyFont="1" applyFill="1" applyBorder="1" applyAlignment="1" applyProtection="1">
      <alignment vertical="center" wrapText="1"/>
      <protection hidden="1"/>
    </xf>
    <xf numFmtId="0" fontId="0" fillId="2" borderId="0" xfId="0" applyFill="1" applyAlignment="1" applyProtection="1">
      <alignment wrapText="1"/>
      <protection hidden="1"/>
    </xf>
    <xf numFmtId="0" fontId="9" fillId="18" borderId="43" xfId="0" applyFont="1" applyFill="1" applyBorder="1" applyAlignment="1" applyProtection="1">
      <alignment horizontal="center" vertical="center" wrapText="1"/>
      <protection hidden="1"/>
    </xf>
    <xf numFmtId="0" fontId="0" fillId="2" borderId="0" xfId="0" applyFill="1"/>
    <xf numFmtId="0" fontId="0" fillId="2" borderId="0" xfId="0" applyFill="1" applyAlignment="1">
      <alignment vertical="center"/>
    </xf>
    <xf numFmtId="0" fontId="3" fillId="2" borderId="0" xfId="0" applyFont="1" applyFill="1" applyAlignment="1">
      <alignment vertical="center" wrapText="1"/>
    </xf>
    <xf numFmtId="0" fontId="0" fillId="2" borderId="0" xfId="0" applyFill="1" applyAlignment="1">
      <alignment vertical="center" wrapText="1"/>
    </xf>
    <xf numFmtId="0" fontId="9" fillId="0" borderId="1" xfId="0" applyFont="1" applyBorder="1" applyAlignment="1" applyProtection="1">
      <alignment vertical="center" wrapText="1"/>
      <protection hidden="1"/>
    </xf>
    <xf numFmtId="0" fontId="8" fillId="0" borderId="1" xfId="0" applyFont="1" applyBorder="1" applyAlignment="1" applyProtection="1">
      <alignment vertical="center" wrapText="1"/>
      <protection hidden="1"/>
    </xf>
    <xf numFmtId="0" fontId="9" fillId="2" borderId="1" xfId="0" applyFont="1" applyFill="1" applyBorder="1" applyAlignment="1" applyProtection="1">
      <alignment vertical="center" wrapText="1"/>
      <protection hidden="1"/>
    </xf>
    <xf numFmtId="0" fontId="6" fillId="0" borderId="1" xfId="0" applyFont="1" applyBorder="1" applyAlignment="1" applyProtection="1">
      <alignment vertical="center" wrapText="1"/>
      <protection hidden="1"/>
    </xf>
    <xf numFmtId="0" fontId="6" fillId="2" borderId="1" xfId="0" applyFont="1" applyFill="1" applyBorder="1" applyAlignment="1" applyProtection="1">
      <alignment vertical="center" wrapText="1"/>
      <protection hidden="1"/>
    </xf>
    <xf numFmtId="0" fontId="8" fillId="2" borderId="1" xfId="0" applyFont="1" applyFill="1" applyBorder="1" applyAlignment="1" applyProtection="1">
      <alignment vertical="center" wrapText="1"/>
      <protection hidden="1"/>
    </xf>
    <xf numFmtId="0" fontId="38" fillId="2" borderId="0" xfId="0" applyFont="1" applyFill="1" applyBorder="1" applyAlignment="1" applyProtection="1">
      <alignment vertical="top" wrapText="1"/>
      <protection hidden="1"/>
    </xf>
    <xf numFmtId="0" fontId="8" fillId="2" borderId="0" xfId="0" applyFont="1" applyFill="1" applyBorder="1" applyAlignment="1" applyProtection="1">
      <alignment vertical="center" wrapText="1"/>
      <protection hidden="1"/>
    </xf>
    <xf numFmtId="0" fontId="8" fillId="2" borderId="0" xfId="0" applyFont="1" applyFill="1" applyBorder="1" applyAlignment="1" applyProtection="1">
      <alignment horizontal="center" vertical="center" wrapText="1"/>
      <protection hidden="1"/>
    </xf>
    <xf numFmtId="0" fontId="9" fillId="4" borderId="1" xfId="0" applyFont="1" applyFill="1" applyBorder="1" applyAlignment="1" applyProtection="1">
      <alignment horizontal="center" vertical="center" wrapText="1"/>
      <protection hidden="1"/>
    </xf>
    <xf numFmtId="0" fontId="37" fillId="2" borderId="0" xfId="0" applyFont="1" applyFill="1" applyAlignment="1" applyProtection="1">
      <alignment wrapText="1"/>
      <protection hidden="1"/>
    </xf>
    <xf numFmtId="0" fontId="17" fillId="0" borderId="0" xfId="2" applyProtection="1">
      <protection hidden="1"/>
    </xf>
    <xf numFmtId="0" fontId="9" fillId="0" borderId="1" xfId="0" applyFont="1" applyBorder="1" applyAlignment="1" applyProtection="1">
      <alignment vertical="center"/>
      <protection hidden="1"/>
    </xf>
    <xf numFmtId="0" fontId="8" fillId="4" borderId="40" xfId="0" applyFont="1" applyFill="1" applyBorder="1" applyAlignment="1" applyProtection="1">
      <alignment horizontal="center" vertical="center" wrapText="1"/>
      <protection hidden="1"/>
    </xf>
    <xf numFmtId="6" fontId="9" fillId="0" borderId="1" xfId="0" applyNumberFormat="1" applyFont="1" applyFill="1" applyBorder="1" applyAlignment="1" applyProtection="1">
      <alignment horizontal="center" vertical="center" wrapText="1"/>
      <protection hidden="1"/>
    </xf>
    <xf numFmtId="164" fontId="20" fillId="4" borderId="1" xfId="0" applyNumberFormat="1" applyFont="1" applyFill="1" applyBorder="1" applyAlignment="1" applyProtection="1">
      <alignment horizontal="center" vertical="center" wrapText="1"/>
      <protection hidden="1"/>
    </xf>
    <xf numFmtId="0" fontId="0" fillId="0" borderId="0" xfId="0" applyAlignment="1" applyProtection="1">
      <alignment wrapText="1"/>
      <protection hidden="1"/>
    </xf>
    <xf numFmtId="6" fontId="20" fillId="18" borderId="1" xfId="0" applyNumberFormat="1" applyFont="1" applyFill="1" applyBorder="1" applyAlignment="1" applyProtection="1">
      <alignment horizontal="center" vertical="center" wrapText="1"/>
      <protection hidden="1"/>
    </xf>
    <xf numFmtId="0" fontId="0" fillId="2" borderId="0" xfId="0" applyFill="1" applyAlignment="1" applyProtection="1">
      <alignment vertical="center" wrapText="1"/>
      <protection hidden="1"/>
    </xf>
    <xf numFmtId="0" fontId="0" fillId="0" borderId="0" xfId="0" applyAlignment="1">
      <alignment vertical="center" wrapText="1"/>
    </xf>
    <xf numFmtId="0" fontId="30" fillId="2" borderId="0" xfId="0" applyFont="1" applyFill="1" applyAlignment="1" applyProtection="1">
      <alignment horizontal="left" vertical="center" wrapText="1"/>
      <protection hidden="1"/>
    </xf>
    <xf numFmtId="0" fontId="0" fillId="5" borderId="7" xfId="0" applyFill="1" applyBorder="1" applyAlignment="1" applyProtection="1">
      <alignment horizontal="center" vertical="center" wrapText="1"/>
      <protection hidden="1"/>
    </xf>
    <xf numFmtId="0" fontId="0" fillId="5" borderId="9" xfId="0" applyFill="1" applyBorder="1" applyAlignment="1" applyProtection="1">
      <alignment horizontal="center" vertical="center" wrapText="1"/>
      <protection hidden="1"/>
    </xf>
    <xf numFmtId="0" fontId="0" fillId="5" borderId="10" xfId="0" applyFill="1" applyBorder="1" applyAlignment="1" applyProtection="1">
      <alignment horizontal="center" vertical="center" wrapText="1"/>
      <protection hidden="1"/>
    </xf>
    <xf numFmtId="0" fontId="0" fillId="6" borderId="7" xfId="0" applyFill="1" applyBorder="1" applyAlignment="1" applyProtection="1">
      <alignment horizontal="center" vertical="center" wrapText="1"/>
      <protection hidden="1"/>
    </xf>
    <xf numFmtId="0" fontId="0" fillId="6" borderId="9" xfId="0" applyFill="1" applyBorder="1" applyAlignment="1" applyProtection="1">
      <alignment horizontal="center" vertical="center" wrapText="1"/>
      <protection hidden="1"/>
    </xf>
    <xf numFmtId="0" fontId="0" fillId="6" borderId="10" xfId="0" applyFill="1" applyBorder="1" applyAlignment="1" applyProtection="1">
      <alignment horizontal="center" vertical="center" wrapText="1"/>
      <protection hidden="1"/>
    </xf>
    <xf numFmtId="0" fontId="0" fillId="7" borderId="9" xfId="0" applyFill="1" applyBorder="1" applyAlignment="1" applyProtection="1">
      <alignment horizontal="center" vertical="center"/>
      <protection hidden="1"/>
    </xf>
    <xf numFmtId="0" fontId="0" fillId="7" borderId="10" xfId="0" applyFill="1" applyBorder="1" applyAlignment="1" applyProtection="1">
      <alignment horizontal="center" vertical="center"/>
      <protection hidden="1"/>
    </xf>
    <xf numFmtId="0" fontId="33" fillId="2" borderId="0" xfId="0" applyFont="1" applyFill="1" applyAlignment="1" applyProtection="1">
      <alignment vertical="top" wrapText="1"/>
      <protection hidden="1"/>
    </xf>
    <xf numFmtId="0" fontId="0" fillId="0" borderId="0" xfId="0" applyAlignment="1">
      <alignment vertical="top" wrapText="1"/>
    </xf>
    <xf numFmtId="0" fontId="21" fillId="2" borderId="40" xfId="0" applyFont="1" applyFill="1" applyBorder="1" applyAlignment="1" applyProtection="1">
      <alignment vertical="center" wrapText="1"/>
      <protection hidden="1"/>
    </xf>
    <xf numFmtId="0" fontId="0" fillId="2" borderId="41" xfId="0" applyFill="1" applyBorder="1" applyAlignment="1" applyProtection="1">
      <alignment vertical="center" wrapText="1"/>
      <protection hidden="1"/>
    </xf>
    <xf numFmtId="0" fontId="39" fillId="2" borderId="45" xfId="2" applyFont="1" applyFill="1" applyBorder="1" applyAlignment="1" applyProtection="1">
      <alignment vertical="center" wrapText="1"/>
      <protection hidden="1"/>
    </xf>
    <xf numFmtId="0" fontId="37" fillId="2" borderId="45" xfId="0" applyFont="1" applyFill="1" applyBorder="1" applyAlignment="1" applyProtection="1">
      <alignment wrapText="1"/>
      <protection hidden="1"/>
    </xf>
    <xf numFmtId="0" fontId="37" fillId="2" borderId="0" xfId="0" applyFont="1" applyFill="1" applyAlignment="1" applyProtection="1">
      <alignment wrapText="1"/>
      <protection hidden="1"/>
    </xf>
    <xf numFmtId="0" fontId="0" fillId="2" borderId="0" xfId="0" applyFill="1" applyAlignment="1" applyProtection="1">
      <alignment wrapText="1"/>
      <protection hidden="1"/>
    </xf>
    <xf numFmtId="164" fontId="16" fillId="14" borderId="0" xfId="0" applyNumberFormat="1" applyFont="1" applyFill="1" applyAlignment="1" applyProtection="1">
      <alignment horizontal="right"/>
      <protection hidden="1"/>
    </xf>
    <xf numFmtId="0" fontId="17" fillId="2" borderId="0" xfId="2" applyFill="1" applyBorder="1" applyAlignment="1" applyProtection="1">
      <alignment horizontal="right" vertical="top"/>
      <protection hidden="1"/>
    </xf>
    <xf numFmtId="0" fontId="33" fillId="2" borderId="0" xfId="0" applyFont="1" applyFill="1" applyBorder="1" applyAlignment="1" applyProtection="1">
      <alignment vertical="top" wrapText="1"/>
      <protection hidden="1"/>
    </xf>
    <xf numFmtId="0" fontId="0" fillId="2" borderId="0" xfId="0" applyFill="1" applyAlignment="1" applyProtection="1">
      <alignment vertical="top" wrapText="1"/>
      <protection hidden="1"/>
    </xf>
    <xf numFmtId="0" fontId="21" fillId="4" borderId="40" xfId="0" applyFont="1" applyFill="1" applyBorder="1" applyAlignment="1" applyProtection="1">
      <alignment vertical="center" wrapText="1"/>
      <protection hidden="1"/>
    </xf>
    <xf numFmtId="0" fontId="21" fillId="4" borderId="41" xfId="0" applyFont="1" applyFill="1" applyBorder="1" applyAlignment="1" applyProtection="1">
      <alignment vertical="center" wrapText="1"/>
      <protection hidden="1"/>
    </xf>
    <xf numFmtId="0" fontId="21" fillId="4" borderId="42" xfId="0" applyFont="1" applyFill="1" applyBorder="1" applyAlignment="1" applyProtection="1">
      <alignment vertical="center" wrapText="1"/>
      <protection hidden="1"/>
    </xf>
    <xf numFmtId="0" fontId="33" fillId="0" borderId="0" xfId="0" applyFont="1" applyBorder="1" applyAlignment="1" applyProtection="1">
      <alignment vertical="top" wrapText="1"/>
      <protection hidden="1"/>
    </xf>
    <xf numFmtId="0" fontId="33" fillId="0" borderId="0" xfId="0" applyFont="1" applyAlignment="1" applyProtection="1">
      <alignment vertical="top" wrapText="1"/>
      <protection hidden="1"/>
    </xf>
    <xf numFmtId="0" fontId="0" fillId="0" borderId="0" xfId="0" applyAlignment="1" applyProtection="1">
      <alignment vertical="top" wrapText="1"/>
      <protection hidden="1"/>
    </xf>
    <xf numFmtId="0" fontId="38" fillId="2" borderId="0" xfId="0" applyFont="1" applyFill="1" applyAlignment="1" applyProtection="1">
      <alignment wrapText="1"/>
      <protection hidden="1"/>
    </xf>
    <xf numFmtId="0" fontId="21" fillId="4" borderId="40" xfId="0" applyFont="1" applyFill="1" applyBorder="1" applyAlignment="1" applyProtection="1">
      <alignment horizontal="left"/>
      <protection hidden="1"/>
    </xf>
    <xf numFmtId="0" fontId="21" fillId="4" borderId="41" xfId="0" applyFont="1" applyFill="1" applyBorder="1" applyAlignment="1" applyProtection="1">
      <alignment horizontal="left"/>
      <protection hidden="1"/>
    </xf>
    <xf numFmtId="0" fontId="21" fillId="4" borderId="42" xfId="0" applyFont="1" applyFill="1" applyBorder="1" applyAlignment="1" applyProtection="1">
      <alignment horizontal="left"/>
      <protection hidden="1"/>
    </xf>
    <xf numFmtId="0" fontId="9" fillId="4" borderId="43" xfId="0" applyFont="1" applyFill="1" applyBorder="1" applyAlignment="1" applyProtection="1">
      <alignment vertical="center" wrapText="1"/>
      <protection hidden="1"/>
    </xf>
    <xf numFmtId="0" fontId="0" fillId="0" borderId="46" xfId="0" applyBorder="1" applyAlignment="1" applyProtection="1">
      <alignment vertical="center" wrapText="1"/>
      <protection hidden="1"/>
    </xf>
    <xf numFmtId="0" fontId="0" fillId="0" borderId="44" xfId="0" applyBorder="1" applyAlignment="1" applyProtection="1">
      <alignment vertical="center" wrapText="1"/>
      <protection hidden="1"/>
    </xf>
    <xf numFmtId="0" fontId="33" fillId="2" borderId="0" xfId="0" applyFont="1" applyFill="1" applyAlignment="1" applyProtection="1">
      <alignment wrapText="1"/>
      <protection hidden="1"/>
    </xf>
    <xf numFmtId="0" fontId="33" fillId="0" borderId="0" xfId="0" applyFont="1" applyAlignment="1" applyProtection="1">
      <alignment wrapText="1"/>
      <protection hidden="1"/>
    </xf>
    <xf numFmtId="0" fontId="0" fillId="0" borderId="0" xfId="0" applyAlignment="1" applyProtection="1">
      <alignment wrapText="1"/>
      <protection hidden="1"/>
    </xf>
    <xf numFmtId="0" fontId="0" fillId="2" borderId="45" xfId="0" applyFill="1" applyBorder="1" applyAlignment="1" applyProtection="1">
      <alignment wrapText="1"/>
      <protection hidden="1"/>
    </xf>
    <xf numFmtId="0" fontId="0" fillId="0" borderId="45" xfId="0" applyBorder="1" applyAlignment="1" applyProtection="1">
      <alignment wrapText="1"/>
      <protection hidden="1"/>
    </xf>
    <xf numFmtId="0" fontId="9" fillId="4" borderId="43" xfId="0" applyFont="1" applyFill="1" applyBorder="1" applyAlignment="1" applyProtection="1">
      <alignment horizontal="left" vertical="center" wrapText="1"/>
      <protection hidden="1"/>
    </xf>
    <xf numFmtId="0" fontId="9" fillId="4" borderId="44" xfId="0" applyFont="1" applyFill="1" applyBorder="1" applyAlignment="1" applyProtection="1">
      <alignment horizontal="left" vertical="center" wrapText="1"/>
      <protection hidden="1"/>
    </xf>
    <xf numFmtId="0" fontId="9" fillId="18" borderId="43" xfId="0" applyFont="1" applyFill="1" applyBorder="1" applyAlignment="1" applyProtection="1">
      <alignment horizontal="center" vertical="center" wrapText="1"/>
      <protection hidden="1"/>
    </xf>
    <xf numFmtId="0" fontId="9" fillId="18" borderId="44" xfId="0" applyFont="1" applyFill="1" applyBorder="1" applyAlignment="1" applyProtection="1">
      <alignment horizontal="center" vertical="center" wrapText="1"/>
      <protection hidden="1"/>
    </xf>
    <xf numFmtId="164" fontId="8" fillId="20" borderId="43" xfId="0" applyNumberFormat="1" applyFont="1" applyFill="1" applyBorder="1" applyAlignment="1" applyProtection="1">
      <alignment horizontal="center" vertical="center"/>
      <protection hidden="1"/>
    </xf>
    <xf numFmtId="164" fontId="8" fillId="20" borderId="44" xfId="0" applyNumberFormat="1" applyFont="1" applyFill="1" applyBorder="1" applyAlignment="1" applyProtection="1">
      <alignment horizontal="center" vertical="center"/>
      <protection hidden="1"/>
    </xf>
  </cellXfs>
  <cellStyles count="8">
    <cellStyle name="Currency" xfId="1" builtinId="4"/>
    <cellStyle name="Currency 2" xfId="5" xr:uid="{00000000-0005-0000-0000-000031000000}"/>
    <cellStyle name="Hyperlink" xfId="2" builtinId="8"/>
    <cellStyle name="Hyperlink 2" xfId="4" xr:uid="{00000000-0005-0000-0000-000032000000}"/>
    <cellStyle name="Normal" xfId="0" builtinId="0"/>
    <cellStyle name="Normal 2" xfId="3" xr:uid="{00000000-0005-0000-0000-000033000000}"/>
    <cellStyle name="Percent" xfId="7" builtinId="5"/>
    <cellStyle name="Percent 2" xfId="6" xr:uid="{00000000-0005-0000-0000-000034000000}"/>
  </cellStyles>
  <dxfs count="3">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2181225</xdr:colOff>
      <xdr:row>15</xdr:row>
      <xdr:rowOff>105099</xdr:rowOff>
    </xdr:from>
    <xdr:to>
      <xdr:col>0</xdr:col>
      <xdr:colOff>7886065</xdr:colOff>
      <xdr:row>34</xdr:row>
      <xdr:rowOff>25075</xdr:rowOff>
    </xdr:to>
    <xdr:pic>
      <xdr:nvPicPr>
        <xdr:cNvPr id="4" name="Picture 3">
          <a:extLst>
            <a:ext uri="{FF2B5EF4-FFF2-40B4-BE49-F238E27FC236}">
              <a16:creationId xmlns:a16="http://schemas.microsoft.com/office/drawing/2014/main" id="{3E39ECC6-5378-4296-88D4-861B59AB3EB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181225" y="3305499"/>
          <a:ext cx="5704840" cy="3298176"/>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5C2C13A0-2335-493E-AA4F-691F14EEBE18}">
  <we:reference id="6da5b0d7-dbb0-49a9-93ba-d19c80971ba6" version="4.1.6.0" store="EXCatalog" storeType="EXCatalog"/>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wessexwater.co.uk/services/building-and-developing/self-la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wessexwater.co.uk/our-charge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B355F-D4E4-4B2D-8C1E-B5AE001E0885}">
  <dimension ref="A1:A14"/>
  <sheetViews>
    <sheetView tabSelected="1" workbookViewId="0"/>
  </sheetViews>
  <sheetFormatPr defaultRowHeight="14" x14ac:dyDescent="0.3"/>
  <cols>
    <col min="1" max="1" width="150.4140625" style="194" customWidth="1"/>
    <col min="2" max="16384" width="8.6640625" style="194"/>
  </cols>
  <sheetData>
    <row r="1" spans="1:1" x14ac:dyDescent="0.3">
      <c r="A1" s="196" t="s">
        <v>315</v>
      </c>
    </row>
    <row r="2" spans="1:1" x14ac:dyDescent="0.3">
      <c r="A2" s="196"/>
    </row>
    <row r="3" spans="1:1" ht="28" x14ac:dyDescent="0.3">
      <c r="A3" s="197" t="s">
        <v>316</v>
      </c>
    </row>
    <row r="4" spans="1:1" x14ac:dyDescent="0.3">
      <c r="A4" s="197"/>
    </row>
    <row r="5" spans="1:1" x14ac:dyDescent="0.3">
      <c r="A5" s="197" t="s">
        <v>317</v>
      </c>
    </row>
    <row r="6" spans="1:1" x14ac:dyDescent="0.3">
      <c r="A6" s="197"/>
    </row>
    <row r="7" spans="1:1" x14ac:dyDescent="0.3">
      <c r="A7" s="197" t="s">
        <v>318</v>
      </c>
    </row>
    <row r="8" spans="1:1" x14ac:dyDescent="0.3">
      <c r="A8" s="195" t="s">
        <v>319</v>
      </c>
    </row>
    <row r="9" spans="1:1" x14ac:dyDescent="0.3">
      <c r="A9" s="197" t="s">
        <v>320</v>
      </c>
    </row>
    <row r="10" spans="1:1" x14ac:dyDescent="0.3">
      <c r="A10" s="197"/>
    </row>
    <row r="11" spans="1:1" ht="28" x14ac:dyDescent="0.3">
      <c r="A11" s="197" t="s">
        <v>321</v>
      </c>
    </row>
    <row r="12" spans="1:1" x14ac:dyDescent="0.3">
      <c r="A12" s="197"/>
    </row>
    <row r="13" spans="1:1" x14ac:dyDescent="0.3">
      <c r="A13" s="197"/>
    </row>
    <row r="14" spans="1:1" ht="28" x14ac:dyDescent="0.3">
      <c r="A14" s="190" t="s">
        <v>322</v>
      </c>
    </row>
  </sheetData>
  <sheetProtection algorithmName="SHA-512" hashValue="d7zzDIuP/UDlJ7eFwKCm3YwExgxn0Yf+GJxFnVG2k5V24a+rS6XEPPf+H/fBM+P9fditsg8ufK3NJqWmQdqNDw==" saltValue="Na/tP1IEHtVa5Sz26eee3Q=="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15806-64F6-42EA-8686-0984DDAB8934}">
  <sheetPr codeName="Sheet9">
    <tabColor theme="5" tint="0.79998168889431442"/>
    <pageSetUpPr fitToPage="1"/>
  </sheetPr>
  <dimension ref="B1:L27"/>
  <sheetViews>
    <sheetView zoomScaleNormal="100" workbookViewId="0"/>
  </sheetViews>
  <sheetFormatPr defaultColWidth="8.6640625" defaultRowHeight="14" x14ac:dyDescent="0.3"/>
  <cols>
    <col min="1" max="1" width="2.4140625" style="3" customWidth="1"/>
    <col min="2" max="2" width="77.58203125" style="3" customWidth="1"/>
    <col min="3" max="3" width="20.1640625" style="3" customWidth="1"/>
    <col min="4" max="4" width="13.1640625" style="125" customWidth="1"/>
    <col min="5" max="5" width="10.4140625" style="3" customWidth="1"/>
    <col min="6" max="6" width="10.4140625" style="132" customWidth="1"/>
    <col min="7" max="7" width="2.5" style="3" customWidth="1"/>
    <col min="8" max="8" width="60.1640625" style="3" customWidth="1"/>
    <col min="9" max="9" width="11.4140625" style="3" customWidth="1"/>
    <col min="10" max="10" width="10.4140625" style="125" customWidth="1"/>
    <col min="11" max="11" width="10.4140625" style="3" customWidth="1"/>
    <col min="12" max="12" width="10.4140625" style="132" customWidth="1"/>
    <col min="13" max="16384" width="8.6640625" style="3"/>
  </cols>
  <sheetData>
    <row r="1" spans="2:12" ht="23" x14ac:dyDescent="0.5">
      <c r="B1" s="116" t="s">
        <v>78</v>
      </c>
      <c r="C1" s="117"/>
      <c r="D1" s="117"/>
      <c r="E1" s="235">
        <f>SUM(F:F)</f>
        <v>0</v>
      </c>
      <c r="F1" s="235"/>
      <c r="H1" s="116" t="s">
        <v>207</v>
      </c>
      <c r="I1" s="117"/>
      <c r="J1" s="117"/>
      <c r="K1" s="235">
        <f>SUM(L:L)</f>
        <v>0</v>
      </c>
      <c r="L1" s="235"/>
    </row>
    <row r="2" spans="2:12" ht="30" customHeight="1" x14ac:dyDescent="0.3">
      <c r="D2" s="118"/>
      <c r="E2" s="236" t="s">
        <v>79</v>
      </c>
      <c r="F2" s="236"/>
      <c r="H2" s="234" t="s">
        <v>247</v>
      </c>
      <c r="I2" s="254"/>
      <c r="J2" s="254"/>
      <c r="K2" s="236" t="s">
        <v>79</v>
      </c>
      <c r="L2" s="236"/>
    </row>
    <row r="3" spans="2:12" ht="15.5" x14ac:dyDescent="0.35">
      <c r="B3" s="149" t="s">
        <v>196</v>
      </c>
      <c r="C3" s="150"/>
      <c r="D3" s="151"/>
      <c r="E3" s="152"/>
      <c r="F3" s="153"/>
    </row>
    <row r="4" spans="2:12" s="125" customFormat="1" x14ac:dyDescent="0.3">
      <c r="B4" s="146" t="s">
        <v>1</v>
      </c>
      <c r="C4" s="146" t="s">
        <v>2</v>
      </c>
      <c r="D4" s="146" t="s">
        <v>21</v>
      </c>
      <c r="E4" s="146" t="s">
        <v>3</v>
      </c>
      <c r="F4" s="157" t="s">
        <v>22</v>
      </c>
      <c r="H4" s="183" t="s">
        <v>245</v>
      </c>
      <c r="I4" s="169" t="s">
        <v>246</v>
      </c>
      <c r="J4" s="211">
        <v>1</v>
      </c>
      <c r="K4" s="212"/>
      <c r="L4" s="140">
        <f t="shared" ref="L4" si="0">J4*K4</f>
        <v>0</v>
      </c>
    </row>
    <row r="5" spans="2:12" x14ac:dyDescent="0.3">
      <c r="B5" s="173" t="s">
        <v>292</v>
      </c>
      <c r="C5" s="173" t="s">
        <v>12</v>
      </c>
      <c r="D5" s="207"/>
      <c r="E5" s="147">
        <v>131</v>
      </c>
      <c r="F5" s="140">
        <f t="shared" ref="F5:F16" si="1">D5*E5</f>
        <v>0</v>
      </c>
    </row>
    <row r="6" spans="2:12" x14ac:dyDescent="0.3">
      <c r="B6" s="173" t="s">
        <v>223</v>
      </c>
      <c r="C6" s="173" t="s">
        <v>12</v>
      </c>
      <c r="D6" s="207"/>
      <c r="E6" s="147">
        <v>489</v>
      </c>
      <c r="F6" s="140">
        <f t="shared" si="1"/>
        <v>0</v>
      </c>
    </row>
    <row r="7" spans="2:12" ht="25" x14ac:dyDescent="0.3">
      <c r="B7" s="173" t="s">
        <v>224</v>
      </c>
      <c r="C7" s="173" t="s">
        <v>225</v>
      </c>
      <c r="D7" s="207"/>
      <c r="E7" s="147">
        <v>196</v>
      </c>
      <c r="F7" s="140">
        <f t="shared" si="1"/>
        <v>0</v>
      </c>
    </row>
    <row r="8" spans="2:12" ht="25" x14ac:dyDescent="0.3">
      <c r="B8" s="173" t="s">
        <v>226</v>
      </c>
      <c r="C8" s="173" t="s">
        <v>201</v>
      </c>
      <c r="D8" s="207"/>
      <c r="E8" s="147">
        <v>1046</v>
      </c>
      <c r="F8" s="140">
        <f t="shared" si="1"/>
        <v>0</v>
      </c>
    </row>
    <row r="9" spans="2:12" ht="25" x14ac:dyDescent="0.3">
      <c r="B9" s="173" t="s">
        <v>227</v>
      </c>
      <c r="C9" s="173" t="s">
        <v>201</v>
      </c>
      <c r="D9" s="207"/>
      <c r="E9" s="147">
        <v>2510</v>
      </c>
      <c r="F9" s="140">
        <f t="shared" si="1"/>
        <v>0</v>
      </c>
    </row>
    <row r="10" spans="2:12" ht="25" x14ac:dyDescent="0.3">
      <c r="B10" s="173" t="s">
        <v>228</v>
      </c>
      <c r="C10" s="173" t="s">
        <v>201</v>
      </c>
      <c r="D10" s="207"/>
      <c r="E10" s="147">
        <v>3974</v>
      </c>
      <c r="F10" s="140">
        <f t="shared" si="1"/>
        <v>0</v>
      </c>
    </row>
    <row r="11" spans="2:12" ht="37.5" x14ac:dyDescent="0.3">
      <c r="B11" s="173" t="s">
        <v>229</v>
      </c>
      <c r="C11" s="173" t="s">
        <v>230</v>
      </c>
      <c r="D11" s="159">
        <f>SUM(K1)</f>
        <v>0</v>
      </c>
      <c r="E11" s="170">
        <v>4.0000000000000001E-3</v>
      </c>
      <c r="F11" s="140">
        <f>IF(D11&gt;1000000,D11*E11,0)</f>
        <v>0</v>
      </c>
    </row>
    <row r="12" spans="2:12" x14ac:dyDescent="0.3">
      <c r="B12" s="173" t="s">
        <v>231</v>
      </c>
      <c r="C12" s="173" t="s">
        <v>222</v>
      </c>
      <c r="D12" s="207"/>
      <c r="E12" s="147">
        <v>1204</v>
      </c>
      <c r="F12" s="140">
        <f t="shared" si="1"/>
        <v>0</v>
      </c>
    </row>
    <row r="13" spans="2:12" ht="25" x14ac:dyDescent="0.3">
      <c r="B13" s="173" t="s">
        <v>232</v>
      </c>
      <c r="C13" s="173" t="s">
        <v>233</v>
      </c>
      <c r="D13" s="207"/>
      <c r="E13" s="133" t="s">
        <v>126</v>
      </c>
      <c r="F13" s="140"/>
    </row>
    <row r="14" spans="2:12" ht="25" x14ac:dyDescent="0.3">
      <c r="B14" s="173" t="s">
        <v>104</v>
      </c>
      <c r="C14" s="173" t="s">
        <v>131</v>
      </c>
      <c r="D14" s="207"/>
      <c r="E14" s="147">
        <v>449</v>
      </c>
      <c r="F14" s="140">
        <f t="shared" si="1"/>
        <v>0</v>
      </c>
    </row>
    <row r="15" spans="2:12" x14ac:dyDescent="0.3">
      <c r="B15" s="173" t="s">
        <v>132</v>
      </c>
      <c r="C15" s="173" t="s">
        <v>133</v>
      </c>
      <c r="D15" s="207"/>
      <c r="E15" s="147">
        <v>739</v>
      </c>
      <c r="F15" s="140">
        <f t="shared" si="1"/>
        <v>0</v>
      </c>
    </row>
    <row r="16" spans="2:12" x14ac:dyDescent="0.3">
      <c r="B16" s="173" t="s">
        <v>134</v>
      </c>
      <c r="C16" s="173" t="s">
        <v>133</v>
      </c>
      <c r="D16" s="207"/>
      <c r="E16" s="147">
        <v>924</v>
      </c>
      <c r="F16" s="140">
        <f t="shared" si="1"/>
        <v>0</v>
      </c>
    </row>
    <row r="17" spans="2:6" ht="37.5" x14ac:dyDescent="0.3">
      <c r="B17" s="191" t="s">
        <v>293</v>
      </c>
      <c r="C17" s="191" t="s">
        <v>234</v>
      </c>
      <c r="D17" s="159">
        <f>SUM(K1)</f>
        <v>0</v>
      </c>
      <c r="E17" s="193" t="s">
        <v>294</v>
      </c>
      <c r="F17" s="166">
        <f>IF(D17=0,0,MAX(D17*0.1,5000))</f>
        <v>0</v>
      </c>
    </row>
    <row r="18" spans="2:6" ht="25" x14ac:dyDescent="0.3">
      <c r="B18" s="173" t="s">
        <v>220</v>
      </c>
      <c r="C18" s="173" t="s">
        <v>130</v>
      </c>
      <c r="D18" s="207"/>
      <c r="E18" s="147">
        <v>1926</v>
      </c>
      <c r="F18" s="140">
        <f>D18*E18</f>
        <v>0</v>
      </c>
    </row>
    <row r="19" spans="2:6" ht="37.5" x14ac:dyDescent="0.3">
      <c r="B19" s="173" t="s">
        <v>221</v>
      </c>
      <c r="C19" s="173" t="s">
        <v>130</v>
      </c>
      <c r="D19" s="207"/>
      <c r="E19" s="133" t="s">
        <v>126</v>
      </c>
      <c r="F19" s="140"/>
    </row>
    <row r="21" spans="2:6" x14ac:dyDescent="0.3">
      <c r="B21" s="131" t="s">
        <v>116</v>
      </c>
      <c r="C21" s="120"/>
      <c r="D21" s="121"/>
      <c r="E21" s="121"/>
      <c r="F21" s="122"/>
    </row>
    <row r="22" spans="2:6" x14ac:dyDescent="0.3">
      <c r="B22" s="123" t="s">
        <v>1</v>
      </c>
      <c r="C22" s="123" t="s">
        <v>2</v>
      </c>
      <c r="D22" s="123" t="s">
        <v>21</v>
      </c>
      <c r="E22" s="123" t="s">
        <v>3</v>
      </c>
      <c r="F22" s="124" t="s">
        <v>22</v>
      </c>
    </row>
    <row r="23" spans="2:6" x14ac:dyDescent="0.3">
      <c r="B23" s="173" t="s">
        <v>117</v>
      </c>
      <c r="C23" s="173" t="s">
        <v>4</v>
      </c>
      <c r="D23" s="128"/>
      <c r="E23" s="147">
        <v>377</v>
      </c>
      <c r="F23" s="130">
        <f>D23*E23</f>
        <v>0</v>
      </c>
    </row>
    <row r="24" spans="2:6" x14ac:dyDescent="0.3">
      <c r="B24" s="173" t="s">
        <v>118</v>
      </c>
      <c r="C24" s="173" t="s">
        <v>12</v>
      </c>
      <c r="D24" s="128"/>
      <c r="E24" s="147">
        <v>105</v>
      </c>
      <c r="F24" s="130">
        <f>D24*E24</f>
        <v>0</v>
      </c>
    </row>
    <row r="25" spans="2:6" x14ac:dyDescent="0.3">
      <c r="B25" s="173" t="s">
        <v>119</v>
      </c>
      <c r="C25" s="173" t="s">
        <v>12</v>
      </c>
      <c r="D25" s="128"/>
      <c r="E25" s="147">
        <v>52</v>
      </c>
      <c r="F25" s="130">
        <f>D25*E25</f>
        <v>0</v>
      </c>
    </row>
    <row r="26" spans="2:6" x14ac:dyDescent="0.3">
      <c r="B26" s="255" t="s">
        <v>295</v>
      </c>
      <c r="C26" s="256"/>
      <c r="D26" s="256"/>
      <c r="E26" s="256"/>
      <c r="F26" s="256"/>
    </row>
    <row r="27" spans="2:6" x14ac:dyDescent="0.3">
      <c r="B27" s="254"/>
      <c r="C27" s="254"/>
      <c r="D27" s="254"/>
      <c r="E27" s="254"/>
      <c r="F27" s="254"/>
    </row>
  </sheetData>
  <sheetProtection algorithmName="SHA-512" hashValue="LHoh9RcBWwA475Q1voKUpu+HphjFZ9iyiZb13qO24znQyXwTKNMlDOWe5VNrkXfTNrP+DMZrDR7ojCK1dJZiIg==" saltValue="4ZxItn2fKRqLtzgrxiJN8w==" spinCount="100000" sheet="1" formatColumns="0" formatRows="0"/>
  <mergeCells count="6">
    <mergeCell ref="E2:F2"/>
    <mergeCell ref="E1:F1"/>
    <mergeCell ref="B26:F27"/>
    <mergeCell ref="K1:L1"/>
    <mergeCell ref="K2:L2"/>
    <mergeCell ref="H2:J2"/>
  </mergeCells>
  <dataValidations count="2">
    <dataValidation type="whole" operator="greaterThanOrEqual" allowBlank="1" showInputMessage="1" showErrorMessage="1" sqref="D14:D16 D18:D19 D23:D25 D5:D10" xr:uid="{628D2E79-02DD-4AF3-AE7F-0E2B7975265F}">
      <formula1>-1000000</formula1>
    </dataValidation>
    <dataValidation operator="greaterThanOrEqual" allowBlank="1" showInputMessage="1" showErrorMessage="1" sqref="D17 D11:D13" xr:uid="{9F8F14F4-31D4-4657-B0F0-48D25F2CE817}"/>
  </dataValidations>
  <hyperlinks>
    <hyperlink ref="E2" location="Calculator!A1" display="Back to calculator" xr:uid="{EB47419D-A01F-4681-B245-0CFE4E375BF8}"/>
    <hyperlink ref="K2" location="Calculator!A1" display="Back to calculator" xr:uid="{8F4BCF1B-29D2-4CC8-A5AC-CD8C5634F83E}"/>
  </hyperlinks>
  <pageMargins left="0.7" right="0.7" top="0.75" bottom="0.75" header="0.3" footer="0.3"/>
  <pageSetup paperSize="9" scale="46" orientation="landscape" r:id="rId1"/>
  <ignoredErrors>
    <ignoredError sqref="F17 F11"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EB617-A297-40A5-A7E2-3C91B0ECA005}">
  <sheetPr codeName="Sheet10">
    <tabColor theme="5" tint="0.79998168889431442"/>
    <pageSetUpPr fitToPage="1"/>
  </sheetPr>
  <dimension ref="B1:M52"/>
  <sheetViews>
    <sheetView zoomScaleNormal="100" workbookViewId="0"/>
  </sheetViews>
  <sheetFormatPr defaultColWidth="8.6640625" defaultRowHeight="14" x14ac:dyDescent="0.3"/>
  <cols>
    <col min="1" max="1" width="2.4140625" style="3" customWidth="1"/>
    <col min="2" max="2" width="54.6640625" style="3" customWidth="1"/>
    <col min="3" max="3" width="12.1640625" style="3" customWidth="1"/>
    <col min="4" max="4" width="10.5" style="125" customWidth="1"/>
    <col min="5" max="5" width="10.5" style="3" customWidth="1"/>
    <col min="6" max="6" width="10.5" style="132" customWidth="1"/>
    <col min="7" max="7" width="2.5" style="3" customWidth="1"/>
    <col min="8" max="8" width="60.1640625" style="3" customWidth="1"/>
    <col min="9" max="9" width="12.1640625" style="192" customWidth="1"/>
    <col min="10" max="10" width="10.5" style="125" customWidth="1"/>
    <col min="11" max="12" width="8.6640625" style="3" customWidth="1"/>
    <col min="13" max="13" width="0" style="3" hidden="1" customWidth="1"/>
    <col min="14" max="16384" width="8.6640625" style="3"/>
  </cols>
  <sheetData>
    <row r="1" spans="2:13" ht="23" x14ac:dyDescent="0.5">
      <c r="B1" s="116" t="s">
        <v>78</v>
      </c>
      <c r="C1" s="117"/>
      <c r="D1" s="117"/>
      <c r="E1" s="235">
        <f>SUM(F:F)</f>
        <v>0</v>
      </c>
      <c r="F1" s="235"/>
      <c r="H1" s="116" t="s">
        <v>62</v>
      </c>
      <c r="I1" s="116"/>
      <c r="J1" s="116"/>
      <c r="K1" s="235">
        <f>SUM(L:L)</f>
        <v>0</v>
      </c>
      <c r="L1" s="235"/>
      <c r="M1" s="3" t="s">
        <v>177</v>
      </c>
    </row>
    <row r="2" spans="2:13" ht="28.5" customHeight="1" x14ac:dyDescent="0.3">
      <c r="D2" s="118"/>
      <c r="E2" s="236" t="s">
        <v>79</v>
      </c>
      <c r="F2" s="236"/>
      <c r="H2" s="234" t="s">
        <v>235</v>
      </c>
      <c r="I2" s="254"/>
      <c r="J2" s="254"/>
      <c r="K2" s="236" t="s">
        <v>79</v>
      </c>
      <c r="L2" s="236"/>
      <c r="M2" s="3" t="s">
        <v>178</v>
      </c>
    </row>
    <row r="3" spans="2:13" x14ac:dyDescent="0.3">
      <c r="B3" s="131" t="s">
        <v>135</v>
      </c>
      <c r="C3" s="120"/>
      <c r="D3" s="121"/>
      <c r="E3" s="121"/>
      <c r="F3" s="122"/>
      <c r="H3" s="131" t="s">
        <v>195</v>
      </c>
      <c r="I3" s="145"/>
      <c r="J3" s="121"/>
      <c r="M3" s="3" t="s">
        <v>179</v>
      </c>
    </row>
    <row r="4" spans="2:13" s="125" customFormat="1" ht="26" x14ac:dyDescent="0.3">
      <c r="B4" s="123" t="s">
        <v>1</v>
      </c>
      <c r="C4" s="123" t="s">
        <v>2</v>
      </c>
      <c r="D4" s="123" t="s">
        <v>21</v>
      </c>
      <c r="E4" s="123" t="s">
        <v>3</v>
      </c>
      <c r="F4" s="124" t="s">
        <v>22</v>
      </c>
      <c r="H4" s="123" t="s">
        <v>1</v>
      </c>
      <c r="I4" s="123" t="s">
        <v>2</v>
      </c>
      <c r="J4" s="123" t="s">
        <v>21</v>
      </c>
      <c r="K4" s="123" t="s">
        <v>198</v>
      </c>
      <c r="L4" s="124" t="s">
        <v>22</v>
      </c>
    </row>
    <row r="5" spans="2:13" x14ac:dyDescent="0.3">
      <c r="B5" s="173" t="s">
        <v>296</v>
      </c>
      <c r="C5" s="173" t="s">
        <v>12</v>
      </c>
      <c r="D5" s="128"/>
      <c r="E5" s="147">
        <v>111</v>
      </c>
      <c r="F5" s="130">
        <f>D5*E5</f>
        <v>0</v>
      </c>
      <c r="H5" s="246" t="s">
        <v>215</v>
      </c>
      <c r="I5" s="247"/>
      <c r="J5" s="247"/>
      <c r="K5" s="247"/>
      <c r="L5" s="248"/>
    </row>
    <row r="6" spans="2:13" ht="25" x14ac:dyDescent="0.3">
      <c r="B6" s="200" t="s">
        <v>213</v>
      </c>
      <c r="C6" s="173" t="s">
        <v>110</v>
      </c>
      <c r="D6" s="128"/>
      <c r="E6" s="133">
        <v>301</v>
      </c>
      <c r="F6" s="130">
        <f>D6*E6</f>
        <v>0</v>
      </c>
      <c r="H6" s="210" t="s">
        <v>123</v>
      </c>
      <c r="I6" s="249" t="s">
        <v>13</v>
      </c>
      <c r="J6" s="128"/>
      <c r="K6" s="147">
        <v>823</v>
      </c>
      <c r="L6" s="130">
        <f>J6*K6</f>
        <v>0</v>
      </c>
    </row>
    <row r="7" spans="2:13" ht="25" x14ac:dyDescent="0.3">
      <c r="B7" s="200" t="s">
        <v>136</v>
      </c>
      <c r="C7" s="173" t="s">
        <v>137</v>
      </c>
      <c r="D7" s="128"/>
      <c r="E7" s="133">
        <v>2000</v>
      </c>
      <c r="F7" s="130">
        <f>D7*E7</f>
        <v>0</v>
      </c>
      <c r="H7" s="210" t="s">
        <v>216</v>
      </c>
      <c r="I7" s="250"/>
      <c r="J7" s="128"/>
      <c r="K7" s="147">
        <v>1071</v>
      </c>
      <c r="L7" s="130">
        <f t="shared" ref="L7:L8" si="0">J7*K7</f>
        <v>0</v>
      </c>
    </row>
    <row r="8" spans="2:13" x14ac:dyDescent="0.3">
      <c r="B8" s="200" t="s">
        <v>214</v>
      </c>
      <c r="C8" s="173" t="s">
        <v>138</v>
      </c>
      <c r="D8" s="128"/>
      <c r="E8" s="133">
        <v>418</v>
      </c>
      <c r="F8" s="130">
        <f>D8*E8</f>
        <v>0</v>
      </c>
      <c r="H8" s="210" t="s">
        <v>217</v>
      </c>
      <c r="I8" s="251"/>
      <c r="J8" s="128"/>
      <c r="K8" s="147">
        <v>1472</v>
      </c>
      <c r="L8" s="130">
        <f t="shared" si="0"/>
        <v>0</v>
      </c>
    </row>
    <row r="9" spans="2:13" ht="25" x14ac:dyDescent="0.3">
      <c r="B9" s="200" t="s">
        <v>236</v>
      </c>
      <c r="C9" s="173" t="s">
        <v>222</v>
      </c>
      <c r="D9" s="128"/>
      <c r="E9" s="133">
        <v>1204</v>
      </c>
      <c r="F9" s="130">
        <f t="shared" ref="F9:F10" si="1">D9*E9</f>
        <v>0</v>
      </c>
      <c r="H9" s="246" t="s">
        <v>254</v>
      </c>
      <c r="I9" s="247"/>
      <c r="J9" s="247"/>
      <c r="K9" s="247"/>
      <c r="L9" s="248"/>
    </row>
    <row r="10" spans="2:13" x14ac:dyDescent="0.3">
      <c r="B10" s="200" t="s">
        <v>134</v>
      </c>
      <c r="C10" s="173" t="s">
        <v>133</v>
      </c>
      <c r="D10" s="128"/>
      <c r="E10" s="133">
        <v>924</v>
      </c>
      <c r="F10" s="130">
        <f t="shared" si="1"/>
        <v>0</v>
      </c>
      <c r="H10" s="210" t="s">
        <v>123</v>
      </c>
      <c r="I10" s="249" t="s">
        <v>13</v>
      </c>
      <c r="J10" s="128"/>
      <c r="K10" s="147">
        <v>873</v>
      </c>
      <c r="L10" s="130">
        <f>J10*K10</f>
        <v>0</v>
      </c>
    </row>
    <row r="11" spans="2:13" ht="26" customHeight="1" x14ac:dyDescent="0.3">
      <c r="B11" s="257" t="s">
        <v>297</v>
      </c>
      <c r="C11" s="257" t="s">
        <v>234</v>
      </c>
      <c r="D11" s="148">
        <f>K1</f>
        <v>0</v>
      </c>
      <c r="E11" s="259" t="s">
        <v>197</v>
      </c>
      <c r="F11" s="261">
        <f>IF(D11=0,0,MAX(D11*0.1,IF(OR(D12="Minor",D12="Please choose"),500,IF(D12="Major",5000,0))))</f>
        <v>0</v>
      </c>
      <c r="H11" s="210" t="s">
        <v>216</v>
      </c>
      <c r="I11" s="250"/>
      <c r="J11" s="128"/>
      <c r="K11" s="147">
        <v>1127</v>
      </c>
      <c r="L11" s="130">
        <f t="shared" ref="L11:L12" si="2">J11*K11</f>
        <v>0</v>
      </c>
    </row>
    <row r="12" spans="2:13" ht="35.5" customHeight="1" x14ac:dyDescent="0.3">
      <c r="B12" s="258"/>
      <c r="C12" s="258"/>
      <c r="D12" s="213" t="s">
        <v>177</v>
      </c>
      <c r="E12" s="260"/>
      <c r="F12" s="262"/>
      <c r="H12" s="210" t="s">
        <v>217</v>
      </c>
      <c r="I12" s="251"/>
      <c r="J12" s="128"/>
      <c r="K12" s="147">
        <v>1501</v>
      </c>
      <c r="L12" s="130">
        <f t="shared" si="2"/>
        <v>0</v>
      </c>
    </row>
    <row r="13" spans="2:13" ht="50" x14ac:dyDescent="0.3">
      <c r="B13" s="200" t="s">
        <v>237</v>
      </c>
      <c r="C13" s="173" t="s">
        <v>130</v>
      </c>
      <c r="D13" s="128"/>
      <c r="E13" s="133">
        <v>1926</v>
      </c>
      <c r="F13" s="130">
        <f>D13*E13</f>
        <v>0</v>
      </c>
      <c r="H13" s="246" t="s">
        <v>255</v>
      </c>
      <c r="I13" s="247"/>
      <c r="J13" s="247"/>
      <c r="K13" s="247"/>
      <c r="L13" s="248"/>
    </row>
    <row r="14" spans="2:13" ht="62.5" x14ac:dyDescent="0.3">
      <c r="B14" s="200" t="s">
        <v>238</v>
      </c>
      <c r="C14" s="173" t="s">
        <v>130</v>
      </c>
      <c r="D14" s="128"/>
      <c r="E14" s="133" t="s">
        <v>126</v>
      </c>
      <c r="F14" s="130"/>
      <c r="H14" s="210" t="s">
        <v>123</v>
      </c>
      <c r="I14" s="249" t="s">
        <v>13</v>
      </c>
      <c r="J14" s="128"/>
      <c r="K14" s="147">
        <v>577</v>
      </c>
      <c r="L14" s="130">
        <f>J14*K14</f>
        <v>0</v>
      </c>
    </row>
    <row r="15" spans="2:13" x14ac:dyDescent="0.3">
      <c r="H15" s="210" t="s">
        <v>216</v>
      </c>
      <c r="I15" s="250"/>
      <c r="J15" s="128"/>
      <c r="K15" s="147">
        <v>647</v>
      </c>
      <c r="L15" s="130">
        <f t="shared" ref="L15:L16" si="3">J15*K15</f>
        <v>0</v>
      </c>
    </row>
    <row r="16" spans="2:13" x14ac:dyDescent="0.3">
      <c r="B16" s="252" t="s">
        <v>314</v>
      </c>
      <c r="C16" s="254"/>
      <c r="D16" s="254"/>
      <c r="E16" s="254"/>
      <c r="F16" s="254"/>
      <c r="H16" s="210" t="s">
        <v>217</v>
      </c>
      <c r="I16" s="251"/>
      <c r="J16" s="128"/>
      <c r="K16" s="147">
        <v>1060</v>
      </c>
      <c r="L16" s="130">
        <f t="shared" si="3"/>
        <v>0</v>
      </c>
    </row>
    <row r="17" spans="2:12" ht="28" customHeight="1" x14ac:dyDescent="0.3">
      <c r="B17" s="254"/>
      <c r="C17" s="254"/>
      <c r="D17" s="254"/>
      <c r="E17" s="254"/>
      <c r="F17" s="254"/>
      <c r="H17" s="198" t="s">
        <v>218</v>
      </c>
      <c r="I17" s="173" t="s">
        <v>124</v>
      </c>
      <c r="J17" s="211"/>
      <c r="K17" s="133" t="s">
        <v>126</v>
      </c>
      <c r="L17" s="130"/>
    </row>
    <row r="18" spans="2:12" x14ac:dyDescent="0.3">
      <c r="B18" s="254"/>
      <c r="C18" s="254"/>
      <c r="D18" s="254"/>
      <c r="E18" s="254"/>
      <c r="F18" s="254"/>
      <c r="I18" s="3"/>
      <c r="J18" s="3"/>
    </row>
    <row r="19" spans="2:12" x14ac:dyDescent="0.3">
      <c r="B19" s="254"/>
      <c r="C19" s="254"/>
      <c r="D19" s="254"/>
      <c r="E19" s="254"/>
      <c r="F19" s="254"/>
      <c r="H19" s="183" t="s">
        <v>245</v>
      </c>
      <c r="I19" s="169" t="s">
        <v>246</v>
      </c>
      <c r="J19" s="211">
        <v>1</v>
      </c>
      <c r="K19" s="212"/>
      <c r="L19" s="130">
        <f>J19*K19</f>
        <v>0</v>
      </c>
    </row>
    <row r="20" spans="2:12" x14ac:dyDescent="0.3">
      <c r="B20" s="254"/>
      <c r="C20" s="254"/>
      <c r="D20" s="254"/>
      <c r="E20" s="254"/>
      <c r="F20" s="254"/>
    </row>
    <row r="21" spans="2:12" x14ac:dyDescent="0.3">
      <c r="B21" s="254"/>
      <c r="C21" s="254"/>
      <c r="D21" s="254"/>
      <c r="E21" s="254"/>
      <c r="F21" s="254"/>
    </row>
    <row r="22" spans="2:12" x14ac:dyDescent="0.3">
      <c r="B22" s="254"/>
      <c r="C22" s="254"/>
      <c r="D22" s="254"/>
      <c r="E22" s="254"/>
      <c r="F22" s="254"/>
    </row>
    <row r="23" spans="2:12" x14ac:dyDescent="0.3">
      <c r="B23" s="254"/>
      <c r="C23" s="254"/>
      <c r="D23" s="254"/>
      <c r="E23" s="254"/>
      <c r="F23" s="254"/>
    </row>
    <row r="24" spans="2:12" x14ac:dyDescent="0.3">
      <c r="B24" s="254"/>
      <c r="C24" s="254"/>
      <c r="D24" s="254"/>
      <c r="E24" s="254"/>
      <c r="F24" s="254"/>
    </row>
    <row r="25" spans="2:12" x14ac:dyDescent="0.3">
      <c r="B25" s="254"/>
      <c r="C25" s="254"/>
      <c r="D25" s="254"/>
      <c r="E25" s="254"/>
      <c r="F25" s="254"/>
    </row>
    <row r="26" spans="2:12" x14ac:dyDescent="0.3">
      <c r="B26" s="254"/>
      <c r="C26" s="254"/>
      <c r="D26" s="254"/>
      <c r="E26" s="254"/>
      <c r="F26" s="254"/>
    </row>
    <row r="27" spans="2:12" x14ac:dyDescent="0.3">
      <c r="B27" s="254"/>
      <c r="C27" s="254"/>
      <c r="D27" s="254"/>
      <c r="E27" s="254"/>
      <c r="F27" s="254"/>
    </row>
    <row r="28" spans="2:12" x14ac:dyDescent="0.3">
      <c r="B28" s="254"/>
      <c r="C28" s="254"/>
      <c r="D28" s="254"/>
      <c r="E28" s="254"/>
      <c r="F28" s="254"/>
    </row>
    <row r="29" spans="2:12" x14ac:dyDescent="0.3">
      <c r="B29" s="254"/>
      <c r="C29" s="254"/>
      <c r="D29" s="254"/>
      <c r="E29" s="254"/>
      <c r="F29" s="254"/>
    </row>
    <row r="30" spans="2:12" x14ac:dyDescent="0.3">
      <c r="B30" s="254"/>
      <c r="C30" s="254"/>
      <c r="D30" s="254"/>
      <c r="E30" s="254"/>
      <c r="F30" s="254"/>
    </row>
    <row r="31" spans="2:12" x14ac:dyDescent="0.3">
      <c r="B31" s="254"/>
      <c r="C31" s="254"/>
      <c r="D31" s="254"/>
      <c r="E31" s="254"/>
      <c r="F31" s="254"/>
    </row>
    <row r="32" spans="2:12" x14ac:dyDescent="0.3">
      <c r="B32" s="254"/>
      <c r="C32" s="254"/>
      <c r="D32" s="254"/>
      <c r="E32" s="254"/>
      <c r="F32" s="254"/>
    </row>
    <row r="33" spans="2:6" x14ac:dyDescent="0.3">
      <c r="B33" s="254"/>
      <c r="C33" s="254"/>
      <c r="D33" s="254"/>
      <c r="E33" s="254"/>
      <c r="F33" s="254"/>
    </row>
    <row r="34" spans="2:6" x14ac:dyDescent="0.3">
      <c r="B34" s="254"/>
      <c r="C34" s="254"/>
      <c r="D34" s="254"/>
      <c r="E34" s="254"/>
      <c r="F34" s="254"/>
    </row>
    <row r="35" spans="2:6" x14ac:dyDescent="0.3">
      <c r="B35" s="254"/>
      <c r="C35" s="254"/>
      <c r="D35" s="254"/>
      <c r="E35" s="254"/>
      <c r="F35" s="254"/>
    </row>
    <row r="36" spans="2:6" x14ac:dyDescent="0.3">
      <c r="B36" s="254"/>
      <c r="C36" s="254"/>
      <c r="D36" s="254"/>
      <c r="E36" s="254"/>
      <c r="F36" s="254"/>
    </row>
    <row r="37" spans="2:6" x14ac:dyDescent="0.3">
      <c r="B37" s="254"/>
      <c r="C37" s="254"/>
      <c r="D37" s="254"/>
      <c r="E37" s="254"/>
      <c r="F37" s="254"/>
    </row>
    <row r="38" spans="2:6" x14ac:dyDescent="0.3">
      <c r="B38" s="254"/>
      <c r="C38" s="254"/>
      <c r="D38" s="254"/>
      <c r="E38" s="254"/>
      <c r="F38" s="254"/>
    </row>
    <row r="39" spans="2:6" x14ac:dyDescent="0.3">
      <c r="B39" s="254"/>
      <c r="C39" s="254"/>
      <c r="D39" s="254"/>
      <c r="E39" s="254"/>
      <c r="F39" s="254"/>
    </row>
    <row r="40" spans="2:6" x14ac:dyDescent="0.3">
      <c r="B40" s="254"/>
      <c r="C40" s="254"/>
      <c r="D40" s="254"/>
      <c r="E40" s="254"/>
      <c r="F40" s="254"/>
    </row>
    <row r="41" spans="2:6" x14ac:dyDescent="0.3">
      <c r="B41" s="254"/>
      <c r="C41" s="254"/>
      <c r="D41" s="254"/>
      <c r="E41" s="254"/>
      <c r="F41" s="254"/>
    </row>
    <row r="42" spans="2:6" x14ac:dyDescent="0.3">
      <c r="B42" s="254"/>
      <c r="C42" s="254"/>
      <c r="D42" s="254"/>
      <c r="E42" s="254"/>
      <c r="F42" s="254"/>
    </row>
    <row r="43" spans="2:6" x14ac:dyDescent="0.3">
      <c r="B43" s="254"/>
      <c r="C43" s="254"/>
      <c r="D43" s="254"/>
      <c r="E43" s="254"/>
      <c r="F43" s="254"/>
    </row>
    <row r="44" spans="2:6" x14ac:dyDescent="0.3">
      <c r="B44" s="254"/>
      <c r="C44" s="254"/>
      <c r="D44" s="254"/>
      <c r="E44" s="254"/>
      <c r="F44" s="254"/>
    </row>
    <row r="45" spans="2:6" x14ac:dyDescent="0.3">
      <c r="B45" s="254"/>
      <c r="C45" s="254"/>
      <c r="D45" s="254"/>
      <c r="E45" s="254"/>
      <c r="F45" s="254"/>
    </row>
    <row r="46" spans="2:6" x14ac:dyDescent="0.3">
      <c r="B46" s="254"/>
      <c r="C46" s="254"/>
      <c r="D46" s="254"/>
      <c r="E46" s="254"/>
      <c r="F46" s="254"/>
    </row>
    <row r="47" spans="2:6" x14ac:dyDescent="0.3">
      <c r="B47" s="254"/>
      <c r="C47" s="254"/>
      <c r="D47" s="254"/>
      <c r="E47" s="254"/>
      <c r="F47" s="254"/>
    </row>
    <row r="48" spans="2:6" x14ac:dyDescent="0.3">
      <c r="B48" s="254"/>
      <c r="C48" s="254"/>
      <c r="D48" s="254"/>
      <c r="E48" s="254"/>
      <c r="F48" s="254"/>
    </row>
    <row r="49" spans="2:6" x14ac:dyDescent="0.3">
      <c r="B49" s="254"/>
      <c r="C49" s="254"/>
      <c r="D49" s="254"/>
      <c r="E49" s="254"/>
      <c r="F49" s="254"/>
    </row>
    <row r="50" spans="2:6" x14ac:dyDescent="0.3">
      <c r="B50" s="254"/>
      <c r="C50" s="254"/>
      <c r="D50" s="254"/>
      <c r="E50" s="254"/>
      <c r="F50" s="254"/>
    </row>
    <row r="51" spans="2:6" x14ac:dyDescent="0.3">
      <c r="B51" s="254"/>
      <c r="C51" s="254"/>
      <c r="D51" s="254"/>
      <c r="E51" s="254"/>
      <c r="F51" s="254"/>
    </row>
    <row r="52" spans="2:6" x14ac:dyDescent="0.3">
      <c r="B52" s="192"/>
      <c r="C52" s="192"/>
      <c r="D52" s="192"/>
      <c r="E52" s="192"/>
      <c r="F52" s="214"/>
    </row>
  </sheetData>
  <sheetProtection algorithmName="SHA-512" hashValue="7boGg8DqTFuS1jXTQWL7oyyYWet6vLIkfavNMdSqDQOBsjm/kHA06tGQ/tll7osmo7iEplCw3t4SkH9wVmIEgA==" saltValue="lzACa3tqJ84L+qYC63TjJg==" spinCount="100000" sheet="1" formatColumns="0" formatRows="0"/>
  <mergeCells count="16">
    <mergeCell ref="I14:I16"/>
    <mergeCell ref="E1:F1"/>
    <mergeCell ref="K1:L1"/>
    <mergeCell ref="H5:L5"/>
    <mergeCell ref="H13:L13"/>
    <mergeCell ref="H9:L9"/>
    <mergeCell ref="I6:I8"/>
    <mergeCell ref="I10:I12"/>
    <mergeCell ref="H2:J2"/>
    <mergeCell ref="K2:L2"/>
    <mergeCell ref="B16:F51"/>
    <mergeCell ref="B11:B12"/>
    <mergeCell ref="C11:C12"/>
    <mergeCell ref="E11:E12"/>
    <mergeCell ref="F11:F12"/>
    <mergeCell ref="E2:F2"/>
  </mergeCells>
  <dataValidations count="2">
    <dataValidation type="whole" operator="greaterThanOrEqual" allowBlank="1" showInputMessage="1" showErrorMessage="1" sqref="J6:J8 J10:J12 J14:J16 D13:D14 D5:D10" xr:uid="{51A413BF-86AB-44D6-905E-544E5E3B3299}">
      <formula1>-1000000</formula1>
    </dataValidation>
    <dataValidation operator="greaterThanOrEqual" allowBlank="1" showInputMessage="1" showErrorMessage="1" sqref="D11" xr:uid="{CDD854AD-6255-495C-9E49-ADEE5556B1F8}"/>
  </dataValidations>
  <hyperlinks>
    <hyperlink ref="K2" location="Calculator!A1" display="Back to calculator" xr:uid="{1E88B428-6A56-42E4-9807-CE3C1BEB99F5}"/>
    <hyperlink ref="E2" location="Calculator!A1" display="Back to calculator" xr:uid="{23B6821D-AB68-41BF-98DC-BCA70336ED03}"/>
  </hyperlinks>
  <pageMargins left="0.7" right="0.7" top="0.75" bottom="0.75" header="0.3" footer="0.3"/>
  <pageSetup paperSize="9" scale="53" orientation="landscape" r:id="rId1"/>
  <extLst>
    <ext xmlns:x14="http://schemas.microsoft.com/office/spreadsheetml/2009/9/main" uri="{CCE6A557-97BC-4b89-ADB6-D9C93CAAB3DF}">
      <x14:dataValidations xmlns:xm="http://schemas.microsoft.com/office/excel/2006/main" count="1">
        <x14:dataValidation type="list" operator="greaterThanOrEqual" allowBlank="1" showInputMessage="1" showErrorMessage="1" xr:uid="{F6521085-3941-4D4E-89D7-B5C336CC99B1}">
          <x14:formula1>
            <xm:f>Dropdowns!$C$1:$C$3</xm:f>
          </x14:formula1>
          <xm:sqref>D12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9D943-CD39-4E0E-B7C0-C7020127DA01}">
  <sheetPr codeName="Sheet11">
    <tabColor theme="9" tint="0.79998168889431442"/>
    <pageSetUpPr fitToPage="1"/>
  </sheetPr>
  <dimension ref="B1:R21"/>
  <sheetViews>
    <sheetView zoomScale="95" zoomScaleNormal="95" workbookViewId="0"/>
  </sheetViews>
  <sheetFormatPr defaultColWidth="8.6640625" defaultRowHeight="14" x14ac:dyDescent="0.3"/>
  <cols>
    <col min="1" max="1" width="2.4140625" style="3" customWidth="1"/>
    <col min="2" max="2" width="63.58203125" style="3" bestFit="1" customWidth="1"/>
    <col min="3" max="3" width="12.1640625" style="3" customWidth="1"/>
    <col min="4" max="4" width="10.4140625" style="125" customWidth="1"/>
    <col min="5" max="5" width="10.4140625" style="3" customWidth="1"/>
    <col min="6" max="6" width="10.4140625" style="132" customWidth="1"/>
    <col min="7" max="7" width="2.5" style="3" customWidth="1"/>
    <col min="8" max="8" width="28.58203125" style="3" customWidth="1"/>
    <col min="9" max="11" width="9.08203125" style="125" customWidth="1"/>
    <col min="12" max="12" width="7.1640625" style="125" bestFit="1" customWidth="1"/>
    <col min="13" max="13" width="12.9140625" style="3" bestFit="1" customWidth="1"/>
    <col min="14" max="14" width="8.6640625" style="3"/>
    <col min="15" max="15" width="14.08203125" style="3" customWidth="1"/>
    <col min="16" max="16" width="10.4140625" style="125" customWidth="1"/>
    <col min="17" max="17" width="10.4140625" style="3" customWidth="1"/>
    <col min="18" max="18" width="10.4140625" style="132" customWidth="1"/>
    <col min="19" max="16384" width="8.6640625" style="3"/>
  </cols>
  <sheetData>
    <row r="1" spans="2:18" ht="23" x14ac:dyDescent="0.5">
      <c r="B1" s="116" t="s">
        <v>78</v>
      </c>
      <c r="C1" s="117"/>
      <c r="D1" s="117"/>
      <c r="E1" s="235">
        <f>SUM(F:F)</f>
        <v>8630</v>
      </c>
      <c r="F1" s="235"/>
      <c r="H1" s="116" t="s">
        <v>185</v>
      </c>
      <c r="I1" s="117"/>
      <c r="J1" s="117"/>
      <c r="K1" s="117"/>
      <c r="L1" s="117"/>
      <c r="M1" s="136"/>
      <c r="O1" s="116" t="s">
        <v>87</v>
      </c>
      <c r="P1" s="117"/>
      <c r="Q1" s="235">
        <f>SUM(R:R)</f>
        <v>-2634.8999999999996</v>
      </c>
      <c r="R1" s="235"/>
    </row>
    <row r="2" spans="2:18" x14ac:dyDescent="0.3">
      <c r="D2" s="118"/>
      <c r="E2" s="236" t="s">
        <v>79</v>
      </c>
      <c r="F2" s="236"/>
      <c r="L2" s="236" t="s">
        <v>79</v>
      </c>
      <c r="M2" s="236"/>
      <c r="Q2" s="236" t="s">
        <v>79</v>
      </c>
      <c r="R2" s="236"/>
    </row>
    <row r="3" spans="2:18" x14ac:dyDescent="0.3">
      <c r="B3" s="131" t="s">
        <v>139</v>
      </c>
      <c r="C3" s="120"/>
      <c r="D3" s="121"/>
      <c r="E3" s="121"/>
      <c r="F3" s="122"/>
      <c r="H3" s="137" t="s">
        <v>209</v>
      </c>
      <c r="O3" s="131"/>
      <c r="P3" s="121"/>
      <c r="Q3" s="121"/>
      <c r="R3" s="122"/>
    </row>
    <row r="4" spans="2:18" s="125" customFormat="1" ht="27.65" customHeight="1" x14ac:dyDescent="0.3">
      <c r="B4" s="123" t="s">
        <v>1</v>
      </c>
      <c r="C4" s="123" t="s">
        <v>2</v>
      </c>
      <c r="D4" s="123" t="s">
        <v>21</v>
      </c>
      <c r="E4" s="123" t="s">
        <v>3</v>
      </c>
      <c r="F4" s="124" t="s">
        <v>22</v>
      </c>
      <c r="H4" s="123" t="s">
        <v>148</v>
      </c>
      <c r="I4" s="123" t="s">
        <v>182</v>
      </c>
      <c r="J4" s="123" t="s">
        <v>149</v>
      </c>
      <c r="K4" s="123" t="s">
        <v>183</v>
      </c>
      <c r="L4" s="123" t="s">
        <v>150</v>
      </c>
      <c r="M4" s="123" t="s">
        <v>188</v>
      </c>
      <c r="O4" s="123" t="s">
        <v>176</v>
      </c>
      <c r="P4" s="123" t="s">
        <v>21</v>
      </c>
      <c r="Q4" s="123" t="s">
        <v>3</v>
      </c>
      <c r="R4" s="124" t="s">
        <v>22</v>
      </c>
    </row>
    <row r="5" spans="2:18" ht="27.65" customHeight="1" x14ac:dyDescent="0.3">
      <c r="B5" s="127" t="s">
        <v>140</v>
      </c>
      <c r="C5" s="127" t="s">
        <v>141</v>
      </c>
      <c r="D5" s="128"/>
      <c r="E5" s="138">
        <v>-199</v>
      </c>
      <c r="F5" s="130">
        <f>D5*E5</f>
        <v>0</v>
      </c>
      <c r="H5" s="127" t="s">
        <v>151</v>
      </c>
      <c r="I5" s="128"/>
      <c r="J5" s="128"/>
      <c r="K5" s="128">
        <f>J5-I5</f>
        <v>0</v>
      </c>
      <c r="L5" s="128">
        <v>2</v>
      </c>
      <c r="M5" s="128">
        <f>K5*L5</f>
        <v>0</v>
      </c>
      <c r="O5" s="173" t="s">
        <v>205</v>
      </c>
      <c r="P5" s="139">
        <f>SUM(F5:F7)</f>
        <v>1990</v>
      </c>
      <c r="Q5" s="158">
        <f>-E8</f>
        <v>-0.59</v>
      </c>
      <c r="R5" s="130">
        <f>P5*Q5</f>
        <v>-1174.0999999999999</v>
      </c>
    </row>
    <row r="6" spans="2:18" ht="27.65" customHeight="1" x14ac:dyDescent="0.3">
      <c r="B6" s="127" t="s">
        <v>202</v>
      </c>
      <c r="C6" s="127" t="s">
        <v>142</v>
      </c>
      <c r="D6" s="128">
        <v>10</v>
      </c>
      <c r="E6" s="134">
        <v>199</v>
      </c>
      <c r="F6" s="130">
        <f>D6*E6</f>
        <v>1990</v>
      </c>
      <c r="H6" s="127" t="s">
        <v>152</v>
      </c>
      <c r="I6" s="128"/>
      <c r="J6" s="128"/>
      <c r="K6" s="128">
        <f t="shared" ref="K6:K19" si="0">J6-I6</f>
        <v>0</v>
      </c>
      <c r="L6" s="128">
        <v>3</v>
      </c>
      <c r="M6" s="128">
        <f t="shared" ref="M6:M19" si="1">K6*L6</f>
        <v>0</v>
      </c>
      <c r="O6" s="173" t="s">
        <v>206</v>
      </c>
      <c r="P6" s="139">
        <f>SUM(F12:F16)</f>
        <v>6640</v>
      </c>
      <c r="Q6" s="158">
        <f>-E17</f>
        <v>-0.22</v>
      </c>
      <c r="R6" s="130">
        <f>P6*Q6</f>
        <v>-1460.8</v>
      </c>
    </row>
    <row r="7" spans="2:18" ht="27.65" customHeight="1" x14ac:dyDescent="0.3">
      <c r="B7" s="127" t="s">
        <v>143</v>
      </c>
      <c r="C7" s="127" t="s">
        <v>144</v>
      </c>
      <c r="D7" s="139">
        <f>M21</f>
        <v>0</v>
      </c>
      <c r="E7" s="134">
        <f>E6</f>
        <v>199</v>
      </c>
      <c r="F7" s="130">
        <f>D7*E6</f>
        <v>0</v>
      </c>
      <c r="H7" s="127" t="s">
        <v>153</v>
      </c>
      <c r="I7" s="128"/>
      <c r="J7" s="128"/>
      <c r="K7" s="128">
        <f t="shared" si="0"/>
        <v>0</v>
      </c>
      <c r="L7" s="128">
        <v>1.5</v>
      </c>
      <c r="M7" s="128">
        <f t="shared" si="1"/>
        <v>0</v>
      </c>
    </row>
    <row r="8" spans="2:18" ht="27.65" customHeight="1" x14ac:dyDescent="0.3">
      <c r="B8" s="127" t="s">
        <v>87</v>
      </c>
      <c r="C8" s="127" t="s">
        <v>203</v>
      </c>
      <c r="D8" s="139">
        <v>1</v>
      </c>
      <c r="E8" s="171">
        <v>0.59</v>
      </c>
      <c r="F8" s="130" t="s">
        <v>208</v>
      </c>
      <c r="H8" s="127" t="s">
        <v>154</v>
      </c>
      <c r="I8" s="128"/>
      <c r="J8" s="128"/>
      <c r="K8" s="128">
        <f t="shared" si="0"/>
        <v>0</v>
      </c>
      <c r="L8" s="128">
        <v>3</v>
      </c>
      <c r="M8" s="128">
        <f t="shared" si="1"/>
        <v>0</v>
      </c>
    </row>
    <row r="9" spans="2:18" ht="27.65" customHeight="1" x14ac:dyDescent="0.3">
      <c r="D9" s="3"/>
      <c r="F9" s="3"/>
      <c r="H9" s="127" t="s">
        <v>155</v>
      </c>
      <c r="I9" s="128"/>
      <c r="J9" s="128"/>
      <c r="K9" s="128">
        <f t="shared" si="0"/>
        <v>0</v>
      </c>
      <c r="L9" s="128">
        <v>10</v>
      </c>
      <c r="M9" s="128">
        <f t="shared" si="1"/>
        <v>0</v>
      </c>
    </row>
    <row r="10" spans="2:18" ht="27.65" customHeight="1" x14ac:dyDescent="0.3">
      <c r="B10" s="131" t="s">
        <v>145</v>
      </c>
      <c r="C10" s="120"/>
      <c r="D10" s="121"/>
      <c r="E10" s="121"/>
      <c r="F10" s="122"/>
      <c r="H10" s="127" t="s">
        <v>156</v>
      </c>
      <c r="I10" s="128"/>
      <c r="J10" s="128"/>
      <c r="K10" s="128">
        <f t="shared" si="0"/>
        <v>0</v>
      </c>
      <c r="L10" s="128">
        <v>22</v>
      </c>
      <c r="M10" s="128">
        <f t="shared" si="1"/>
        <v>0</v>
      </c>
    </row>
    <row r="11" spans="2:18" ht="27.65" customHeight="1" x14ac:dyDescent="0.3">
      <c r="B11" s="123" t="s">
        <v>1</v>
      </c>
      <c r="C11" s="123" t="s">
        <v>2</v>
      </c>
      <c r="D11" s="123" t="s">
        <v>21</v>
      </c>
      <c r="E11" s="123" t="s">
        <v>3</v>
      </c>
      <c r="F11" s="124" t="s">
        <v>22</v>
      </c>
      <c r="H11" s="127" t="s">
        <v>157</v>
      </c>
      <c r="I11" s="128"/>
      <c r="J11" s="128"/>
      <c r="K11" s="128">
        <f t="shared" si="0"/>
        <v>0</v>
      </c>
      <c r="L11" s="128">
        <v>3</v>
      </c>
      <c r="M11" s="128">
        <f t="shared" si="1"/>
        <v>0</v>
      </c>
    </row>
    <row r="12" spans="2:18" ht="27.65" customHeight="1" x14ac:dyDescent="0.3">
      <c r="B12" s="127" t="s">
        <v>140</v>
      </c>
      <c r="C12" s="127" t="s">
        <v>146</v>
      </c>
      <c r="D12" s="128"/>
      <c r="E12" s="215" t="s">
        <v>177</v>
      </c>
      <c r="F12" s="140" t="str">
        <f>IFERROR(D12*E12,"")</f>
        <v/>
      </c>
      <c r="H12" s="127" t="s">
        <v>158</v>
      </c>
      <c r="I12" s="128"/>
      <c r="J12" s="128"/>
      <c r="K12" s="128">
        <f t="shared" si="0"/>
        <v>0</v>
      </c>
      <c r="L12" s="128">
        <v>3</v>
      </c>
      <c r="M12" s="128">
        <f t="shared" si="1"/>
        <v>0</v>
      </c>
    </row>
    <row r="13" spans="2:18" ht="27.65" customHeight="1" x14ac:dyDescent="0.3">
      <c r="B13" s="127" t="s">
        <v>300</v>
      </c>
      <c r="C13" s="127" t="s">
        <v>142</v>
      </c>
      <c r="D13" s="128">
        <v>10</v>
      </c>
      <c r="E13" s="134">
        <v>664</v>
      </c>
      <c r="F13" s="130">
        <f>D13*E13</f>
        <v>6640</v>
      </c>
      <c r="H13" s="127" t="s">
        <v>159</v>
      </c>
      <c r="I13" s="128"/>
      <c r="J13" s="128"/>
      <c r="K13" s="128">
        <f t="shared" si="0"/>
        <v>0</v>
      </c>
      <c r="L13" s="128">
        <v>5</v>
      </c>
      <c r="M13" s="128">
        <f t="shared" si="1"/>
        <v>0</v>
      </c>
    </row>
    <row r="14" spans="2:18" ht="27.65" customHeight="1" x14ac:dyDescent="0.3">
      <c r="B14" s="127" t="s">
        <v>298</v>
      </c>
      <c r="C14" s="127" t="s">
        <v>142</v>
      </c>
      <c r="D14" s="128"/>
      <c r="E14" s="134">
        <v>332</v>
      </c>
      <c r="F14" s="130">
        <f>D14*E14</f>
        <v>0</v>
      </c>
      <c r="H14" s="127" t="s">
        <v>160</v>
      </c>
      <c r="I14" s="128"/>
      <c r="J14" s="128"/>
      <c r="K14" s="128">
        <f t="shared" si="0"/>
        <v>0</v>
      </c>
      <c r="L14" s="128">
        <v>0.5</v>
      </c>
      <c r="M14" s="128">
        <f t="shared" si="1"/>
        <v>0</v>
      </c>
    </row>
    <row r="15" spans="2:18" ht="27.65" customHeight="1" x14ac:dyDescent="0.3">
      <c r="B15" s="127" t="s">
        <v>299</v>
      </c>
      <c r="C15" s="127" t="s">
        <v>142</v>
      </c>
      <c r="D15" s="128"/>
      <c r="E15" s="134">
        <v>66</v>
      </c>
      <c r="F15" s="130">
        <f>D15*E15</f>
        <v>0</v>
      </c>
      <c r="H15" s="127" t="s">
        <v>161</v>
      </c>
      <c r="I15" s="128"/>
      <c r="J15" s="128"/>
      <c r="K15" s="128">
        <f t="shared" si="0"/>
        <v>0</v>
      </c>
      <c r="L15" s="128">
        <v>1.5</v>
      </c>
      <c r="M15" s="128">
        <f t="shared" si="1"/>
        <v>0</v>
      </c>
    </row>
    <row r="16" spans="2:18" ht="27.65" customHeight="1" x14ac:dyDescent="0.3">
      <c r="B16" s="127" t="s">
        <v>147</v>
      </c>
      <c r="C16" s="127" t="s">
        <v>184</v>
      </c>
      <c r="D16" s="139">
        <f>M21</f>
        <v>0</v>
      </c>
      <c r="E16" s="215" t="s">
        <v>177</v>
      </c>
      <c r="F16" s="140" t="str">
        <f>IFERROR(D16*E16,"")</f>
        <v/>
      </c>
      <c r="H16" s="173" t="s">
        <v>191</v>
      </c>
      <c r="I16" s="128"/>
      <c r="J16" s="128"/>
      <c r="K16" s="128">
        <f t="shared" si="0"/>
        <v>0</v>
      </c>
      <c r="L16" s="128">
        <v>3</v>
      </c>
      <c r="M16" s="128">
        <f t="shared" si="1"/>
        <v>0</v>
      </c>
    </row>
    <row r="17" spans="2:13" ht="27.65" customHeight="1" x14ac:dyDescent="0.3">
      <c r="B17" s="127" t="s">
        <v>87</v>
      </c>
      <c r="C17" s="127" t="s">
        <v>203</v>
      </c>
      <c r="D17" s="139">
        <v>1</v>
      </c>
      <c r="E17" s="171">
        <v>0.22</v>
      </c>
      <c r="F17" s="130" t="s">
        <v>208</v>
      </c>
      <c r="H17" s="127" t="s">
        <v>189</v>
      </c>
      <c r="I17" s="128"/>
      <c r="J17" s="128"/>
      <c r="K17" s="128">
        <f t="shared" si="0"/>
        <v>0</v>
      </c>
      <c r="L17" s="128">
        <v>10</v>
      </c>
      <c r="M17" s="128">
        <f t="shared" si="1"/>
        <v>0</v>
      </c>
    </row>
    <row r="18" spans="2:13" ht="27.65" customHeight="1" x14ac:dyDescent="0.3">
      <c r="B18" s="141"/>
      <c r="H18" s="127" t="s">
        <v>190</v>
      </c>
      <c r="I18" s="128"/>
      <c r="J18" s="128"/>
      <c r="K18" s="128">
        <f t="shared" si="0"/>
        <v>0</v>
      </c>
      <c r="L18" s="128">
        <v>3</v>
      </c>
      <c r="M18" s="128">
        <f t="shared" si="1"/>
        <v>0</v>
      </c>
    </row>
    <row r="19" spans="2:13" ht="27.65" customHeight="1" x14ac:dyDescent="0.3">
      <c r="H19" s="127" t="s">
        <v>162</v>
      </c>
      <c r="I19" s="128"/>
      <c r="J19" s="128"/>
      <c r="K19" s="128">
        <f t="shared" si="0"/>
        <v>0</v>
      </c>
      <c r="L19" s="128">
        <v>24</v>
      </c>
      <c r="M19" s="128">
        <f t="shared" si="1"/>
        <v>0</v>
      </c>
    </row>
    <row r="20" spans="2:13" ht="27.65" customHeight="1" x14ac:dyDescent="0.3">
      <c r="H20" s="142" t="s">
        <v>22</v>
      </c>
      <c r="I20" s="143"/>
      <c r="J20" s="143"/>
      <c r="K20" s="143"/>
      <c r="L20" s="143"/>
      <c r="M20" s="143">
        <f>SUM(M5:M19)</f>
        <v>0</v>
      </c>
    </row>
    <row r="21" spans="2:13" ht="27.65" customHeight="1" x14ac:dyDescent="0.3">
      <c r="H21" s="127" t="s">
        <v>163</v>
      </c>
      <c r="I21" s="128"/>
      <c r="J21" s="128"/>
      <c r="K21" s="128"/>
      <c r="L21" s="128"/>
      <c r="M21" s="144">
        <f>M20/24</f>
        <v>0</v>
      </c>
    </row>
  </sheetData>
  <sheetProtection algorithmName="SHA-512" hashValue="m30rpz7CcqBnqpYgFokMPk0T9sngN5PyXy4VBi3ypvB2SdfZAMfi2FzK3FBy7foDOYOaeRKpmYAx2xWFyaOtOA==" saltValue="VbxBabitdfWdUqrgCGTjoQ==" spinCount="100000" sheet="1" formatColumns="0" formatRows="0"/>
  <mergeCells count="5">
    <mergeCell ref="E2:F2"/>
    <mergeCell ref="E1:F1"/>
    <mergeCell ref="L2:M2"/>
    <mergeCell ref="Q1:R1"/>
    <mergeCell ref="Q2:R2"/>
  </mergeCells>
  <dataValidations count="1">
    <dataValidation type="whole" operator="greaterThanOrEqual" allowBlank="1" showInputMessage="1" showErrorMessage="1" sqref="D5:D6 D12:D15 I5:J19" xr:uid="{FD80F46D-E02B-4108-9AE2-24AE44166288}">
      <formula1>-1000000</formula1>
    </dataValidation>
  </dataValidations>
  <hyperlinks>
    <hyperlink ref="E2" location="Calculator!A1" display="Back to calculator" xr:uid="{245D1665-4FD7-4B41-862A-F3E8B55B3815}"/>
    <hyperlink ref="L2" location="Calculator!A1" display="Back to calculator" xr:uid="{C5AF4F0E-044A-4BB5-9ED9-1E1B038E056D}"/>
    <hyperlink ref="Q2" location="Calculator!A1" display="Back to calculator" xr:uid="{CDD30B04-5A3E-4E42-8E8C-642ECB80DC09}"/>
  </hyperlinks>
  <pageMargins left="0.7" right="0.7" top="0.75" bottom="0.75" header="0.3" footer="0.3"/>
  <pageSetup paperSize="9" scale="4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F2EB24E0-EF58-4D2D-9CAF-387B236E69F4}">
          <x14:formula1>
            <xm:f>Dropdowns!$A$1:$A$4</xm:f>
          </x14:formula1>
          <xm:sqref>E16</xm:sqref>
        </x14:dataValidation>
        <x14:dataValidation type="list" allowBlank="1" showInputMessage="1" showErrorMessage="1" xr:uid="{8FC1EA87-DA64-4E55-9F1B-5AB65393CC5F}">
          <x14:formula1>
            <xm:f>Dropdowns!$B$1:$B$4</xm:f>
          </x14:formula1>
          <xm:sqref>E12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C7E25-1AE3-425A-90B8-DE5770CA380D}">
  <sheetPr codeName="Sheet12">
    <tabColor theme="9" tint="0.79998168889431442"/>
    <pageSetUpPr fitToPage="1"/>
  </sheetPr>
  <dimension ref="B1:G24"/>
  <sheetViews>
    <sheetView zoomScaleNormal="100" workbookViewId="0"/>
  </sheetViews>
  <sheetFormatPr defaultColWidth="8.6640625" defaultRowHeight="14" x14ac:dyDescent="0.3"/>
  <cols>
    <col min="1" max="1" width="2.4140625" style="3" customWidth="1"/>
    <col min="2" max="2" width="54.6640625" style="3" customWidth="1"/>
    <col min="3" max="3" width="12.1640625" style="3" customWidth="1"/>
    <col min="4" max="4" width="10.4140625" style="125" customWidth="1"/>
    <col min="5" max="5" width="10.4140625" style="3" customWidth="1"/>
    <col min="6" max="6" width="10.4140625" style="132" customWidth="1"/>
    <col min="7" max="7" width="2.5" style="3" customWidth="1"/>
    <col min="8" max="16384" width="8.6640625" style="3"/>
  </cols>
  <sheetData>
    <row r="1" spans="2:7" ht="23" x14ac:dyDescent="0.5">
      <c r="B1" s="116" t="s">
        <v>78</v>
      </c>
      <c r="C1" s="117"/>
      <c r="D1" s="117"/>
      <c r="E1" s="235">
        <f>SUM(F:F)</f>
        <v>0</v>
      </c>
      <c r="F1" s="235"/>
    </row>
    <row r="2" spans="2:7" x14ac:dyDescent="0.3">
      <c r="D2" s="118"/>
      <c r="E2" s="236" t="s">
        <v>79</v>
      </c>
      <c r="F2" s="236"/>
    </row>
    <row r="3" spans="2:7" x14ac:dyDescent="0.3">
      <c r="B3" s="119" t="s">
        <v>164</v>
      </c>
      <c r="C3" s="120"/>
      <c r="D3" s="121"/>
      <c r="E3" s="121"/>
      <c r="F3" s="122"/>
    </row>
    <row r="4" spans="2:7" s="125" customFormat="1" x14ac:dyDescent="0.3">
      <c r="B4" s="123" t="s">
        <v>1</v>
      </c>
      <c r="C4" s="123" t="s">
        <v>2</v>
      </c>
      <c r="D4" s="123" t="s">
        <v>21</v>
      </c>
      <c r="E4" s="123" t="s">
        <v>3</v>
      </c>
      <c r="F4" s="124" t="s">
        <v>22</v>
      </c>
      <c r="G4" s="3"/>
    </row>
    <row r="5" spans="2:7" ht="25" x14ac:dyDescent="0.3">
      <c r="B5" s="126" t="s">
        <v>302</v>
      </c>
      <c r="C5" s="127" t="s">
        <v>165</v>
      </c>
      <c r="D5" s="128"/>
      <c r="E5" s="129">
        <v>15</v>
      </c>
      <c r="F5" s="130">
        <f>D5*E5</f>
        <v>0</v>
      </c>
    </row>
    <row r="6" spans="2:7" ht="25" x14ac:dyDescent="0.3">
      <c r="B6" s="126" t="s">
        <v>303</v>
      </c>
      <c r="C6" s="127" t="s">
        <v>165</v>
      </c>
      <c r="D6" s="128"/>
      <c r="E6" s="129" t="s">
        <v>10</v>
      </c>
      <c r="F6" s="130"/>
    </row>
    <row r="7" spans="2:7" ht="25" x14ac:dyDescent="0.3">
      <c r="B7" s="126" t="s">
        <v>304</v>
      </c>
      <c r="C7" s="127" t="s">
        <v>9</v>
      </c>
      <c r="D7" s="128"/>
      <c r="E7" s="129" t="s">
        <v>10</v>
      </c>
      <c r="F7" s="130"/>
    </row>
    <row r="8" spans="2:7" x14ac:dyDescent="0.3">
      <c r="B8" s="126" t="s">
        <v>301</v>
      </c>
      <c r="C8" s="127" t="s">
        <v>9</v>
      </c>
      <c r="D8" s="128"/>
      <c r="E8" s="129">
        <v>1013</v>
      </c>
      <c r="F8" s="130">
        <f>D8*E8</f>
        <v>0</v>
      </c>
    </row>
    <row r="10" spans="2:7" x14ac:dyDescent="0.3">
      <c r="B10" s="131" t="s">
        <v>204</v>
      </c>
      <c r="C10" s="120"/>
    </row>
    <row r="11" spans="2:7" x14ac:dyDescent="0.3">
      <c r="B11" s="123" t="s">
        <v>1</v>
      </c>
      <c r="C11" s="123" t="s">
        <v>2</v>
      </c>
      <c r="D11" s="123" t="s">
        <v>21</v>
      </c>
      <c r="E11" s="123" t="s">
        <v>3</v>
      </c>
      <c r="F11" s="124" t="s">
        <v>22</v>
      </c>
    </row>
    <row r="12" spans="2:7" ht="37.5" x14ac:dyDescent="0.3">
      <c r="B12" s="173" t="s">
        <v>166</v>
      </c>
      <c r="C12" s="173" t="s">
        <v>167</v>
      </c>
      <c r="D12" s="128"/>
      <c r="E12" s="133" t="s">
        <v>305</v>
      </c>
      <c r="F12" s="130">
        <f>D12*59</f>
        <v>0</v>
      </c>
    </row>
    <row r="13" spans="2:7" x14ac:dyDescent="0.3">
      <c r="B13" s="173" t="s">
        <v>168</v>
      </c>
      <c r="C13" s="173" t="s">
        <v>167</v>
      </c>
      <c r="D13" s="128"/>
      <c r="E13" s="133">
        <v>129</v>
      </c>
      <c r="F13" s="130">
        <f>D13*E13</f>
        <v>0</v>
      </c>
    </row>
    <row r="14" spans="2:7" x14ac:dyDescent="0.3">
      <c r="B14" s="127" t="s">
        <v>169</v>
      </c>
      <c r="C14" s="127" t="s">
        <v>170</v>
      </c>
      <c r="D14" s="128"/>
      <c r="E14" s="134">
        <v>146</v>
      </c>
      <c r="F14" s="130">
        <f>D14*E14</f>
        <v>0</v>
      </c>
    </row>
    <row r="15" spans="2:7" x14ac:dyDescent="0.3">
      <c r="B15" s="127" t="s">
        <v>171</v>
      </c>
      <c r="C15" s="127" t="s">
        <v>172</v>
      </c>
      <c r="D15" s="128"/>
      <c r="E15" s="134">
        <v>2239</v>
      </c>
      <c r="F15" s="130">
        <f>D15*E15</f>
        <v>0</v>
      </c>
    </row>
    <row r="16" spans="2:7" x14ac:dyDescent="0.3">
      <c r="B16" s="127" t="s">
        <v>173</v>
      </c>
      <c r="C16" s="127" t="s">
        <v>174</v>
      </c>
      <c r="D16" s="128"/>
      <c r="E16" s="135">
        <v>1119</v>
      </c>
      <c r="F16" s="130">
        <f>D16*E16</f>
        <v>0</v>
      </c>
    </row>
    <row r="21" spans="4:6" x14ac:dyDescent="0.3">
      <c r="D21" s="3"/>
      <c r="F21" s="3"/>
    </row>
    <row r="22" spans="4:6" x14ac:dyDescent="0.3">
      <c r="D22" s="3"/>
      <c r="F22" s="3"/>
    </row>
    <row r="23" spans="4:6" x14ac:dyDescent="0.3">
      <c r="D23" s="3"/>
      <c r="F23" s="3"/>
    </row>
    <row r="24" spans="4:6" x14ac:dyDescent="0.3">
      <c r="D24" s="3"/>
      <c r="F24" s="3"/>
    </row>
  </sheetData>
  <sheetProtection algorithmName="SHA-512" hashValue="00HMTtu+xXkFC+qDMSqHjIIUGzNEo6igL5FcJRIMxmmFQ0C3DzyFBSOAL+UuXg4GhMHnju6QvjeOekj+BJemZA==" saltValue="9zeYj6KQpvCKzVbgmdlyqQ==" spinCount="100000" sheet="1" formatColumns="0" formatRows="0"/>
  <mergeCells count="2">
    <mergeCell ref="E2:F2"/>
    <mergeCell ref="E1:F1"/>
  </mergeCells>
  <hyperlinks>
    <hyperlink ref="E2" location="Calculator!A1" display="Back to calculator" xr:uid="{DFC2C3D2-24A8-4833-A838-7040EADCC0E0}"/>
  </hyperlink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0D8F2-7196-4C94-83C7-94B7DF1DB2F1}">
  <sheetPr codeName="Sheet13"/>
  <dimension ref="A1:C4"/>
  <sheetViews>
    <sheetView workbookViewId="0">
      <selection activeCell="C3" sqref="C3"/>
    </sheetView>
  </sheetViews>
  <sheetFormatPr defaultRowHeight="14" x14ac:dyDescent="0.3"/>
  <cols>
    <col min="1" max="2" width="13.08203125" style="167" bestFit="1" customWidth="1"/>
    <col min="3" max="3" width="13.08203125" bestFit="1" customWidth="1"/>
  </cols>
  <sheetData>
    <row r="1" spans="1:3" x14ac:dyDescent="0.3">
      <c r="A1" s="167" t="s">
        <v>177</v>
      </c>
      <c r="B1" s="167" t="s">
        <v>177</v>
      </c>
      <c r="C1" s="167" t="s">
        <v>177</v>
      </c>
    </row>
    <row r="2" spans="1:3" x14ac:dyDescent="0.3">
      <c r="A2" s="168">
        <v>596</v>
      </c>
      <c r="B2" s="168">
        <f>-A2</f>
        <v>-596</v>
      </c>
      <c r="C2" s="167" t="s">
        <v>187</v>
      </c>
    </row>
    <row r="3" spans="1:3" x14ac:dyDescent="0.3">
      <c r="A3" s="168">
        <v>298</v>
      </c>
      <c r="B3" s="168">
        <f t="shared" ref="B3:B4" si="0">-A3</f>
        <v>-298</v>
      </c>
      <c r="C3" s="167" t="s">
        <v>186</v>
      </c>
    </row>
    <row r="4" spans="1:3" x14ac:dyDescent="0.3">
      <c r="A4" s="168">
        <v>60</v>
      </c>
      <c r="B4" s="168">
        <f t="shared" si="0"/>
        <v>-60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E8171-D677-436C-B104-8F7A248763F1}">
  <sheetPr codeName="Sheet1">
    <tabColor rgb="FF002060"/>
    <pageSetUpPr fitToPage="1"/>
  </sheetPr>
  <dimension ref="B1:P38"/>
  <sheetViews>
    <sheetView zoomScaleNormal="100" workbookViewId="0">
      <selection activeCell="G1" sqref="G1"/>
    </sheetView>
  </sheetViews>
  <sheetFormatPr defaultColWidth="8.6640625" defaultRowHeight="14.4" customHeight="1" x14ac:dyDescent="0.3"/>
  <cols>
    <col min="1" max="1" width="2.4140625" style="1" customWidth="1"/>
    <col min="2" max="2" width="11.4140625" style="1" bestFit="1" customWidth="1"/>
    <col min="3" max="3" width="7.58203125" style="85" bestFit="1" customWidth="1"/>
    <col min="4" max="4" width="25" style="1" bestFit="1" customWidth="1"/>
    <col min="5" max="5" width="7.6640625" style="85" bestFit="1" customWidth="1"/>
    <col min="6" max="6" width="18.9140625" style="1" customWidth="1"/>
    <col min="7" max="7" width="2.9140625" style="1" customWidth="1"/>
    <col min="8" max="8" width="6.58203125" style="1" bestFit="1" customWidth="1"/>
    <col min="9" max="9" width="25.6640625" style="1" bestFit="1" customWidth="1"/>
    <col min="10" max="13" width="14.58203125" style="1" customWidth="1"/>
    <col min="14" max="14" width="11.08203125" style="1" bestFit="1" customWidth="1"/>
    <col min="15" max="15" width="11.9140625" style="1" bestFit="1" customWidth="1"/>
    <col min="16" max="16" width="7" style="1" bestFit="1" customWidth="1"/>
    <col min="17" max="16384" width="8.6640625" style="1"/>
  </cols>
  <sheetData>
    <row r="1" spans="2:16" ht="23" x14ac:dyDescent="0.3">
      <c r="B1" s="80" t="s">
        <v>60</v>
      </c>
      <c r="C1" s="81"/>
      <c r="D1" s="81"/>
      <c r="E1" s="81"/>
      <c r="F1" s="82"/>
      <c r="H1" s="80" t="s">
        <v>76</v>
      </c>
      <c r="I1" s="83"/>
      <c r="J1" s="83"/>
      <c r="K1" s="83"/>
      <c r="L1" s="83"/>
      <c r="M1" s="84"/>
    </row>
    <row r="2" spans="2:16" ht="14.4" customHeight="1" thickBot="1" x14ac:dyDescent="0.35"/>
    <row r="3" spans="2:16" ht="14.4" customHeight="1" thickBot="1" x14ac:dyDescent="0.35">
      <c r="B3" s="216" t="s">
        <v>257</v>
      </c>
      <c r="C3" s="217"/>
      <c r="D3" s="217"/>
      <c r="E3" s="217"/>
      <c r="F3" s="217"/>
      <c r="H3" s="6" t="s">
        <v>25</v>
      </c>
      <c r="I3" s="7"/>
      <c r="J3" s="18" t="s">
        <v>61</v>
      </c>
      <c r="K3" s="19" t="s">
        <v>62</v>
      </c>
      <c r="L3" s="19" t="s">
        <v>175</v>
      </c>
      <c r="M3" s="26" t="s">
        <v>22</v>
      </c>
    </row>
    <row r="4" spans="2:16" ht="14.4" customHeight="1" x14ac:dyDescent="0.3">
      <c r="B4" s="217"/>
      <c r="C4" s="217"/>
      <c r="D4" s="217"/>
      <c r="E4" s="217"/>
      <c r="F4" s="217"/>
      <c r="H4" s="8" t="s">
        <v>28</v>
      </c>
      <c r="I4" s="5" t="s">
        <v>41</v>
      </c>
      <c r="J4" s="23">
        <f>'s45'!E1</f>
        <v>412</v>
      </c>
      <c r="K4" s="24">
        <f>'s45'!K1</f>
        <v>3784</v>
      </c>
      <c r="L4" s="70" t="s">
        <v>63</v>
      </c>
      <c r="M4" s="28">
        <f t="shared" ref="M4:M9" si="0">SUM(J4:L4)</f>
        <v>4196</v>
      </c>
      <c r="O4" s="65" t="s">
        <v>80</v>
      </c>
      <c r="P4" s="66"/>
    </row>
    <row r="5" spans="2:16" ht="14.4" customHeight="1" x14ac:dyDescent="0.3">
      <c r="H5" s="8" t="s">
        <v>29</v>
      </c>
      <c r="I5" s="5" t="s">
        <v>42</v>
      </c>
      <c r="J5" s="25">
        <f>'s41'!E1</f>
        <v>0</v>
      </c>
      <c r="K5" s="22">
        <f>'s41'!K1</f>
        <v>0</v>
      </c>
      <c r="L5" s="71" t="s">
        <v>63</v>
      </c>
      <c r="M5" s="29">
        <f t="shared" si="0"/>
        <v>0</v>
      </c>
      <c r="O5" s="67" t="s">
        <v>81</v>
      </c>
      <c r="P5" s="63" t="s">
        <v>258</v>
      </c>
    </row>
    <row r="6" spans="2:16" ht="14.4" customHeight="1" thickBot="1" x14ac:dyDescent="0.35">
      <c r="B6" s="86" t="s">
        <v>26</v>
      </c>
      <c r="C6" s="87" t="s">
        <v>23</v>
      </c>
      <c r="D6" s="87" t="s">
        <v>24</v>
      </c>
      <c r="E6" s="87" t="s">
        <v>27</v>
      </c>
      <c r="F6" s="88" t="s">
        <v>55</v>
      </c>
      <c r="H6" s="8" t="s">
        <v>30</v>
      </c>
      <c r="I6" s="5" t="s">
        <v>43</v>
      </c>
      <c r="J6" s="25">
        <f>'s51'!E1</f>
        <v>0</v>
      </c>
      <c r="K6" s="22">
        <f>'s51'!K1</f>
        <v>0</v>
      </c>
      <c r="L6" s="71" t="s">
        <v>63</v>
      </c>
      <c r="M6" s="30">
        <f t="shared" si="0"/>
        <v>0</v>
      </c>
      <c r="N6" s="96"/>
      <c r="O6" s="68" t="s">
        <v>82</v>
      </c>
      <c r="P6" s="64" t="s">
        <v>259</v>
      </c>
    </row>
    <row r="7" spans="2:16" ht="14.4" customHeight="1" x14ac:dyDescent="0.3">
      <c r="B7" s="219" t="s">
        <v>37</v>
      </c>
      <c r="C7" s="89" t="s">
        <v>28</v>
      </c>
      <c r="D7" s="90" t="s">
        <v>41</v>
      </c>
      <c r="E7" s="89">
        <v>4.3</v>
      </c>
      <c r="F7" s="91" t="s">
        <v>53</v>
      </c>
      <c r="H7" s="8" t="s">
        <v>31</v>
      </c>
      <c r="I7" s="5" t="s">
        <v>44</v>
      </c>
      <c r="J7" s="25">
        <f>'s185'!E1</f>
        <v>0</v>
      </c>
      <c r="K7" s="22">
        <f>'s185'!K1</f>
        <v>0</v>
      </c>
      <c r="L7" s="71" t="s">
        <v>63</v>
      </c>
      <c r="M7" s="30">
        <f t="shared" si="0"/>
        <v>0</v>
      </c>
    </row>
    <row r="8" spans="2:16" ht="14.4" customHeight="1" x14ac:dyDescent="0.3">
      <c r="B8" s="220"/>
      <c r="C8" s="92" t="s">
        <v>29</v>
      </c>
      <c r="D8" s="93" t="s">
        <v>42</v>
      </c>
      <c r="E8" s="92">
        <v>5.3</v>
      </c>
      <c r="F8" s="94" t="s">
        <v>54</v>
      </c>
      <c r="H8" s="53" t="s">
        <v>35</v>
      </c>
      <c r="I8" s="54" t="s">
        <v>50</v>
      </c>
      <c r="J8" s="55">
        <f>SUM('s146'!F5:F7)</f>
        <v>1990</v>
      </c>
      <c r="K8" s="72" t="s">
        <v>63</v>
      </c>
      <c r="L8" s="172">
        <f>'s146'!R5</f>
        <v>-1174.0999999999999</v>
      </c>
      <c r="M8" s="56">
        <f t="shared" si="0"/>
        <v>815.90000000000009</v>
      </c>
    </row>
    <row r="9" spans="2:16" ht="14.4" customHeight="1" thickBot="1" x14ac:dyDescent="0.35">
      <c r="B9" s="220"/>
      <c r="C9" s="92" t="s">
        <v>30</v>
      </c>
      <c r="D9" s="93" t="s">
        <v>43</v>
      </c>
      <c r="E9" s="92">
        <v>5.6</v>
      </c>
      <c r="F9" s="95" t="s">
        <v>73</v>
      </c>
      <c r="H9" s="16"/>
      <c r="I9" s="17" t="s">
        <v>64</v>
      </c>
      <c r="J9" s="20">
        <f>SUM(J4:J8)</f>
        <v>2402</v>
      </c>
      <c r="K9" s="21">
        <f>SUM(K4:K8)</f>
        <v>3784</v>
      </c>
      <c r="L9" s="79">
        <f>SUM(L4:L8)</f>
        <v>-1174.0999999999999</v>
      </c>
      <c r="M9" s="27">
        <f t="shared" si="0"/>
        <v>5011.8999999999996</v>
      </c>
    </row>
    <row r="10" spans="2:16" ht="14.4" customHeight="1" thickBot="1" x14ac:dyDescent="0.35">
      <c r="B10" s="221"/>
      <c r="C10" s="97" t="s">
        <v>31</v>
      </c>
      <c r="D10" s="98" t="s">
        <v>44</v>
      </c>
      <c r="E10" s="97">
        <v>5.8</v>
      </c>
      <c r="F10" s="99" t="s">
        <v>244</v>
      </c>
      <c r="J10" s="2"/>
      <c r="K10" s="2"/>
      <c r="L10" s="2"/>
    </row>
    <row r="11" spans="2:16" ht="14.4" customHeight="1" thickBot="1" x14ac:dyDescent="0.35">
      <c r="B11" s="222" t="s">
        <v>39</v>
      </c>
      <c r="C11" s="100" t="s">
        <v>59</v>
      </c>
      <c r="D11" s="101" t="s">
        <v>45</v>
      </c>
      <c r="E11" s="100">
        <v>6.3</v>
      </c>
      <c r="F11" s="102" t="s">
        <v>56</v>
      </c>
      <c r="H11" s="9" t="s">
        <v>38</v>
      </c>
      <c r="I11" s="10"/>
      <c r="J11" s="32" t="s">
        <v>61</v>
      </c>
      <c r="K11" s="33" t="s">
        <v>62</v>
      </c>
      <c r="L11" s="33" t="s">
        <v>175</v>
      </c>
      <c r="M11" s="34" t="s">
        <v>22</v>
      </c>
    </row>
    <row r="12" spans="2:16" ht="14.4" customHeight="1" x14ac:dyDescent="0.3">
      <c r="B12" s="223"/>
      <c r="C12" s="103" t="s">
        <v>32</v>
      </c>
      <c r="D12" s="104" t="s">
        <v>46</v>
      </c>
      <c r="E12" s="103">
        <v>7.3</v>
      </c>
      <c r="F12" s="105" t="s">
        <v>57</v>
      </c>
      <c r="H12" s="11" t="s">
        <v>59</v>
      </c>
      <c r="I12" s="31" t="s">
        <v>45</v>
      </c>
      <c r="J12" s="40">
        <f>'s106|7'!E1</f>
        <v>130</v>
      </c>
      <c r="K12" s="70" t="s">
        <v>63</v>
      </c>
      <c r="L12" s="70" t="s">
        <v>63</v>
      </c>
      <c r="M12" s="42">
        <f t="shared" ref="M12:M18" si="1">SUM(J12:L12)</f>
        <v>130</v>
      </c>
    </row>
    <row r="13" spans="2:16" ht="14.4" customHeight="1" x14ac:dyDescent="0.3">
      <c r="B13" s="223"/>
      <c r="C13" s="103" t="s">
        <v>33</v>
      </c>
      <c r="D13" s="104" t="s">
        <v>48</v>
      </c>
      <c r="E13" s="103">
        <v>7.6</v>
      </c>
      <c r="F13" s="106" t="s">
        <v>74</v>
      </c>
      <c r="H13" s="8" t="s">
        <v>32</v>
      </c>
      <c r="I13" s="5" t="s">
        <v>46</v>
      </c>
      <c r="J13" s="41">
        <f>'s98'!E1</f>
        <v>0</v>
      </c>
      <c r="K13" s="38">
        <f>'s98'!K1</f>
        <v>0</v>
      </c>
      <c r="L13" s="71" t="s">
        <v>63</v>
      </c>
      <c r="M13" s="43">
        <f t="shared" si="1"/>
        <v>0</v>
      </c>
    </row>
    <row r="14" spans="2:16" ht="14.4" customHeight="1" x14ac:dyDescent="0.3">
      <c r="B14" s="223"/>
      <c r="C14" s="103" t="s">
        <v>34</v>
      </c>
      <c r="D14" s="104" t="s">
        <v>47</v>
      </c>
      <c r="E14" s="103">
        <v>7.6</v>
      </c>
      <c r="F14" s="106" t="s">
        <v>256</v>
      </c>
      <c r="H14" s="8" t="s">
        <v>33</v>
      </c>
      <c r="I14" s="5" t="s">
        <v>48</v>
      </c>
      <c r="J14" s="41">
        <f>'s102'!E1</f>
        <v>0</v>
      </c>
      <c r="K14" s="71" t="s">
        <v>63</v>
      </c>
      <c r="L14" s="71" t="s">
        <v>63</v>
      </c>
      <c r="M14" s="43">
        <f t="shared" si="1"/>
        <v>0</v>
      </c>
    </row>
    <row r="15" spans="2:16" ht="14.4" customHeight="1" x14ac:dyDescent="0.3">
      <c r="B15" s="224"/>
      <c r="C15" s="107" t="s">
        <v>31</v>
      </c>
      <c r="D15" s="108" t="s">
        <v>49</v>
      </c>
      <c r="E15" s="107">
        <v>7.9</v>
      </c>
      <c r="F15" s="109" t="s">
        <v>75</v>
      </c>
      <c r="H15" s="8" t="s">
        <v>34</v>
      </c>
      <c r="I15" s="5" t="s">
        <v>47</v>
      </c>
      <c r="J15" s="41">
        <f>'s104'!E1</f>
        <v>0</v>
      </c>
      <c r="K15" s="71" t="s">
        <v>63</v>
      </c>
      <c r="L15" s="71" t="s">
        <v>63</v>
      </c>
      <c r="M15" s="43">
        <f t="shared" si="1"/>
        <v>0</v>
      </c>
    </row>
    <row r="16" spans="2:16" ht="14.4" customHeight="1" x14ac:dyDescent="0.3">
      <c r="B16" s="225" t="s">
        <v>40</v>
      </c>
      <c r="C16" s="110" t="s">
        <v>35</v>
      </c>
      <c r="D16" s="111" t="s">
        <v>50</v>
      </c>
      <c r="E16" s="110">
        <v>8.4</v>
      </c>
      <c r="F16" s="112" t="s">
        <v>58</v>
      </c>
      <c r="H16" s="8" t="s">
        <v>31</v>
      </c>
      <c r="I16" s="5" t="s">
        <v>49</v>
      </c>
      <c r="J16" s="41">
        <f>'s185 '!E1</f>
        <v>0</v>
      </c>
      <c r="K16" s="39">
        <f>'s185 '!K1</f>
        <v>0</v>
      </c>
      <c r="L16" s="73" t="s">
        <v>63</v>
      </c>
      <c r="M16" s="43">
        <f t="shared" si="1"/>
        <v>0</v>
      </c>
    </row>
    <row r="17" spans="2:13" ht="14.4" customHeight="1" x14ac:dyDescent="0.3">
      <c r="B17" s="226"/>
      <c r="C17" s="113" t="s">
        <v>51</v>
      </c>
      <c r="D17" s="114" t="s">
        <v>36</v>
      </c>
      <c r="E17" s="113">
        <v>3</v>
      </c>
      <c r="F17" s="115" t="s">
        <v>52</v>
      </c>
      <c r="H17" s="53" t="s">
        <v>35</v>
      </c>
      <c r="I17" s="54" t="s">
        <v>50</v>
      </c>
      <c r="J17" s="55">
        <f>SUM('s146'!F12:F16)</f>
        <v>6640</v>
      </c>
      <c r="K17" s="72" t="s">
        <v>63</v>
      </c>
      <c r="L17" s="172">
        <f>'s146'!R6</f>
        <v>-1460.8</v>
      </c>
      <c r="M17" s="57">
        <f t="shared" si="1"/>
        <v>5179.2</v>
      </c>
    </row>
    <row r="18" spans="2:13" ht="14.4" customHeight="1" thickBot="1" x14ac:dyDescent="0.35">
      <c r="H18" s="16"/>
      <c r="I18" s="17" t="s">
        <v>64</v>
      </c>
      <c r="J18" s="35">
        <f>SUM(J12:J17)</f>
        <v>6770</v>
      </c>
      <c r="K18" s="36">
        <f>SUM(K12:K17)</f>
        <v>0</v>
      </c>
      <c r="L18" s="76">
        <f>SUM(L12:L17)</f>
        <v>-1460.8</v>
      </c>
      <c r="M18" s="37">
        <f t="shared" si="1"/>
        <v>5309.2</v>
      </c>
    </row>
    <row r="19" spans="2:13" ht="14.4" customHeight="1" thickBot="1" x14ac:dyDescent="0.35">
      <c r="B19" s="162" t="s">
        <v>248</v>
      </c>
      <c r="C19" s="1"/>
      <c r="E19" s="1"/>
      <c r="H19" s="3"/>
      <c r="I19" s="3"/>
      <c r="J19" s="4"/>
      <c r="K19" s="4"/>
      <c r="L19" s="4"/>
      <c r="M19" s="3"/>
    </row>
    <row r="20" spans="2:13" ht="14.4" customHeight="1" thickBot="1" x14ac:dyDescent="0.35">
      <c r="B20" s="227" t="s">
        <v>249</v>
      </c>
      <c r="C20" s="228"/>
      <c r="D20" s="228"/>
      <c r="E20" s="228"/>
      <c r="F20" s="228"/>
      <c r="H20" s="12" t="s">
        <v>36</v>
      </c>
      <c r="I20" s="13"/>
      <c r="J20" s="45" t="s">
        <v>61</v>
      </c>
      <c r="K20" s="46" t="s">
        <v>62</v>
      </c>
      <c r="L20" s="46" t="s">
        <v>175</v>
      </c>
      <c r="M20" s="49" t="s">
        <v>22</v>
      </c>
    </row>
    <row r="21" spans="2:13" ht="14.4" customHeight="1" x14ac:dyDescent="0.3">
      <c r="B21" s="228"/>
      <c r="C21" s="228"/>
      <c r="D21" s="228"/>
      <c r="E21" s="228"/>
      <c r="F21" s="228"/>
      <c r="H21" s="14"/>
      <c r="I21" s="44" t="s">
        <v>77</v>
      </c>
      <c r="J21" s="52">
        <f>Other!F5</f>
        <v>0</v>
      </c>
      <c r="K21" s="74" t="s">
        <v>63</v>
      </c>
      <c r="L21" s="74" t="s">
        <v>63</v>
      </c>
      <c r="M21" s="51">
        <f>SUM(J21:L21)</f>
        <v>0</v>
      </c>
    </row>
    <row r="22" spans="2:13" ht="14.4" customHeight="1" x14ac:dyDescent="0.3">
      <c r="B22" s="228"/>
      <c r="C22" s="228"/>
      <c r="D22" s="228"/>
      <c r="E22" s="228"/>
      <c r="F22" s="228"/>
      <c r="H22" s="59"/>
      <c r="I22" s="180" t="s">
        <v>180</v>
      </c>
      <c r="J22" s="179">
        <f>SUM(Other!F12:F16)</f>
        <v>0</v>
      </c>
      <c r="K22" s="75" t="s">
        <v>63</v>
      </c>
      <c r="L22" s="75" t="s">
        <v>63</v>
      </c>
      <c r="M22" s="181">
        <f>SUM(J22:L22)</f>
        <v>0</v>
      </c>
    </row>
    <row r="23" spans="2:13" ht="14.4" customHeight="1" thickBot="1" x14ac:dyDescent="0.35">
      <c r="B23" s="227" t="s">
        <v>250</v>
      </c>
      <c r="C23" s="228"/>
      <c r="D23" s="228"/>
      <c r="E23" s="228"/>
      <c r="F23" s="228"/>
      <c r="H23" s="58"/>
      <c r="I23" s="17" t="s">
        <v>64</v>
      </c>
      <c r="J23" s="47">
        <f>SUM(J21:J22)</f>
        <v>0</v>
      </c>
      <c r="K23" s="48">
        <f>SUM(K21:K22)</f>
        <v>0</v>
      </c>
      <c r="L23" s="77">
        <f>SUM(L21:L22)</f>
        <v>0</v>
      </c>
      <c r="M23" s="50">
        <f>SUM(J23:L23)</f>
        <v>0</v>
      </c>
    </row>
    <row r="24" spans="2:13" ht="14.4" customHeight="1" thickBot="1" x14ac:dyDescent="0.35">
      <c r="B24" s="228"/>
      <c r="C24" s="228"/>
      <c r="D24" s="228"/>
      <c r="E24" s="228"/>
      <c r="F24" s="228"/>
      <c r="H24" s="3"/>
      <c r="I24" s="3"/>
      <c r="J24" s="4"/>
      <c r="K24" s="4"/>
      <c r="L24" s="4"/>
      <c r="M24" s="3"/>
    </row>
    <row r="25" spans="2:13" ht="14.4" customHeight="1" thickBot="1" x14ac:dyDescent="0.4">
      <c r="B25" s="227" t="s">
        <v>251</v>
      </c>
      <c r="C25" s="228"/>
      <c r="D25" s="228"/>
      <c r="E25" s="228"/>
      <c r="F25" s="228"/>
      <c r="H25" s="15"/>
      <c r="I25" s="60" t="s">
        <v>65</v>
      </c>
      <c r="J25" s="61">
        <f>J23+J18+J9</f>
        <v>9172</v>
      </c>
      <c r="K25" s="62">
        <f>K23+K18+K9</f>
        <v>3784</v>
      </c>
      <c r="L25" s="78">
        <f>L23+L18+L9</f>
        <v>-2634.8999999999996</v>
      </c>
      <c r="M25" s="69">
        <f>M23+M18+M9</f>
        <v>10321.099999999999</v>
      </c>
    </row>
    <row r="26" spans="2:13" ht="14.4" customHeight="1" x14ac:dyDescent="0.35">
      <c r="B26" s="186"/>
      <c r="C26" s="186"/>
      <c r="D26" s="186"/>
      <c r="E26" s="186"/>
      <c r="F26" s="186"/>
      <c r="H26" s="175"/>
      <c r="I26" s="176"/>
      <c r="J26" s="164"/>
      <c r="K26" s="164"/>
      <c r="L26" s="164"/>
      <c r="M26" s="163"/>
    </row>
    <row r="27" spans="2:13" ht="14" x14ac:dyDescent="0.3">
      <c r="B27" s="186"/>
      <c r="C27" s="186"/>
      <c r="D27" s="186"/>
      <c r="E27" s="186"/>
      <c r="F27" s="186"/>
      <c r="H27" s="165" t="s">
        <v>193</v>
      </c>
    </row>
    <row r="28" spans="2:13" ht="29" customHeight="1" x14ac:dyDescent="0.3">
      <c r="B28" s="186"/>
      <c r="C28" s="186"/>
      <c r="D28" s="186"/>
      <c r="E28" s="186"/>
      <c r="F28" s="186"/>
      <c r="H28" s="162" t="s">
        <v>66</v>
      </c>
      <c r="I28" s="163"/>
      <c r="J28" s="164"/>
      <c r="K28" s="164"/>
      <c r="L28" s="164"/>
      <c r="M28" s="163"/>
    </row>
    <row r="29" spans="2:13" ht="29" customHeight="1" x14ac:dyDescent="0.3">
      <c r="B29" s="186"/>
      <c r="C29" s="186"/>
      <c r="D29" s="186"/>
      <c r="E29" s="186"/>
      <c r="F29" s="186"/>
      <c r="H29" s="218" t="s">
        <v>67</v>
      </c>
      <c r="I29" s="218"/>
      <c r="J29" s="218"/>
      <c r="K29" s="218"/>
      <c r="L29" s="218"/>
      <c r="M29" s="218"/>
    </row>
    <row r="30" spans="2:13" ht="29" customHeight="1" x14ac:dyDescent="0.3">
      <c r="B30" s="186"/>
      <c r="C30" s="186"/>
      <c r="D30" s="186"/>
      <c r="E30" s="186"/>
      <c r="F30" s="186"/>
      <c r="H30" s="218" t="s">
        <v>68</v>
      </c>
      <c r="I30" s="218"/>
      <c r="J30" s="218"/>
      <c r="K30" s="218"/>
      <c r="L30" s="218"/>
      <c r="M30" s="218"/>
    </row>
    <row r="31" spans="2:13" ht="29" customHeight="1" x14ac:dyDescent="0.3">
      <c r="B31" s="186"/>
      <c r="C31" s="186"/>
      <c r="D31" s="186"/>
      <c r="E31" s="186"/>
      <c r="F31" s="186"/>
      <c r="H31" s="218" t="s">
        <v>69</v>
      </c>
      <c r="I31" s="218"/>
      <c r="J31" s="218"/>
      <c r="K31" s="218"/>
      <c r="L31" s="218"/>
      <c r="M31" s="218"/>
    </row>
    <row r="32" spans="2:13" ht="29" customHeight="1" x14ac:dyDescent="0.3">
      <c r="B32" s="186"/>
      <c r="C32" s="186"/>
      <c r="D32" s="186"/>
      <c r="E32" s="186"/>
      <c r="F32" s="186"/>
      <c r="H32" s="218" t="s">
        <v>70</v>
      </c>
      <c r="I32" s="218"/>
      <c r="J32" s="218"/>
      <c r="K32" s="218"/>
      <c r="L32" s="218"/>
      <c r="M32" s="218"/>
    </row>
    <row r="33" spans="2:13" ht="29" customHeight="1" x14ac:dyDescent="0.3">
      <c r="B33" s="186"/>
      <c r="C33" s="186"/>
      <c r="D33" s="186"/>
      <c r="E33" s="186"/>
      <c r="F33" s="186"/>
      <c r="H33" s="218" t="s">
        <v>71</v>
      </c>
      <c r="I33" s="218"/>
      <c r="J33" s="218"/>
      <c r="K33" s="218"/>
      <c r="L33" s="218"/>
      <c r="M33" s="218"/>
    </row>
    <row r="34" spans="2:13" ht="21" customHeight="1" x14ac:dyDescent="0.3">
      <c r="B34" s="186"/>
      <c r="C34" s="186"/>
      <c r="D34" s="186"/>
      <c r="E34" s="186"/>
      <c r="F34" s="186"/>
      <c r="H34" s="218" t="s">
        <v>72</v>
      </c>
      <c r="I34" s="218"/>
      <c r="J34" s="218"/>
      <c r="K34" s="218"/>
      <c r="L34" s="218"/>
      <c r="M34" s="218"/>
    </row>
    <row r="35" spans="2:13" ht="27" customHeight="1" x14ac:dyDescent="0.3">
      <c r="B35" s="185"/>
      <c r="C35" s="185"/>
      <c r="D35" s="185"/>
      <c r="E35" s="185"/>
      <c r="F35" s="185"/>
    </row>
    <row r="36" spans="2:13" ht="14.4" customHeight="1" x14ac:dyDescent="0.3">
      <c r="B36" s="185"/>
      <c r="C36" s="185"/>
      <c r="D36" s="185"/>
      <c r="E36" s="185"/>
      <c r="F36" s="185"/>
    </row>
    <row r="37" spans="2:13" ht="14.4" customHeight="1" x14ac:dyDescent="0.3">
      <c r="B37" s="185"/>
      <c r="C37" s="185"/>
      <c r="D37" s="185"/>
      <c r="E37" s="185"/>
      <c r="F37" s="185"/>
    </row>
    <row r="38" spans="2:13" ht="14" customHeight="1" x14ac:dyDescent="0.3">
      <c r="B38" s="185"/>
      <c r="C38" s="185"/>
      <c r="D38" s="185"/>
      <c r="E38" s="185"/>
      <c r="F38" s="185"/>
    </row>
  </sheetData>
  <sheetProtection algorithmName="SHA-512" hashValue="Or7r/cDZTmogKbVkMhTdWXWds2fVzZlH9ZNh9p3BWdMLFIecBy0fmk0BM0bIFQ4+E6IRXAYCLNKZ085DnUkPhQ==" saltValue="FAwnjc49XoUijZ5u1FLq+A==" spinCount="100000" sheet="1" formatColumns="0" formatRows="0"/>
  <mergeCells count="13">
    <mergeCell ref="B3:F4"/>
    <mergeCell ref="H34:M34"/>
    <mergeCell ref="B7:B10"/>
    <mergeCell ref="B11:B15"/>
    <mergeCell ref="B16:B17"/>
    <mergeCell ref="H29:M29"/>
    <mergeCell ref="H30:M30"/>
    <mergeCell ref="H31:M31"/>
    <mergeCell ref="H32:M32"/>
    <mergeCell ref="H33:M33"/>
    <mergeCell ref="B20:F22"/>
    <mergeCell ref="B23:F24"/>
    <mergeCell ref="B25:F25"/>
  </mergeCells>
  <conditionalFormatting sqref="M25">
    <cfRule type="cellIs" dxfId="2" priority="1" operator="lessThan">
      <formula>0</formula>
    </cfRule>
  </conditionalFormatting>
  <conditionalFormatting sqref="M4:M9">
    <cfRule type="cellIs" dxfId="1" priority="3" operator="lessThan">
      <formula>0</formula>
    </cfRule>
  </conditionalFormatting>
  <conditionalFormatting sqref="M12:M18">
    <cfRule type="cellIs" dxfId="0" priority="2" operator="lessThan">
      <formula>0</formula>
    </cfRule>
  </conditionalFormatting>
  <hyperlinks>
    <hyperlink ref="D7" location="'s45'!A1" display="New water supply connection" xr:uid="{E7A7463D-02EC-4E03-8F0D-55B0BC58C390}"/>
    <hyperlink ref="D8" location="'s41'!A1" display="New water mains requisition" xr:uid="{FE5F44D8-2891-4928-946D-F0DA68532E98}"/>
    <hyperlink ref="D9" location="'s51'!A1" display="Self lay water mains adoption" xr:uid="{18A3129E-AF9D-4A4D-B065-89C1F70E1BE3}"/>
    <hyperlink ref="D10" location="'s185'!A1" display="Water mains diversion" xr:uid="{5C257A08-B427-43F3-910B-B6629034BC0C}"/>
    <hyperlink ref="D11" location="'s106|7'!A1" display="New sewer connection" xr:uid="{6E14DC3F-381A-45A6-B0EB-3428771CDED7}"/>
    <hyperlink ref="D12" location="'s98'!A1" display="New sewer requisition" xr:uid="{69D08F29-119C-4C31-BAD5-01A8EC0B7BEB}"/>
    <hyperlink ref="D13" location="'s102'!A1" display="New sewer adoption" xr:uid="{C91F8461-DBB0-496F-AF7D-ADE92F8F75B3}"/>
    <hyperlink ref="D14" location="'s104'!A1" display="Existing sewer adoption" xr:uid="{DCFC3A29-2A5C-4CD7-862D-80EE1BFBDA72}"/>
    <hyperlink ref="D15" location="'s185 '!A1" display="Sewer diversion" xr:uid="{B8F7842D-FCE1-42AC-8A59-4A328179BE3E}"/>
    <hyperlink ref="D16" location="'s146'!A1" display="Infrastructure charges" xr:uid="{93111B66-BFB5-4545-AA1B-B80B430D7FDA}"/>
    <hyperlink ref="D17" location="Other!A1" display="Other" xr:uid="{D376F6E9-65BD-4FFA-98D6-A5777751063D}"/>
  </hyperlinks>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CE214-880F-4D80-8D02-05D27E7A7C9E}">
  <sheetPr codeName="Sheet2">
    <tabColor theme="4" tint="0.79998168889431442"/>
    <pageSetUpPr fitToPage="1"/>
  </sheetPr>
  <dimension ref="B1:M31"/>
  <sheetViews>
    <sheetView zoomScaleNormal="100" workbookViewId="0"/>
  </sheetViews>
  <sheetFormatPr defaultColWidth="8.6640625" defaultRowHeight="14" x14ac:dyDescent="0.3"/>
  <cols>
    <col min="1" max="1" width="2.4140625" style="3" customWidth="1"/>
    <col min="2" max="2" width="54.6640625" style="3" customWidth="1"/>
    <col min="3" max="3" width="14.1640625" style="3" customWidth="1"/>
    <col min="4" max="4" width="10.4140625" style="125" customWidth="1"/>
    <col min="5" max="5" width="8.9140625" style="3" customWidth="1"/>
    <col min="6" max="6" width="10.4140625" style="132" customWidth="1"/>
    <col min="7" max="7" width="2.5" style="3" customWidth="1"/>
    <col min="8" max="8" width="56.9140625" style="3" customWidth="1"/>
    <col min="9" max="9" width="14.1640625" style="3" customWidth="1"/>
    <col min="10" max="10" width="10.4140625" style="125" customWidth="1"/>
    <col min="11" max="11" width="8.9140625" style="3" customWidth="1"/>
    <col min="12" max="12" width="10.4140625" style="132" customWidth="1"/>
    <col min="13" max="16384" width="8.6640625" style="3"/>
  </cols>
  <sheetData>
    <row r="1" spans="2:13" ht="23" x14ac:dyDescent="0.5">
      <c r="B1" s="116" t="s">
        <v>78</v>
      </c>
      <c r="C1" s="117"/>
      <c r="D1" s="117"/>
      <c r="E1" s="235">
        <f>SUM(F:F)</f>
        <v>412</v>
      </c>
      <c r="F1" s="235"/>
      <c r="H1" s="116" t="s">
        <v>62</v>
      </c>
      <c r="I1" s="117"/>
      <c r="J1" s="117"/>
      <c r="K1" s="235">
        <f>SUM(L:L)</f>
        <v>3784</v>
      </c>
      <c r="L1" s="235"/>
    </row>
    <row r="2" spans="2:13" x14ac:dyDescent="0.3">
      <c r="D2" s="118"/>
      <c r="E2" s="236" t="s">
        <v>79</v>
      </c>
      <c r="F2" s="236"/>
      <c r="J2" s="118"/>
      <c r="K2" s="236" t="s">
        <v>79</v>
      </c>
      <c r="L2" s="236"/>
    </row>
    <row r="3" spans="2:13" x14ac:dyDescent="0.3">
      <c r="B3" s="119" t="s">
        <v>0</v>
      </c>
      <c r="C3" s="120"/>
      <c r="D3" s="121"/>
      <c r="E3" s="121"/>
      <c r="F3" s="122"/>
      <c r="H3" s="119" t="s">
        <v>7</v>
      </c>
      <c r="I3" s="120"/>
      <c r="J3" s="121"/>
      <c r="K3" s="121"/>
      <c r="L3" s="122"/>
    </row>
    <row r="4" spans="2:13" s="125" customFormat="1" x14ac:dyDescent="0.3">
      <c r="B4" s="123" t="s">
        <v>1</v>
      </c>
      <c r="C4" s="123" t="s">
        <v>2</v>
      </c>
      <c r="D4" s="123" t="s">
        <v>21</v>
      </c>
      <c r="E4" s="123" t="s">
        <v>3</v>
      </c>
      <c r="F4" s="124" t="s">
        <v>22</v>
      </c>
      <c r="H4" s="123" t="s">
        <v>1</v>
      </c>
      <c r="I4" s="123" t="s">
        <v>2</v>
      </c>
      <c r="J4" s="123" t="s">
        <v>21</v>
      </c>
      <c r="K4" s="123" t="s">
        <v>3</v>
      </c>
      <c r="L4" s="124" t="s">
        <v>22</v>
      </c>
    </row>
    <row r="5" spans="2:13" ht="25" x14ac:dyDescent="0.3">
      <c r="B5" s="126" t="s">
        <v>277</v>
      </c>
      <c r="C5" s="127" t="s">
        <v>4</v>
      </c>
      <c r="D5" s="128">
        <v>1</v>
      </c>
      <c r="E5" s="134">
        <v>111</v>
      </c>
      <c r="F5" s="140">
        <f>D5*E5</f>
        <v>111</v>
      </c>
      <c r="H5" s="127" t="s">
        <v>8</v>
      </c>
      <c r="I5" s="127" t="s">
        <v>9</v>
      </c>
      <c r="J5" s="128"/>
      <c r="K5" s="134" t="s">
        <v>10</v>
      </c>
      <c r="L5" s="140"/>
    </row>
    <row r="6" spans="2:13" ht="25" x14ac:dyDescent="0.3">
      <c r="B6" s="126" t="s">
        <v>278</v>
      </c>
      <c r="C6" s="127" t="s">
        <v>4</v>
      </c>
      <c r="D6" s="128">
        <v>9</v>
      </c>
      <c r="E6" s="134">
        <v>29</v>
      </c>
      <c r="F6" s="140">
        <f>D6*E6</f>
        <v>261</v>
      </c>
      <c r="H6" s="127" t="s">
        <v>11</v>
      </c>
      <c r="I6" s="127" t="s">
        <v>12</v>
      </c>
      <c r="J6" s="128"/>
      <c r="K6" s="134" t="s">
        <v>10</v>
      </c>
      <c r="L6" s="140"/>
    </row>
    <row r="7" spans="2:13" ht="25" x14ac:dyDescent="0.3">
      <c r="B7" s="126" t="s">
        <v>279</v>
      </c>
      <c r="C7" s="127" t="s">
        <v>4</v>
      </c>
      <c r="D7" s="128"/>
      <c r="E7" s="134">
        <v>35</v>
      </c>
      <c r="F7" s="140">
        <f>D7*E7</f>
        <v>0</v>
      </c>
      <c r="H7" s="229" t="s">
        <v>260</v>
      </c>
      <c r="I7" s="230"/>
      <c r="J7" s="230"/>
      <c r="K7" s="188"/>
      <c r="L7" s="189"/>
      <c r="M7" s="177"/>
    </row>
    <row r="8" spans="2:13" ht="27.5" customHeight="1" x14ac:dyDescent="0.3">
      <c r="B8" s="126" t="s">
        <v>280</v>
      </c>
      <c r="C8" s="127" t="s">
        <v>4</v>
      </c>
      <c r="D8" s="128"/>
      <c r="E8" s="134">
        <v>24</v>
      </c>
      <c r="F8" s="140">
        <f>D8*E8</f>
        <v>0</v>
      </c>
      <c r="H8" s="173" t="s">
        <v>261</v>
      </c>
      <c r="I8" s="126" t="s">
        <v>4</v>
      </c>
      <c r="J8" s="128"/>
      <c r="K8" s="134">
        <v>752</v>
      </c>
      <c r="L8" s="140">
        <f t="shared" ref="L8:L29" si="0">J8*K8</f>
        <v>0</v>
      </c>
      <c r="M8" s="177"/>
    </row>
    <row r="9" spans="2:13" x14ac:dyDescent="0.3">
      <c r="B9" s="127" t="s">
        <v>5</v>
      </c>
      <c r="C9" s="127" t="s">
        <v>6</v>
      </c>
      <c r="D9" s="128">
        <v>1</v>
      </c>
      <c r="E9" s="147">
        <v>40</v>
      </c>
      <c r="F9" s="140">
        <f>D9*E9</f>
        <v>40</v>
      </c>
      <c r="H9" s="198" t="s">
        <v>262</v>
      </c>
      <c r="I9" s="126" t="s">
        <v>4</v>
      </c>
      <c r="J9" s="128"/>
      <c r="K9" s="134">
        <v>177</v>
      </c>
      <c r="L9" s="140">
        <f t="shared" si="0"/>
        <v>0</v>
      </c>
      <c r="M9" s="177"/>
    </row>
    <row r="10" spans="2:13" ht="25.5" customHeight="1" x14ac:dyDescent="0.3">
      <c r="H10" s="198" t="s">
        <v>263</v>
      </c>
      <c r="I10" s="126" t="s">
        <v>4</v>
      </c>
      <c r="J10" s="128">
        <v>1</v>
      </c>
      <c r="K10" s="134">
        <v>1231</v>
      </c>
      <c r="L10" s="140">
        <f t="shared" si="0"/>
        <v>1231</v>
      </c>
      <c r="M10" s="177"/>
    </row>
    <row r="11" spans="2:13" x14ac:dyDescent="0.3">
      <c r="H11" s="198" t="s">
        <v>264</v>
      </c>
      <c r="I11" s="126" t="s">
        <v>4</v>
      </c>
      <c r="J11" s="128"/>
      <c r="K11" s="134">
        <v>683</v>
      </c>
      <c r="L11" s="140">
        <f t="shared" si="0"/>
        <v>0</v>
      </c>
      <c r="M11" s="177"/>
    </row>
    <row r="12" spans="2:13" ht="25" x14ac:dyDescent="0.3">
      <c r="H12" s="199" t="s">
        <v>265</v>
      </c>
      <c r="I12" s="127" t="s">
        <v>13</v>
      </c>
      <c r="J12" s="128">
        <v>4</v>
      </c>
      <c r="K12" s="134">
        <v>208</v>
      </c>
      <c r="L12" s="140">
        <f t="shared" si="0"/>
        <v>832</v>
      </c>
      <c r="M12" s="177"/>
    </row>
    <row r="13" spans="2:13" ht="25" x14ac:dyDescent="0.3">
      <c r="H13" s="200" t="s">
        <v>266</v>
      </c>
      <c r="I13" s="127" t="s">
        <v>13</v>
      </c>
      <c r="J13" s="128"/>
      <c r="K13" s="134">
        <v>338</v>
      </c>
      <c r="L13" s="140">
        <f t="shared" si="0"/>
        <v>0</v>
      </c>
      <c r="M13" s="177"/>
    </row>
    <row r="14" spans="2:13" ht="25" x14ac:dyDescent="0.3">
      <c r="H14" s="198" t="s">
        <v>267</v>
      </c>
      <c r="I14" s="173" t="s">
        <v>13</v>
      </c>
      <c r="J14" s="128">
        <v>2</v>
      </c>
      <c r="K14" s="134">
        <v>429</v>
      </c>
      <c r="L14" s="140">
        <f t="shared" si="0"/>
        <v>858</v>
      </c>
      <c r="M14" s="177"/>
    </row>
    <row r="15" spans="2:13" ht="25" x14ac:dyDescent="0.3">
      <c r="H15" s="201" t="s">
        <v>268</v>
      </c>
      <c r="I15" s="126" t="s">
        <v>14</v>
      </c>
      <c r="J15" s="128"/>
      <c r="K15" s="134">
        <v>1489</v>
      </c>
      <c r="L15" s="140">
        <f t="shared" si="0"/>
        <v>0</v>
      </c>
      <c r="M15" s="177"/>
    </row>
    <row r="16" spans="2:13" ht="25" x14ac:dyDescent="0.3">
      <c r="H16" s="201" t="s">
        <v>269</v>
      </c>
      <c r="I16" s="126" t="s">
        <v>14</v>
      </c>
      <c r="J16" s="128"/>
      <c r="K16" s="134">
        <v>1526</v>
      </c>
      <c r="L16" s="140">
        <f t="shared" si="0"/>
        <v>0</v>
      </c>
      <c r="M16" s="177"/>
    </row>
    <row r="17" spans="8:13" ht="25.5" customHeight="1" x14ac:dyDescent="0.3">
      <c r="H17" s="229" t="s">
        <v>270</v>
      </c>
      <c r="I17" s="230"/>
      <c r="J17" s="230"/>
      <c r="K17" s="188"/>
      <c r="L17" s="189"/>
      <c r="M17" s="177"/>
    </row>
    <row r="18" spans="8:13" ht="25" x14ac:dyDescent="0.3">
      <c r="H18" s="202" t="s">
        <v>271</v>
      </c>
      <c r="I18" s="126" t="s">
        <v>4</v>
      </c>
      <c r="J18" s="128"/>
      <c r="K18" s="134">
        <v>225</v>
      </c>
      <c r="L18" s="140">
        <f t="shared" si="0"/>
        <v>0</v>
      </c>
      <c r="M18" s="177"/>
    </row>
    <row r="19" spans="8:13" x14ac:dyDescent="0.3">
      <c r="H19" s="198" t="s">
        <v>262</v>
      </c>
      <c r="I19" s="126" t="s">
        <v>4</v>
      </c>
      <c r="J19" s="128"/>
      <c r="K19" s="134">
        <v>177</v>
      </c>
      <c r="L19" s="140">
        <f t="shared" si="0"/>
        <v>0</v>
      </c>
      <c r="M19" s="177"/>
    </row>
    <row r="20" spans="8:13" ht="25" x14ac:dyDescent="0.3">
      <c r="H20" s="202" t="s">
        <v>272</v>
      </c>
      <c r="I20" s="126" t="s">
        <v>4</v>
      </c>
      <c r="J20" s="128"/>
      <c r="K20" s="134">
        <v>731</v>
      </c>
      <c r="L20" s="140">
        <f>J20*K20</f>
        <v>0</v>
      </c>
      <c r="M20" s="177"/>
    </row>
    <row r="21" spans="8:13" x14ac:dyDescent="0.3">
      <c r="H21" s="198" t="s">
        <v>264</v>
      </c>
      <c r="I21" s="126" t="s">
        <v>4</v>
      </c>
      <c r="J21" s="128"/>
      <c r="K21" s="134">
        <v>683</v>
      </c>
      <c r="L21" s="140">
        <f t="shared" si="0"/>
        <v>0</v>
      </c>
      <c r="M21" s="177"/>
    </row>
    <row r="22" spans="8:13" ht="19.5" customHeight="1" x14ac:dyDescent="0.3">
      <c r="H22" s="229" t="s">
        <v>273</v>
      </c>
      <c r="I22" s="230"/>
      <c r="J22" s="230"/>
      <c r="K22" s="188"/>
      <c r="L22" s="189"/>
      <c r="M22" s="177"/>
    </row>
    <row r="23" spans="8:13" x14ac:dyDescent="0.3">
      <c r="H23" s="127" t="s">
        <v>274</v>
      </c>
      <c r="I23" s="127" t="s">
        <v>13</v>
      </c>
      <c r="J23" s="128"/>
      <c r="K23" s="134">
        <v>30</v>
      </c>
      <c r="L23" s="140">
        <f t="shared" si="0"/>
        <v>0</v>
      </c>
      <c r="M23" s="177"/>
    </row>
    <row r="24" spans="8:13" x14ac:dyDescent="0.3">
      <c r="H24" s="127" t="s">
        <v>275</v>
      </c>
      <c r="I24" s="127" t="s">
        <v>15</v>
      </c>
      <c r="J24" s="128"/>
      <c r="K24" s="134">
        <v>36</v>
      </c>
      <c r="L24" s="140">
        <f t="shared" si="0"/>
        <v>0</v>
      </c>
      <c r="M24" s="177"/>
    </row>
    <row r="25" spans="8:13" x14ac:dyDescent="0.3">
      <c r="H25" s="203" t="s">
        <v>16</v>
      </c>
      <c r="I25" s="127" t="s">
        <v>17</v>
      </c>
      <c r="J25" s="128">
        <v>9</v>
      </c>
      <c r="K25" s="134">
        <v>79</v>
      </c>
      <c r="L25" s="140">
        <f t="shared" si="0"/>
        <v>711</v>
      </c>
    </row>
    <row r="26" spans="8:13" ht="37.5" x14ac:dyDescent="0.3">
      <c r="H26" s="199" t="s">
        <v>211</v>
      </c>
      <c r="I26" s="126" t="s">
        <v>17</v>
      </c>
      <c r="J26" s="128"/>
      <c r="K26" s="134">
        <v>24</v>
      </c>
      <c r="L26" s="140">
        <f t="shared" si="0"/>
        <v>0</v>
      </c>
    </row>
    <row r="27" spans="8:13" x14ac:dyDescent="0.3">
      <c r="H27" s="198" t="s">
        <v>199</v>
      </c>
      <c r="I27" s="173" t="s">
        <v>18</v>
      </c>
      <c r="J27" s="128"/>
      <c r="K27" s="134">
        <v>76</v>
      </c>
      <c r="L27" s="140">
        <f t="shared" si="0"/>
        <v>0</v>
      </c>
    </row>
    <row r="28" spans="8:13" ht="25" x14ac:dyDescent="0.3">
      <c r="H28" s="198" t="s">
        <v>276</v>
      </c>
      <c r="I28" s="173" t="s">
        <v>19</v>
      </c>
      <c r="J28" s="128">
        <v>1</v>
      </c>
      <c r="K28" s="134">
        <v>152</v>
      </c>
      <c r="L28" s="140">
        <f t="shared" si="0"/>
        <v>152</v>
      </c>
    </row>
    <row r="29" spans="8:13" x14ac:dyDescent="0.3">
      <c r="H29" s="198" t="s">
        <v>307</v>
      </c>
      <c r="I29" s="173" t="s">
        <v>20</v>
      </c>
      <c r="J29" s="128"/>
      <c r="K29" s="134">
        <v>2183</v>
      </c>
      <c r="L29" s="140">
        <f t="shared" si="0"/>
        <v>0</v>
      </c>
    </row>
    <row r="30" spans="8:13" ht="26" customHeight="1" x14ac:dyDescent="0.3">
      <c r="H30" s="231" t="s">
        <v>308</v>
      </c>
      <c r="I30" s="232"/>
      <c r="J30" s="232"/>
      <c r="K30" s="232"/>
      <c r="L30" s="232"/>
    </row>
    <row r="31" spans="8:13" ht="34.5" customHeight="1" x14ac:dyDescent="0.3">
      <c r="H31" s="233" t="s">
        <v>310</v>
      </c>
      <c r="I31" s="234"/>
      <c r="J31" s="234"/>
      <c r="K31" s="234"/>
      <c r="L31" s="234"/>
    </row>
  </sheetData>
  <sheetProtection algorithmName="SHA-512" hashValue="0QGDplsAX5ngD20qGZOEp0lHIIPc0+bVb2g+/XwmLEV3NvpnAuvTyeOHAaG5oas7NfHTo509pE+tyyaqVAXI4A==" saltValue="zskrC0tLm+iLz3bej6/4GQ==" spinCount="100000" sheet="1" formatColumns="0" formatRows="0"/>
  <mergeCells count="9">
    <mergeCell ref="H17:J17"/>
    <mergeCell ref="H22:J22"/>
    <mergeCell ref="H30:L30"/>
    <mergeCell ref="H31:L31"/>
    <mergeCell ref="E1:F1"/>
    <mergeCell ref="K1:L1"/>
    <mergeCell ref="E2:F2"/>
    <mergeCell ref="K2:L2"/>
    <mergeCell ref="H7:J7"/>
  </mergeCells>
  <dataValidations count="1">
    <dataValidation type="whole" operator="greaterThanOrEqual" allowBlank="1" showInputMessage="1" showErrorMessage="1" sqref="D5:D9 J5:J27" xr:uid="{BEF5C084-1E59-4A77-9B83-459723AAE7F7}">
      <formula1>-1000000</formula1>
    </dataValidation>
  </dataValidations>
  <hyperlinks>
    <hyperlink ref="E2" location="Calculator!A1" display="Back to calculator" xr:uid="{9334B235-DA1C-451E-A839-652E6E1B43D8}"/>
    <hyperlink ref="K2" location="Calculator!A1" display="Back to calculator" xr:uid="{84E5546B-BF7C-420A-9CFC-26702617EE71}"/>
    <hyperlink ref="H30" r:id="rId1" display="https://www.wessexwater.co.uk/services/building-and-developing/self-lay" xr:uid="{63BC4428-4574-48A7-9602-A52DAFC963DC}"/>
  </hyperlinks>
  <pageMargins left="0.7" right="0.7" top="0.75" bottom="0.75" header="0.3" footer="0.3"/>
  <pageSetup paperSize="8"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3B7A3-3D05-4E8D-91E5-849FC7C71ADE}">
  <sheetPr codeName="Sheet3">
    <tabColor theme="4" tint="0.79998168889431442"/>
    <pageSetUpPr fitToPage="1"/>
  </sheetPr>
  <dimension ref="A1:L31"/>
  <sheetViews>
    <sheetView zoomScaleNormal="100" workbookViewId="0"/>
  </sheetViews>
  <sheetFormatPr defaultColWidth="8.6640625" defaultRowHeight="14" x14ac:dyDescent="0.3"/>
  <cols>
    <col min="1" max="1" width="2.4140625" style="3" customWidth="1"/>
    <col min="2" max="2" width="54.6640625" style="3" customWidth="1"/>
    <col min="3" max="3" width="12.1640625" style="3" customWidth="1"/>
    <col min="4" max="4" width="10.4140625" style="125" customWidth="1"/>
    <col min="5" max="5" width="10.4140625" style="3" customWidth="1"/>
    <col min="6" max="6" width="10.4140625" style="132" customWidth="1"/>
    <col min="7" max="7" width="2.5" style="3" customWidth="1"/>
    <col min="8" max="8" width="60.1640625" style="3" customWidth="1"/>
    <col min="9" max="9" width="12.1640625" style="3" customWidth="1"/>
    <col min="10" max="10" width="10.4140625" style="125" customWidth="1"/>
    <col min="11" max="11" width="10.4140625" style="3" customWidth="1"/>
    <col min="12" max="12" width="10.4140625" style="132" customWidth="1"/>
    <col min="13" max="13" width="2.5" style="3" customWidth="1"/>
    <col min="14" max="16384" width="8.6640625" style="3"/>
  </cols>
  <sheetData>
    <row r="1" spans="1:12" ht="23" x14ac:dyDescent="0.5">
      <c r="B1" s="116" t="s">
        <v>78</v>
      </c>
      <c r="C1" s="117"/>
      <c r="D1" s="117"/>
      <c r="E1" s="235">
        <f>SUM(F:F)</f>
        <v>0</v>
      </c>
      <c r="F1" s="235"/>
      <c r="H1" s="116" t="s">
        <v>62</v>
      </c>
      <c r="I1" s="117"/>
      <c r="J1" s="117"/>
      <c r="K1" s="235">
        <f>SUM(L:L)</f>
        <v>0</v>
      </c>
      <c r="L1" s="235"/>
    </row>
    <row r="2" spans="1:12" x14ac:dyDescent="0.3">
      <c r="D2" s="118"/>
      <c r="E2" s="236" t="s">
        <v>79</v>
      </c>
      <c r="F2" s="236"/>
      <c r="K2" s="236" t="s">
        <v>79</v>
      </c>
      <c r="L2" s="236"/>
    </row>
    <row r="3" spans="1:12" x14ac:dyDescent="0.3">
      <c r="B3" s="131" t="s">
        <v>83</v>
      </c>
      <c r="C3" s="120"/>
      <c r="D3" s="121"/>
      <c r="E3" s="121"/>
      <c r="F3" s="122"/>
      <c r="H3" s="131" t="s">
        <v>88</v>
      </c>
      <c r="I3" s="120"/>
      <c r="J3" s="121"/>
      <c r="K3" s="121"/>
      <c r="L3" s="122"/>
    </row>
    <row r="4" spans="1:12" s="125" customFormat="1" x14ac:dyDescent="0.3">
      <c r="B4" s="123" t="s">
        <v>1</v>
      </c>
      <c r="C4" s="123" t="s">
        <v>2</v>
      </c>
      <c r="D4" s="123" t="s">
        <v>21</v>
      </c>
      <c r="E4" s="123" t="s">
        <v>3</v>
      </c>
      <c r="F4" s="124" t="s">
        <v>22</v>
      </c>
      <c r="H4" s="123" t="s">
        <v>1</v>
      </c>
      <c r="I4" s="123" t="s">
        <v>2</v>
      </c>
      <c r="J4" s="123" t="s">
        <v>21</v>
      </c>
      <c r="K4" s="123" t="s">
        <v>3</v>
      </c>
      <c r="L4" s="124" t="s">
        <v>22</v>
      </c>
    </row>
    <row r="5" spans="1:12" ht="25" x14ac:dyDescent="0.3">
      <c r="B5" s="127" t="s">
        <v>281</v>
      </c>
      <c r="C5" s="127" t="s">
        <v>84</v>
      </c>
      <c r="D5" s="128"/>
      <c r="E5" s="134">
        <v>84</v>
      </c>
      <c r="F5" s="130">
        <f t="shared" ref="F5:F8" si="0">D5*E5</f>
        <v>0</v>
      </c>
      <c r="H5" s="173" t="s">
        <v>8</v>
      </c>
      <c r="I5" s="173" t="s">
        <v>9</v>
      </c>
      <c r="J5" s="128"/>
      <c r="K5" s="160" t="s">
        <v>10</v>
      </c>
      <c r="L5" s="130"/>
    </row>
    <row r="6" spans="1:12" ht="25" x14ac:dyDescent="0.3">
      <c r="B6" s="126" t="s">
        <v>282</v>
      </c>
      <c r="C6" s="127" t="s">
        <v>85</v>
      </c>
      <c r="D6" s="128"/>
      <c r="E6" s="147">
        <v>230</v>
      </c>
      <c r="F6" s="130">
        <f t="shared" si="0"/>
        <v>0</v>
      </c>
      <c r="H6" s="173" t="s">
        <v>283</v>
      </c>
      <c r="I6" s="173" t="s">
        <v>85</v>
      </c>
      <c r="J6" s="128"/>
      <c r="K6" s="147">
        <v>391</v>
      </c>
      <c r="L6" s="130">
        <f t="shared" ref="L6:L19" si="1">J6*K6</f>
        <v>0</v>
      </c>
    </row>
    <row r="7" spans="1:12" ht="37.5" x14ac:dyDescent="0.3">
      <c r="B7" s="126" t="s">
        <v>86</v>
      </c>
      <c r="C7" s="127" t="s">
        <v>4</v>
      </c>
      <c r="D7" s="128"/>
      <c r="E7" s="134">
        <v>3360</v>
      </c>
      <c r="F7" s="130">
        <f t="shared" si="0"/>
        <v>0</v>
      </c>
      <c r="H7" s="173" t="s">
        <v>89</v>
      </c>
      <c r="I7" s="173" t="s">
        <v>90</v>
      </c>
      <c r="J7" s="128"/>
      <c r="K7" s="147">
        <v>225</v>
      </c>
      <c r="L7" s="130">
        <f t="shared" si="1"/>
        <v>0</v>
      </c>
    </row>
    <row r="8" spans="1:12" ht="50" x14ac:dyDescent="0.3">
      <c r="A8" s="187" t="s">
        <v>252</v>
      </c>
      <c r="B8" s="126" t="s">
        <v>192</v>
      </c>
      <c r="C8" s="127" t="s">
        <v>4</v>
      </c>
      <c r="D8" s="128"/>
      <c r="E8" s="134">
        <v>5941</v>
      </c>
      <c r="F8" s="130">
        <f t="shared" si="0"/>
        <v>0</v>
      </c>
      <c r="H8" s="200" t="s">
        <v>284</v>
      </c>
      <c r="I8" s="173" t="s">
        <v>13</v>
      </c>
      <c r="J8" s="128"/>
      <c r="K8" s="147">
        <v>79</v>
      </c>
      <c r="L8" s="130">
        <f t="shared" si="1"/>
        <v>0</v>
      </c>
    </row>
    <row r="9" spans="1:12" ht="25" x14ac:dyDescent="0.3">
      <c r="B9" s="204" t="s">
        <v>253</v>
      </c>
      <c r="C9" s="205"/>
      <c r="D9" s="206"/>
      <c r="E9" s="184"/>
      <c r="F9" s="182"/>
      <c r="H9" s="200" t="s">
        <v>285</v>
      </c>
      <c r="I9" s="173" t="s">
        <v>13</v>
      </c>
      <c r="J9" s="128"/>
      <c r="K9" s="147">
        <v>124</v>
      </c>
      <c r="L9" s="130">
        <f t="shared" si="1"/>
        <v>0</v>
      </c>
    </row>
    <row r="10" spans="1:12" ht="25" x14ac:dyDescent="0.3">
      <c r="B10" s="237" t="s">
        <v>311</v>
      </c>
      <c r="C10" s="237"/>
      <c r="D10" s="237"/>
      <c r="E10" s="237"/>
      <c r="F10" s="237"/>
      <c r="H10" s="200" t="s">
        <v>286</v>
      </c>
      <c r="I10" s="173" t="s">
        <v>13</v>
      </c>
      <c r="J10" s="128"/>
      <c r="K10" s="147">
        <v>158</v>
      </c>
      <c r="L10" s="130">
        <f t="shared" si="1"/>
        <v>0</v>
      </c>
    </row>
    <row r="11" spans="1:12" ht="25" x14ac:dyDescent="0.3">
      <c r="B11" s="227"/>
      <c r="C11" s="227"/>
      <c r="D11" s="227"/>
      <c r="E11" s="227"/>
      <c r="F11" s="227"/>
      <c r="H11" s="200" t="s">
        <v>287</v>
      </c>
      <c r="I11" s="173" t="s">
        <v>13</v>
      </c>
      <c r="J11" s="128"/>
      <c r="K11" s="147">
        <v>231</v>
      </c>
      <c r="L11" s="130">
        <f t="shared" si="1"/>
        <v>0</v>
      </c>
    </row>
    <row r="12" spans="1:12" ht="25" x14ac:dyDescent="0.3">
      <c r="B12" s="227"/>
      <c r="C12" s="227"/>
      <c r="D12" s="227"/>
      <c r="E12" s="227"/>
      <c r="F12" s="227"/>
      <c r="H12" s="200" t="s">
        <v>91</v>
      </c>
      <c r="I12" s="173" t="s">
        <v>13</v>
      </c>
      <c r="J12" s="128"/>
      <c r="K12" s="147">
        <v>23</v>
      </c>
      <c r="L12" s="130">
        <f t="shared" si="1"/>
        <v>0</v>
      </c>
    </row>
    <row r="13" spans="1:12" ht="25" x14ac:dyDescent="0.3">
      <c r="B13" s="227"/>
      <c r="C13" s="227"/>
      <c r="D13" s="227"/>
      <c r="E13" s="227"/>
      <c r="F13" s="227"/>
      <c r="H13" s="173" t="s">
        <v>212</v>
      </c>
      <c r="I13" s="173" t="s">
        <v>92</v>
      </c>
      <c r="J13" s="128"/>
      <c r="K13" s="147">
        <v>151725</v>
      </c>
      <c r="L13" s="130">
        <f>J13*K13</f>
        <v>0</v>
      </c>
    </row>
    <row r="14" spans="1:12" ht="25" x14ac:dyDescent="0.3">
      <c r="B14" s="227"/>
      <c r="C14" s="227"/>
      <c r="D14" s="227"/>
      <c r="E14" s="227"/>
      <c r="F14" s="227"/>
      <c r="H14" s="173" t="s">
        <v>93</v>
      </c>
      <c r="I14" s="173" t="s">
        <v>4</v>
      </c>
      <c r="J14" s="128"/>
      <c r="K14" s="147">
        <v>581</v>
      </c>
      <c r="L14" s="130">
        <f t="shared" si="1"/>
        <v>0</v>
      </c>
    </row>
    <row r="15" spans="1:12" x14ac:dyDescent="0.3">
      <c r="B15" s="227"/>
      <c r="C15" s="227"/>
      <c r="D15" s="227"/>
      <c r="E15" s="227"/>
      <c r="F15" s="227"/>
      <c r="H15" s="173" t="s">
        <v>94</v>
      </c>
      <c r="I15" s="173" t="s">
        <v>95</v>
      </c>
      <c r="J15" s="128"/>
      <c r="K15" s="147">
        <v>444</v>
      </c>
      <c r="L15" s="130">
        <f t="shared" si="1"/>
        <v>0</v>
      </c>
    </row>
    <row r="16" spans="1:12" x14ac:dyDescent="0.3">
      <c r="B16" s="227"/>
      <c r="C16" s="227"/>
      <c r="D16" s="227"/>
      <c r="E16" s="227"/>
      <c r="F16" s="227"/>
      <c r="H16" s="173" t="s">
        <v>96</v>
      </c>
      <c r="I16" s="173" t="s">
        <v>97</v>
      </c>
      <c r="J16" s="128"/>
      <c r="K16" s="147">
        <v>313</v>
      </c>
      <c r="L16" s="130">
        <f t="shared" si="1"/>
        <v>0</v>
      </c>
    </row>
    <row r="17" spans="2:12" x14ac:dyDescent="0.3">
      <c r="B17" s="227"/>
      <c r="C17" s="227"/>
      <c r="D17" s="227"/>
      <c r="E17" s="227"/>
      <c r="F17" s="227"/>
      <c r="H17" s="173" t="s">
        <v>98</v>
      </c>
      <c r="I17" s="173" t="s">
        <v>99</v>
      </c>
      <c r="J17" s="128"/>
      <c r="K17" s="147">
        <v>158</v>
      </c>
      <c r="L17" s="130">
        <f t="shared" si="1"/>
        <v>0</v>
      </c>
    </row>
    <row r="18" spans="2:12" ht="25" x14ac:dyDescent="0.3">
      <c r="B18" s="227"/>
      <c r="C18" s="227"/>
      <c r="D18" s="227"/>
      <c r="E18" s="227"/>
      <c r="F18" s="227"/>
      <c r="H18" s="173" t="s">
        <v>276</v>
      </c>
      <c r="I18" s="173" t="s">
        <v>19</v>
      </c>
      <c r="J18" s="128"/>
      <c r="K18" s="147">
        <v>152</v>
      </c>
      <c r="L18" s="130">
        <f t="shared" si="1"/>
        <v>0</v>
      </c>
    </row>
    <row r="19" spans="2:12" x14ac:dyDescent="0.3">
      <c r="B19" s="227"/>
      <c r="C19" s="227"/>
      <c r="D19" s="227"/>
      <c r="E19" s="227"/>
      <c r="F19" s="227"/>
      <c r="H19" s="173" t="s">
        <v>307</v>
      </c>
      <c r="I19" s="173" t="s">
        <v>20</v>
      </c>
      <c r="J19" s="128"/>
      <c r="K19" s="147">
        <v>2183</v>
      </c>
      <c r="L19" s="130">
        <f t="shared" si="1"/>
        <v>0</v>
      </c>
    </row>
    <row r="20" spans="2:12" ht="34.5" customHeight="1" x14ac:dyDescent="0.3">
      <c r="B20" s="227"/>
      <c r="C20" s="227"/>
      <c r="D20" s="227"/>
      <c r="E20" s="227"/>
      <c r="F20" s="227"/>
      <c r="H20" s="233" t="s">
        <v>310</v>
      </c>
      <c r="I20" s="234"/>
      <c r="J20" s="234"/>
      <c r="K20" s="234"/>
      <c r="L20" s="234"/>
    </row>
    <row r="21" spans="2:12" x14ac:dyDescent="0.3">
      <c r="B21" s="227"/>
      <c r="C21" s="227"/>
      <c r="D21" s="227"/>
      <c r="E21" s="227"/>
      <c r="F21" s="227"/>
    </row>
    <row r="22" spans="2:12" x14ac:dyDescent="0.3">
      <c r="B22" s="227"/>
      <c r="C22" s="227"/>
      <c r="D22" s="227"/>
      <c r="E22" s="227"/>
      <c r="F22" s="227"/>
    </row>
    <row r="23" spans="2:12" x14ac:dyDescent="0.3">
      <c r="B23" s="238"/>
      <c r="C23" s="238"/>
      <c r="D23" s="238"/>
      <c r="E23" s="238"/>
      <c r="F23" s="238"/>
    </row>
    <row r="24" spans="2:12" x14ac:dyDescent="0.3">
      <c r="B24" s="238"/>
      <c r="C24" s="238"/>
      <c r="D24" s="238"/>
      <c r="E24" s="238"/>
      <c r="F24" s="238"/>
    </row>
    <row r="25" spans="2:12" x14ac:dyDescent="0.3">
      <c r="B25" s="238"/>
      <c r="C25" s="238"/>
      <c r="D25" s="238"/>
      <c r="E25" s="238"/>
      <c r="F25" s="238"/>
    </row>
    <row r="26" spans="2:12" x14ac:dyDescent="0.3">
      <c r="B26" s="238"/>
      <c r="C26" s="238"/>
      <c r="D26" s="238"/>
      <c r="E26" s="238"/>
      <c r="F26" s="238"/>
    </row>
    <row r="27" spans="2:12" x14ac:dyDescent="0.3">
      <c r="B27" s="238"/>
      <c r="C27" s="238"/>
      <c r="D27" s="238"/>
      <c r="E27" s="238"/>
      <c r="F27" s="238"/>
    </row>
    <row r="28" spans="2:12" x14ac:dyDescent="0.3">
      <c r="B28" s="238"/>
      <c r="C28" s="238"/>
      <c r="D28" s="238"/>
      <c r="E28" s="238"/>
      <c r="F28" s="238"/>
    </row>
    <row r="29" spans="2:12" x14ac:dyDescent="0.3">
      <c r="B29" s="238"/>
      <c r="C29" s="238"/>
      <c r="D29" s="238"/>
      <c r="E29" s="238"/>
      <c r="F29" s="238"/>
    </row>
    <row r="30" spans="2:12" x14ac:dyDescent="0.3">
      <c r="B30" s="238"/>
      <c r="C30" s="238"/>
      <c r="D30" s="238"/>
      <c r="E30" s="238"/>
      <c r="F30" s="238"/>
    </row>
    <row r="31" spans="2:12" ht="17" customHeight="1" x14ac:dyDescent="0.3">
      <c r="B31" s="238"/>
      <c r="C31" s="238"/>
      <c r="D31" s="238"/>
      <c r="E31" s="238"/>
      <c r="F31" s="238"/>
    </row>
  </sheetData>
  <sheetProtection algorithmName="SHA-512" hashValue="gXKKq58EIRnNJUihzH/tRlKwYB6SQa8Wpe1WLtjX7TZJxQzEWkbMWWmHJCu1qn45JZgp/2XAU2MZ7p3w8CPoVw==" saltValue="mg6DdcUggPPpeoii9Q7Ogg==" spinCount="100000" sheet="1" formatColumns="0" formatRows="0"/>
  <mergeCells count="6">
    <mergeCell ref="E2:F2"/>
    <mergeCell ref="K2:L2"/>
    <mergeCell ref="E1:F1"/>
    <mergeCell ref="K1:L1"/>
    <mergeCell ref="B10:F31"/>
    <mergeCell ref="H20:L20"/>
  </mergeCells>
  <dataValidations count="1">
    <dataValidation type="whole" operator="greaterThanOrEqual" allowBlank="1" showInputMessage="1" showErrorMessage="1" sqref="J5:J19 D5:D9" xr:uid="{F7E6C218-A627-4BA6-A573-5D6FA79AD0B4}">
      <formula1>-1000000</formula1>
    </dataValidation>
  </dataValidations>
  <hyperlinks>
    <hyperlink ref="K2" location="Calculator!A1" display="Back to calculator" xr:uid="{ADF2769A-B11F-4453-A6B7-2ECF31CC7A11}"/>
    <hyperlink ref="E2" location="Calculator!A1" display="Back to calculator" xr:uid="{67F571A0-155B-41A9-8101-655C3E7AFCAA}"/>
  </hyperlinks>
  <pageMargins left="0.25" right="0.25" top="0.75" bottom="0.75" header="0.3" footer="0.3"/>
  <pageSetup paperSize="9" scale="6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21E71-D71B-4BDC-8670-41FCF034DCE4}">
  <sheetPr codeName="Sheet4">
    <tabColor theme="4" tint="0.79998168889431442"/>
    <pageSetUpPr fitToPage="1"/>
  </sheetPr>
  <dimension ref="A1:L24"/>
  <sheetViews>
    <sheetView zoomScaleNormal="100" workbookViewId="0"/>
  </sheetViews>
  <sheetFormatPr defaultColWidth="8.6640625" defaultRowHeight="14" x14ac:dyDescent="0.3"/>
  <cols>
    <col min="1" max="1" width="2.4140625" style="3" customWidth="1"/>
    <col min="2" max="2" width="54.6640625" style="3" customWidth="1"/>
    <col min="3" max="3" width="12.1640625" style="3" customWidth="1"/>
    <col min="4" max="4" width="10.4140625" style="125" customWidth="1"/>
    <col min="5" max="5" width="10.4140625" style="3" customWidth="1"/>
    <col min="6" max="6" width="10.4140625" style="132" customWidth="1"/>
    <col min="7" max="7" width="2.5" style="3" customWidth="1"/>
    <col min="8" max="8" width="60.1640625" style="3" customWidth="1"/>
    <col min="9" max="9" width="12.1640625" style="3" customWidth="1"/>
    <col min="10" max="10" width="10.4140625" style="125" customWidth="1"/>
    <col min="11" max="11" width="10.4140625" style="3" customWidth="1"/>
    <col min="12" max="12" width="10.4140625" style="132" customWidth="1"/>
    <col min="13" max="16384" width="8.6640625" style="3"/>
  </cols>
  <sheetData>
    <row r="1" spans="1:12" ht="23" x14ac:dyDescent="0.5">
      <c r="B1" s="116" t="s">
        <v>78</v>
      </c>
      <c r="C1" s="117"/>
      <c r="D1" s="117"/>
      <c r="E1" s="235">
        <f>SUM(F:F)</f>
        <v>0</v>
      </c>
      <c r="F1" s="235"/>
      <c r="H1" s="116" t="s">
        <v>62</v>
      </c>
      <c r="I1" s="117"/>
      <c r="J1" s="117"/>
      <c r="K1" s="235">
        <f>SUM(L:L)</f>
        <v>0</v>
      </c>
      <c r="L1" s="235"/>
    </row>
    <row r="2" spans="1:12" x14ac:dyDescent="0.3">
      <c r="D2" s="118"/>
      <c r="E2" s="236" t="s">
        <v>79</v>
      </c>
      <c r="F2" s="236"/>
      <c r="K2" s="236" t="s">
        <v>79</v>
      </c>
      <c r="L2" s="236"/>
    </row>
    <row r="3" spans="1:12" x14ac:dyDescent="0.3">
      <c r="B3" s="131" t="s">
        <v>100</v>
      </c>
      <c r="C3" s="120"/>
      <c r="D3" s="121"/>
      <c r="E3" s="121"/>
      <c r="F3" s="122"/>
      <c r="H3" s="131" t="s">
        <v>106</v>
      </c>
      <c r="I3" s="120"/>
      <c r="J3" s="121"/>
      <c r="K3" s="121"/>
      <c r="L3" s="122"/>
    </row>
    <row r="4" spans="1:12" s="125" customFormat="1" x14ac:dyDescent="0.3">
      <c r="B4" s="123" t="s">
        <v>1</v>
      </c>
      <c r="C4" s="123" t="s">
        <v>2</v>
      </c>
      <c r="D4" s="123" t="s">
        <v>21</v>
      </c>
      <c r="E4" s="123" t="s">
        <v>3</v>
      </c>
      <c r="F4" s="124" t="s">
        <v>22</v>
      </c>
      <c r="H4" s="123" t="s">
        <v>1</v>
      </c>
      <c r="I4" s="123" t="s">
        <v>2</v>
      </c>
      <c r="J4" s="123" t="s">
        <v>21</v>
      </c>
      <c r="K4" s="123" t="s">
        <v>3</v>
      </c>
      <c r="L4" s="124" t="s">
        <v>22</v>
      </c>
    </row>
    <row r="5" spans="1:12" ht="25" x14ac:dyDescent="0.3">
      <c r="B5" s="127" t="s">
        <v>101</v>
      </c>
      <c r="C5" s="127" t="s">
        <v>12</v>
      </c>
      <c r="D5" s="128"/>
      <c r="E5" s="147" t="s">
        <v>10</v>
      </c>
      <c r="F5" s="130"/>
      <c r="H5" s="173" t="s">
        <v>283</v>
      </c>
      <c r="I5" s="173" t="s">
        <v>107</v>
      </c>
      <c r="J5" s="128"/>
      <c r="K5" s="147">
        <v>391</v>
      </c>
      <c r="L5" s="130">
        <f>J5*K5</f>
        <v>0</v>
      </c>
    </row>
    <row r="6" spans="1:12" x14ac:dyDescent="0.3">
      <c r="B6" s="126" t="s">
        <v>102</v>
      </c>
      <c r="C6" s="127" t="s">
        <v>103</v>
      </c>
      <c r="D6" s="128"/>
      <c r="E6" s="147" t="s">
        <v>10</v>
      </c>
      <c r="F6" s="130"/>
      <c r="J6" s="3"/>
      <c r="L6" s="3"/>
    </row>
    <row r="7" spans="1:12" ht="25" x14ac:dyDescent="0.35">
      <c r="B7" s="126" t="s">
        <v>104</v>
      </c>
      <c r="C7" s="127" t="s">
        <v>105</v>
      </c>
      <c r="D7" s="128"/>
      <c r="E7" s="147" t="s">
        <v>10</v>
      </c>
      <c r="F7" s="130"/>
      <c r="H7" s="131" t="s">
        <v>210</v>
      </c>
      <c r="I7" s="161"/>
      <c r="J7" s="154"/>
      <c r="K7" s="155"/>
      <c r="L7" s="156"/>
    </row>
    <row r="8" spans="1:12" x14ac:dyDescent="0.3">
      <c r="H8" s="146" t="s">
        <v>1</v>
      </c>
      <c r="I8" s="146" t="s">
        <v>2</v>
      </c>
      <c r="J8" s="146" t="s">
        <v>21</v>
      </c>
      <c r="K8" s="146" t="s">
        <v>3</v>
      </c>
      <c r="L8" s="157" t="s">
        <v>22</v>
      </c>
    </row>
    <row r="9" spans="1:12" ht="25" x14ac:dyDescent="0.3">
      <c r="B9" s="131" t="s">
        <v>194</v>
      </c>
      <c r="C9" s="120"/>
      <c r="H9" s="173" t="s">
        <v>8</v>
      </c>
      <c r="I9" s="173" t="s">
        <v>9</v>
      </c>
      <c r="J9" s="207"/>
      <c r="K9" s="160" t="s">
        <v>10</v>
      </c>
      <c r="L9" s="140"/>
    </row>
    <row r="10" spans="1:12" x14ac:dyDescent="0.3">
      <c r="B10" s="123" t="s">
        <v>1</v>
      </c>
      <c r="C10" s="123" t="s">
        <v>2</v>
      </c>
      <c r="D10" s="123" t="s">
        <v>21</v>
      </c>
      <c r="E10" s="123" t="s">
        <v>3</v>
      </c>
      <c r="F10" s="124" t="s">
        <v>22</v>
      </c>
      <c r="H10" s="173" t="s">
        <v>283</v>
      </c>
      <c r="I10" s="173" t="s">
        <v>85</v>
      </c>
      <c r="J10" s="207"/>
      <c r="K10" s="147">
        <v>391</v>
      </c>
      <c r="L10" s="140">
        <f t="shared" ref="L10:L23" si="0">J10*K10</f>
        <v>0</v>
      </c>
    </row>
    <row r="11" spans="1:12" x14ac:dyDescent="0.3">
      <c r="B11" s="127" t="s">
        <v>281</v>
      </c>
      <c r="C11" s="127" t="s">
        <v>84</v>
      </c>
      <c r="D11" s="128"/>
      <c r="E11" s="134">
        <v>84</v>
      </c>
      <c r="F11" s="130">
        <f t="shared" ref="F11:F14" si="1">D11*E11</f>
        <v>0</v>
      </c>
      <c r="H11" s="173" t="s">
        <v>89</v>
      </c>
      <c r="I11" s="173" t="s">
        <v>90</v>
      </c>
      <c r="J11" s="207"/>
      <c r="K11" s="147">
        <v>225</v>
      </c>
      <c r="L11" s="140">
        <f t="shared" si="0"/>
        <v>0</v>
      </c>
    </row>
    <row r="12" spans="1:12" ht="25" x14ac:dyDescent="0.3">
      <c r="B12" s="126" t="s">
        <v>282</v>
      </c>
      <c r="C12" s="127" t="s">
        <v>85</v>
      </c>
      <c r="D12" s="128"/>
      <c r="E12" s="147">
        <v>230</v>
      </c>
      <c r="F12" s="130">
        <f t="shared" si="1"/>
        <v>0</v>
      </c>
      <c r="H12" s="200" t="s">
        <v>284</v>
      </c>
      <c r="I12" s="173" t="s">
        <v>13</v>
      </c>
      <c r="J12" s="207"/>
      <c r="K12" s="147">
        <v>79</v>
      </c>
      <c r="L12" s="140">
        <f t="shared" si="0"/>
        <v>0</v>
      </c>
    </row>
    <row r="13" spans="1:12" ht="37.5" x14ac:dyDescent="0.3">
      <c r="B13" s="126" t="s">
        <v>86</v>
      </c>
      <c r="C13" s="127" t="s">
        <v>4</v>
      </c>
      <c r="D13" s="128"/>
      <c r="E13" s="134">
        <v>3360</v>
      </c>
      <c r="F13" s="130">
        <f t="shared" si="1"/>
        <v>0</v>
      </c>
      <c r="H13" s="200" t="s">
        <v>285</v>
      </c>
      <c r="I13" s="173" t="s">
        <v>13</v>
      </c>
      <c r="J13" s="207"/>
      <c r="K13" s="147">
        <v>124</v>
      </c>
      <c r="L13" s="140">
        <f t="shared" si="0"/>
        <v>0</v>
      </c>
    </row>
    <row r="14" spans="1:12" ht="50" x14ac:dyDescent="0.3">
      <c r="A14" s="187" t="s">
        <v>252</v>
      </c>
      <c r="B14" s="126" t="s">
        <v>192</v>
      </c>
      <c r="C14" s="127" t="s">
        <v>4</v>
      </c>
      <c r="D14" s="128"/>
      <c r="E14" s="134">
        <v>5941</v>
      </c>
      <c r="F14" s="130">
        <f t="shared" si="1"/>
        <v>0</v>
      </c>
      <c r="H14" s="200" t="s">
        <v>286</v>
      </c>
      <c r="I14" s="173" t="s">
        <v>13</v>
      </c>
      <c r="J14" s="207"/>
      <c r="K14" s="147">
        <v>158</v>
      </c>
      <c r="L14" s="140">
        <f t="shared" si="0"/>
        <v>0</v>
      </c>
    </row>
    <row r="15" spans="1:12" ht="25" x14ac:dyDescent="0.3">
      <c r="B15" s="204" t="s">
        <v>253</v>
      </c>
      <c r="H15" s="200" t="s">
        <v>287</v>
      </c>
      <c r="I15" s="173" t="s">
        <v>13</v>
      </c>
      <c r="J15" s="207"/>
      <c r="K15" s="147">
        <v>231</v>
      </c>
      <c r="L15" s="140">
        <f t="shared" si="0"/>
        <v>0</v>
      </c>
    </row>
    <row r="16" spans="1:12" ht="25" x14ac:dyDescent="0.3">
      <c r="B16" s="119" t="s">
        <v>0</v>
      </c>
      <c r="C16" s="120"/>
      <c r="D16" s="121"/>
      <c r="E16" s="121"/>
      <c r="F16" s="122"/>
      <c r="H16" s="200" t="s">
        <v>91</v>
      </c>
      <c r="I16" s="173" t="s">
        <v>13</v>
      </c>
      <c r="J16" s="207"/>
      <c r="K16" s="147">
        <v>23</v>
      </c>
      <c r="L16" s="140">
        <f t="shared" si="0"/>
        <v>0</v>
      </c>
    </row>
    <row r="17" spans="2:12" ht="25" x14ac:dyDescent="0.3">
      <c r="B17" s="123" t="s">
        <v>1</v>
      </c>
      <c r="C17" s="123" t="s">
        <v>2</v>
      </c>
      <c r="D17" s="123" t="s">
        <v>21</v>
      </c>
      <c r="E17" s="123" t="s">
        <v>3</v>
      </c>
      <c r="F17" s="124" t="s">
        <v>22</v>
      </c>
      <c r="H17" s="200" t="s">
        <v>212</v>
      </c>
      <c r="I17" s="173" t="s">
        <v>92</v>
      </c>
      <c r="J17" s="128"/>
      <c r="K17" s="147">
        <v>151725</v>
      </c>
      <c r="L17" s="130">
        <f t="shared" ref="L17" si="2">J17*K17</f>
        <v>0</v>
      </c>
    </row>
    <row r="18" spans="2:12" ht="25" x14ac:dyDescent="0.3">
      <c r="B18" s="126" t="s">
        <v>277</v>
      </c>
      <c r="C18" s="127" t="s">
        <v>4</v>
      </c>
      <c r="D18" s="128"/>
      <c r="E18" s="134">
        <v>111</v>
      </c>
      <c r="F18" s="140">
        <f>D18*E18</f>
        <v>0</v>
      </c>
      <c r="H18" s="173" t="s">
        <v>93</v>
      </c>
      <c r="I18" s="173" t="s">
        <v>4</v>
      </c>
      <c r="J18" s="207"/>
      <c r="K18" s="147">
        <v>581</v>
      </c>
      <c r="L18" s="140">
        <f t="shared" si="0"/>
        <v>0</v>
      </c>
    </row>
    <row r="19" spans="2:12" ht="25" x14ac:dyDescent="0.3">
      <c r="B19" s="126" t="s">
        <v>278</v>
      </c>
      <c r="C19" s="127" t="s">
        <v>4</v>
      </c>
      <c r="D19" s="128"/>
      <c r="E19" s="134">
        <v>29</v>
      </c>
      <c r="F19" s="140">
        <f>D19*E19</f>
        <v>0</v>
      </c>
      <c r="H19" s="173" t="s">
        <v>94</v>
      </c>
      <c r="I19" s="173" t="s">
        <v>95</v>
      </c>
      <c r="J19" s="207"/>
      <c r="K19" s="147">
        <v>444</v>
      </c>
      <c r="L19" s="140">
        <f t="shared" si="0"/>
        <v>0</v>
      </c>
    </row>
    <row r="20" spans="2:12" ht="25" x14ac:dyDescent="0.3">
      <c r="B20" s="126" t="s">
        <v>279</v>
      </c>
      <c r="C20" s="127" t="s">
        <v>4</v>
      </c>
      <c r="D20" s="128"/>
      <c r="E20" s="134">
        <v>35</v>
      </c>
      <c r="F20" s="140">
        <f>D20*E20</f>
        <v>0</v>
      </c>
      <c r="H20" s="173" t="s">
        <v>96</v>
      </c>
      <c r="I20" s="173" t="s">
        <v>97</v>
      </c>
      <c r="J20" s="207"/>
      <c r="K20" s="147">
        <v>313</v>
      </c>
      <c r="L20" s="140">
        <f t="shared" si="0"/>
        <v>0</v>
      </c>
    </row>
    <row r="21" spans="2:12" ht="25" x14ac:dyDescent="0.3">
      <c r="B21" s="126" t="s">
        <v>280</v>
      </c>
      <c r="C21" s="127" t="s">
        <v>4</v>
      </c>
      <c r="D21" s="128"/>
      <c r="E21" s="134">
        <v>24</v>
      </c>
      <c r="F21" s="140">
        <f>D21*E21</f>
        <v>0</v>
      </c>
      <c r="H21" s="173" t="s">
        <v>98</v>
      </c>
      <c r="I21" s="173" t="s">
        <v>99</v>
      </c>
      <c r="J21" s="207"/>
      <c r="K21" s="147">
        <v>158</v>
      </c>
      <c r="L21" s="140">
        <f t="shared" si="0"/>
        <v>0</v>
      </c>
    </row>
    <row r="22" spans="2:12" ht="25" x14ac:dyDescent="0.3">
      <c r="B22" s="127" t="s">
        <v>5</v>
      </c>
      <c r="C22" s="127" t="s">
        <v>6</v>
      </c>
      <c r="D22" s="128"/>
      <c r="E22" s="134">
        <v>40</v>
      </c>
      <c r="F22" s="140">
        <f>D22*E22</f>
        <v>0</v>
      </c>
      <c r="H22" s="173" t="s">
        <v>276</v>
      </c>
      <c r="I22" s="173" t="s">
        <v>19</v>
      </c>
      <c r="J22" s="207"/>
      <c r="K22" s="147">
        <v>152</v>
      </c>
      <c r="L22" s="140">
        <f t="shared" si="0"/>
        <v>0</v>
      </c>
    </row>
    <row r="23" spans="2:12" x14ac:dyDescent="0.3">
      <c r="H23" s="173" t="s">
        <v>307</v>
      </c>
      <c r="I23" s="173" t="s">
        <v>20</v>
      </c>
      <c r="J23" s="207"/>
      <c r="K23" s="147">
        <v>2183</v>
      </c>
      <c r="L23" s="140">
        <f t="shared" si="0"/>
        <v>0</v>
      </c>
    </row>
    <row r="24" spans="2:12" ht="39" customHeight="1" x14ac:dyDescent="0.3">
      <c r="H24" s="233" t="s">
        <v>310</v>
      </c>
      <c r="I24" s="234"/>
      <c r="J24" s="234"/>
      <c r="K24" s="234"/>
      <c r="L24" s="234"/>
    </row>
  </sheetData>
  <sheetProtection algorithmName="SHA-512" hashValue="4WxDE+xP3n2KJ9yFKRzW3w/5NgmkYn5vCQTYNsvqQwlAroIYIdChIHmVrDaamOUKfRsZAn4QEhwPzVKuCzGJkQ==" saltValue="MUuQYuGW0Oee8uf6xkRbLw==" spinCount="100000" sheet="1" formatColumns="0" formatRows="0"/>
  <mergeCells count="5">
    <mergeCell ref="E2:F2"/>
    <mergeCell ref="K2:L2"/>
    <mergeCell ref="E1:F1"/>
    <mergeCell ref="K1:L1"/>
    <mergeCell ref="H24:L24"/>
  </mergeCells>
  <dataValidations count="2">
    <dataValidation type="whole" operator="greaterThanOrEqual" allowBlank="1" showInputMessage="1" showErrorMessage="1" sqref="J5 D18:D22 J9:J22 D11:D14" xr:uid="{CBCFCAEA-2065-45B7-8FD7-643AA7A85A72}">
      <formula1>-1000000</formula1>
    </dataValidation>
    <dataValidation operator="greaterThanOrEqual" allowBlank="1" showInputMessage="1" showErrorMessage="1" sqref="D5:D7" xr:uid="{0125E024-B615-4378-BBEF-DAEA3AA714F1}"/>
  </dataValidations>
  <hyperlinks>
    <hyperlink ref="K2" location="Calculator!A1" display="Back to calculator" xr:uid="{1CBE97E1-E092-44B4-8D53-D11B3A28D908}"/>
    <hyperlink ref="E2" location="Calculator!A1" display="Back to calculator" xr:uid="{CB703171-1204-4BF2-8222-6D7A3D017084}"/>
  </hyperlinks>
  <pageMargins left="0.7" right="0.7" top="0.75" bottom="0.75" header="0.3" footer="0.3"/>
  <pageSetup paperSize="9"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F5C70-A4A1-40DF-BC26-4CBEC8808C2C}">
  <sheetPr codeName="Sheet5">
    <tabColor theme="4" tint="0.79998168889431442"/>
    <pageSetUpPr fitToPage="1"/>
  </sheetPr>
  <dimension ref="A1:L41"/>
  <sheetViews>
    <sheetView zoomScaleNormal="100" workbookViewId="0"/>
  </sheetViews>
  <sheetFormatPr defaultColWidth="8.6640625" defaultRowHeight="14" x14ac:dyDescent="0.3"/>
  <cols>
    <col min="1" max="1" width="2.4140625" style="3" customWidth="1"/>
    <col min="2" max="2" width="54.6640625" style="3" customWidth="1"/>
    <col min="3" max="3" width="12.1640625" style="3" customWidth="1"/>
    <col min="4" max="4" width="10.4140625" style="125" customWidth="1"/>
    <col min="5" max="5" width="10.4140625" style="3" customWidth="1"/>
    <col min="6" max="6" width="10.4140625" style="132" customWidth="1"/>
    <col min="7" max="7" width="2.5" style="3" customWidth="1"/>
    <col min="8" max="8" width="60.1640625" style="3" customWidth="1"/>
    <col min="9" max="9" width="12.1640625" style="3" customWidth="1"/>
    <col min="10" max="10" width="10.4140625" style="125" customWidth="1"/>
    <col min="11" max="11" width="10.4140625" style="3" customWidth="1"/>
    <col min="12" max="12" width="10.4140625" style="132" customWidth="1"/>
    <col min="13" max="16384" width="8.6640625" style="3"/>
  </cols>
  <sheetData>
    <row r="1" spans="2:12" ht="23" x14ac:dyDescent="0.5">
      <c r="B1" s="116" t="s">
        <v>78</v>
      </c>
      <c r="C1" s="117"/>
      <c r="D1" s="117"/>
      <c r="E1" s="235">
        <f>SUM(F:F)</f>
        <v>0</v>
      </c>
      <c r="F1" s="235"/>
      <c r="H1" s="116" t="s">
        <v>62</v>
      </c>
      <c r="I1" s="117"/>
      <c r="J1" s="117"/>
      <c r="K1" s="235">
        <f>SUM(L:L)</f>
        <v>0</v>
      </c>
      <c r="L1" s="235"/>
    </row>
    <row r="2" spans="2:12" x14ac:dyDescent="0.3">
      <c r="D2" s="118"/>
      <c r="E2" s="236" t="s">
        <v>79</v>
      </c>
      <c r="F2" s="236"/>
      <c r="K2" s="236" t="s">
        <v>79</v>
      </c>
      <c r="L2" s="236"/>
    </row>
    <row r="3" spans="2:12" x14ac:dyDescent="0.3">
      <c r="B3" s="131" t="s">
        <v>181</v>
      </c>
      <c r="C3" s="120"/>
      <c r="D3" s="121"/>
      <c r="E3" s="121"/>
      <c r="F3" s="122"/>
      <c r="H3" s="131" t="s">
        <v>210</v>
      </c>
      <c r="I3" s="120"/>
      <c r="J3" s="121"/>
      <c r="K3" s="121"/>
      <c r="L3" s="122"/>
    </row>
    <row r="4" spans="2:12" s="125" customFormat="1" x14ac:dyDescent="0.3">
      <c r="B4" s="123" t="s">
        <v>1</v>
      </c>
      <c r="C4" s="123" t="s">
        <v>2</v>
      </c>
      <c r="D4" s="123" t="s">
        <v>21</v>
      </c>
      <c r="E4" s="123" t="s">
        <v>3</v>
      </c>
      <c r="F4" s="124" t="s">
        <v>22</v>
      </c>
      <c r="H4" s="123" t="s">
        <v>1</v>
      </c>
      <c r="I4" s="123" t="s">
        <v>2</v>
      </c>
      <c r="J4" s="123" t="s">
        <v>21</v>
      </c>
      <c r="K4" s="123" t="s">
        <v>3</v>
      </c>
      <c r="L4" s="124" t="s">
        <v>22</v>
      </c>
    </row>
    <row r="5" spans="2:12" ht="25" x14ac:dyDescent="0.3">
      <c r="B5" s="173" t="s">
        <v>288</v>
      </c>
      <c r="C5" s="173" t="s">
        <v>12</v>
      </c>
      <c r="D5" s="128"/>
      <c r="E5" s="147">
        <v>155</v>
      </c>
      <c r="F5" s="130">
        <f>D5*E5</f>
        <v>0</v>
      </c>
      <c r="H5" s="126" t="s">
        <v>8</v>
      </c>
      <c r="I5" s="127" t="s">
        <v>9</v>
      </c>
      <c r="J5" s="128"/>
      <c r="K5" s="147" t="s">
        <v>10</v>
      </c>
      <c r="L5" s="130"/>
    </row>
    <row r="6" spans="2:12" x14ac:dyDescent="0.3">
      <c r="B6" s="173" t="s">
        <v>108</v>
      </c>
      <c r="C6" s="173" t="s">
        <v>109</v>
      </c>
      <c r="D6" s="128"/>
      <c r="E6" s="133">
        <v>1919</v>
      </c>
      <c r="F6" s="130">
        <f t="shared" ref="F6:F12" si="0">D6*E6</f>
        <v>0</v>
      </c>
      <c r="H6" s="126" t="s">
        <v>283</v>
      </c>
      <c r="I6" s="127" t="s">
        <v>85</v>
      </c>
      <c r="J6" s="128"/>
      <c r="K6" s="147">
        <v>391</v>
      </c>
      <c r="L6" s="130">
        <f t="shared" ref="L6:L19" si="1">J6*K6</f>
        <v>0</v>
      </c>
    </row>
    <row r="7" spans="2:12" ht="25" x14ac:dyDescent="0.3">
      <c r="B7" s="198" t="s">
        <v>213</v>
      </c>
      <c r="C7" s="173" t="s">
        <v>110</v>
      </c>
      <c r="D7" s="128"/>
      <c r="E7" s="133">
        <v>230</v>
      </c>
      <c r="F7" s="130">
        <f t="shared" si="0"/>
        <v>0</v>
      </c>
      <c r="H7" s="126" t="s">
        <v>89</v>
      </c>
      <c r="I7" s="127" t="s">
        <v>90</v>
      </c>
      <c r="J7" s="128"/>
      <c r="K7" s="147">
        <v>225</v>
      </c>
      <c r="L7" s="130">
        <f t="shared" si="1"/>
        <v>0</v>
      </c>
    </row>
    <row r="8" spans="2:12" ht="25" x14ac:dyDescent="0.3">
      <c r="B8" s="198" t="s">
        <v>214</v>
      </c>
      <c r="C8" s="173" t="s">
        <v>111</v>
      </c>
      <c r="D8" s="128"/>
      <c r="E8" s="133">
        <v>229</v>
      </c>
      <c r="F8" s="130">
        <f t="shared" si="0"/>
        <v>0</v>
      </c>
      <c r="H8" s="127" t="s">
        <v>284</v>
      </c>
      <c r="I8" s="127" t="s">
        <v>13</v>
      </c>
      <c r="J8" s="128"/>
      <c r="K8" s="147">
        <v>79</v>
      </c>
      <c r="L8" s="130">
        <f t="shared" si="1"/>
        <v>0</v>
      </c>
    </row>
    <row r="9" spans="2:12" ht="25" x14ac:dyDescent="0.3">
      <c r="B9" s="173" t="s">
        <v>112</v>
      </c>
      <c r="C9" s="173" t="s">
        <v>4</v>
      </c>
      <c r="D9" s="128"/>
      <c r="E9" s="133">
        <v>1112</v>
      </c>
      <c r="F9" s="130">
        <f t="shared" si="0"/>
        <v>0</v>
      </c>
      <c r="H9" s="127" t="s">
        <v>285</v>
      </c>
      <c r="I9" s="127" t="s">
        <v>13</v>
      </c>
      <c r="J9" s="128"/>
      <c r="K9" s="147">
        <v>124</v>
      </c>
      <c r="L9" s="130">
        <f t="shared" si="1"/>
        <v>0</v>
      </c>
    </row>
    <row r="10" spans="2:12" ht="25" x14ac:dyDescent="0.3">
      <c r="B10" s="173" t="s">
        <v>113</v>
      </c>
      <c r="C10" s="173" t="s">
        <v>4</v>
      </c>
      <c r="D10" s="128"/>
      <c r="E10" s="133">
        <v>5408</v>
      </c>
      <c r="F10" s="130">
        <f t="shared" si="0"/>
        <v>0</v>
      </c>
      <c r="H10" s="127" t="s">
        <v>286</v>
      </c>
      <c r="I10" s="127" t="s">
        <v>13</v>
      </c>
      <c r="J10" s="128"/>
      <c r="K10" s="147">
        <v>158</v>
      </c>
      <c r="L10" s="130">
        <f t="shared" si="1"/>
        <v>0</v>
      </c>
    </row>
    <row r="11" spans="2:12" ht="25" x14ac:dyDescent="0.3">
      <c r="B11" s="198" t="s">
        <v>289</v>
      </c>
      <c r="C11" s="173" t="s">
        <v>13</v>
      </c>
      <c r="D11" s="128"/>
      <c r="E11" s="133">
        <v>28</v>
      </c>
      <c r="F11" s="130">
        <f t="shared" si="0"/>
        <v>0</v>
      </c>
      <c r="H11" s="127" t="s">
        <v>287</v>
      </c>
      <c r="I11" s="127" t="s">
        <v>13</v>
      </c>
      <c r="J11" s="128"/>
      <c r="K11" s="147">
        <v>231</v>
      </c>
      <c r="L11" s="130">
        <f t="shared" si="1"/>
        <v>0</v>
      </c>
    </row>
    <row r="12" spans="2:12" ht="25" x14ac:dyDescent="0.3">
      <c r="B12" s="173" t="s">
        <v>114</v>
      </c>
      <c r="C12" s="173" t="s">
        <v>115</v>
      </c>
      <c r="D12" s="128"/>
      <c r="E12" s="147">
        <v>174</v>
      </c>
      <c r="F12" s="130">
        <f t="shared" si="0"/>
        <v>0</v>
      </c>
      <c r="H12" s="127" t="s">
        <v>91</v>
      </c>
      <c r="I12" s="127" t="s">
        <v>13</v>
      </c>
      <c r="J12" s="128"/>
      <c r="K12" s="147">
        <v>23</v>
      </c>
      <c r="L12" s="130">
        <f t="shared" si="1"/>
        <v>0</v>
      </c>
    </row>
    <row r="13" spans="2:12" ht="25" x14ac:dyDescent="0.3">
      <c r="B13" s="131" t="s">
        <v>194</v>
      </c>
      <c r="C13" s="120"/>
      <c r="D13" s="121"/>
      <c r="E13" s="121"/>
      <c r="F13" s="122"/>
      <c r="H13" s="127" t="s">
        <v>212</v>
      </c>
      <c r="I13" s="127" t="s">
        <v>92</v>
      </c>
      <c r="J13" s="128"/>
      <c r="K13" s="134">
        <v>151725</v>
      </c>
      <c r="L13" s="130">
        <f>J13*K13</f>
        <v>0</v>
      </c>
    </row>
    <row r="14" spans="2:12" ht="25" x14ac:dyDescent="0.3">
      <c r="B14" s="123" t="s">
        <v>1</v>
      </c>
      <c r="C14" s="123" t="s">
        <v>2</v>
      </c>
      <c r="D14" s="123" t="s">
        <v>21</v>
      </c>
      <c r="E14" s="123" t="s">
        <v>3</v>
      </c>
      <c r="F14" s="124" t="s">
        <v>22</v>
      </c>
      <c r="H14" s="127" t="s">
        <v>93</v>
      </c>
      <c r="I14" s="127" t="s">
        <v>4</v>
      </c>
      <c r="J14" s="128"/>
      <c r="K14" s="147">
        <v>581</v>
      </c>
      <c r="L14" s="130">
        <f t="shared" si="1"/>
        <v>0</v>
      </c>
    </row>
    <row r="15" spans="2:12" x14ac:dyDescent="0.3">
      <c r="B15" s="127" t="s">
        <v>281</v>
      </c>
      <c r="C15" s="127" t="s">
        <v>84</v>
      </c>
      <c r="D15" s="128"/>
      <c r="E15" s="134">
        <v>84</v>
      </c>
      <c r="F15" s="130">
        <f t="shared" ref="F15:F18" si="2">D15*E15</f>
        <v>0</v>
      </c>
      <c r="H15" s="127" t="s">
        <v>94</v>
      </c>
      <c r="I15" s="127" t="s">
        <v>95</v>
      </c>
      <c r="J15" s="128"/>
      <c r="K15" s="147">
        <v>444</v>
      </c>
      <c r="L15" s="130">
        <f t="shared" si="1"/>
        <v>0</v>
      </c>
    </row>
    <row r="16" spans="2:12" ht="25" x14ac:dyDescent="0.3">
      <c r="B16" s="126" t="s">
        <v>282</v>
      </c>
      <c r="C16" s="127" t="s">
        <v>85</v>
      </c>
      <c r="D16" s="128"/>
      <c r="E16" s="147">
        <v>230</v>
      </c>
      <c r="F16" s="130">
        <f t="shared" si="2"/>
        <v>0</v>
      </c>
      <c r="H16" s="127" t="s">
        <v>96</v>
      </c>
      <c r="I16" s="127" t="s">
        <v>97</v>
      </c>
      <c r="J16" s="128"/>
      <c r="K16" s="147">
        <v>313</v>
      </c>
      <c r="L16" s="130">
        <f t="shared" si="1"/>
        <v>0</v>
      </c>
    </row>
    <row r="17" spans="1:12" ht="37.5" x14ac:dyDescent="0.3">
      <c r="B17" s="126" t="s">
        <v>86</v>
      </c>
      <c r="C17" s="127" t="s">
        <v>4</v>
      </c>
      <c r="D17" s="128"/>
      <c r="E17" s="134">
        <v>3360</v>
      </c>
      <c r="F17" s="130">
        <f t="shared" si="2"/>
        <v>0</v>
      </c>
      <c r="H17" s="127" t="s">
        <v>98</v>
      </c>
      <c r="I17" s="127" t="s">
        <v>99</v>
      </c>
      <c r="J17" s="128"/>
      <c r="K17" s="147">
        <v>158</v>
      </c>
      <c r="L17" s="130">
        <f t="shared" si="1"/>
        <v>0</v>
      </c>
    </row>
    <row r="18" spans="1:12" ht="50" x14ac:dyDescent="0.3">
      <c r="A18" s="187" t="s">
        <v>252</v>
      </c>
      <c r="B18" s="173" t="s">
        <v>192</v>
      </c>
      <c r="C18" s="127" t="s">
        <v>4</v>
      </c>
      <c r="D18" s="128"/>
      <c r="E18" s="134">
        <v>5941</v>
      </c>
      <c r="F18" s="130">
        <f t="shared" si="2"/>
        <v>0</v>
      </c>
      <c r="H18" s="127" t="s">
        <v>276</v>
      </c>
      <c r="I18" s="127" t="s">
        <v>19</v>
      </c>
      <c r="J18" s="128"/>
      <c r="K18" s="147">
        <v>152</v>
      </c>
      <c r="L18" s="130">
        <f t="shared" si="1"/>
        <v>0</v>
      </c>
    </row>
    <row r="19" spans="1:12" x14ac:dyDescent="0.3">
      <c r="B19" s="204" t="s">
        <v>253</v>
      </c>
      <c r="H19" s="127" t="s">
        <v>307</v>
      </c>
      <c r="I19" s="127" t="s">
        <v>20</v>
      </c>
      <c r="J19" s="128"/>
      <c r="K19" s="147">
        <v>2183</v>
      </c>
      <c r="L19" s="130">
        <f t="shared" si="1"/>
        <v>0</v>
      </c>
    </row>
    <row r="20" spans="1:12" ht="33" customHeight="1" x14ac:dyDescent="0.3">
      <c r="B20" s="237" t="s">
        <v>312</v>
      </c>
      <c r="C20" s="242"/>
      <c r="D20" s="242"/>
      <c r="E20" s="242"/>
      <c r="F20" s="242"/>
      <c r="H20" s="245" t="s">
        <v>310</v>
      </c>
      <c r="I20" s="245"/>
      <c r="J20" s="245"/>
      <c r="K20" s="245"/>
      <c r="L20" s="245"/>
    </row>
    <row r="21" spans="1:12" x14ac:dyDescent="0.3">
      <c r="B21" s="243"/>
      <c r="C21" s="243"/>
      <c r="D21" s="243"/>
      <c r="E21" s="243"/>
      <c r="F21" s="243"/>
      <c r="H21" s="208"/>
      <c r="I21" s="192"/>
      <c r="J21" s="192"/>
      <c r="K21" s="192"/>
      <c r="L21" s="192"/>
    </row>
    <row r="22" spans="1:12" x14ac:dyDescent="0.3">
      <c r="B22" s="243"/>
      <c r="C22" s="243"/>
      <c r="D22" s="243"/>
      <c r="E22" s="243"/>
      <c r="F22" s="243"/>
      <c r="H22" s="174" t="s">
        <v>306</v>
      </c>
      <c r="I22" s="209" t="s">
        <v>309</v>
      </c>
    </row>
    <row r="23" spans="1:12" x14ac:dyDescent="0.3">
      <c r="B23" s="243"/>
      <c r="C23" s="243"/>
      <c r="D23" s="243"/>
      <c r="E23" s="243"/>
      <c r="F23" s="243"/>
      <c r="H23" s="123" t="s">
        <v>1</v>
      </c>
      <c r="I23" s="123" t="s">
        <v>2</v>
      </c>
      <c r="J23" s="123" t="s">
        <v>21</v>
      </c>
      <c r="K23" s="123" t="s">
        <v>3</v>
      </c>
      <c r="L23" s="124" t="s">
        <v>22</v>
      </c>
    </row>
    <row r="24" spans="1:12" x14ac:dyDescent="0.3">
      <c r="B24" s="243"/>
      <c r="C24" s="243"/>
      <c r="D24" s="243"/>
      <c r="E24" s="243"/>
      <c r="F24" s="243"/>
      <c r="H24" s="239" t="s">
        <v>243</v>
      </c>
      <c r="I24" s="240"/>
      <c r="J24" s="240"/>
      <c r="K24" s="240"/>
      <c r="L24" s="241">
        <f>J24*59</f>
        <v>0</v>
      </c>
    </row>
    <row r="25" spans="1:12" x14ac:dyDescent="0.3">
      <c r="B25" s="243"/>
      <c r="C25" s="243"/>
      <c r="D25" s="243"/>
      <c r="E25" s="243"/>
      <c r="F25" s="243"/>
      <c r="H25" s="173" t="s">
        <v>239</v>
      </c>
      <c r="I25" s="173" t="s">
        <v>240</v>
      </c>
      <c r="J25" s="128"/>
      <c r="K25" s="147">
        <v>1096</v>
      </c>
      <c r="L25" s="130">
        <f>J25*K25</f>
        <v>0</v>
      </c>
    </row>
    <row r="26" spans="1:12" x14ac:dyDescent="0.3">
      <c r="B26" s="243"/>
      <c r="C26" s="243"/>
      <c r="D26" s="243"/>
      <c r="E26" s="243"/>
      <c r="F26" s="243"/>
      <c r="H26" s="173" t="s">
        <v>241</v>
      </c>
      <c r="I26" s="173" t="s">
        <v>240</v>
      </c>
      <c r="J26" s="128"/>
      <c r="K26" s="147">
        <v>1128</v>
      </c>
      <c r="L26" s="130">
        <f>J26*K26</f>
        <v>0</v>
      </c>
    </row>
    <row r="27" spans="1:12" x14ac:dyDescent="0.3">
      <c r="B27" s="243"/>
      <c r="C27" s="243"/>
      <c r="D27" s="243"/>
      <c r="E27" s="243"/>
      <c r="F27" s="243"/>
      <c r="H27" s="173" t="s">
        <v>242</v>
      </c>
      <c r="I27" s="173" t="s">
        <v>240</v>
      </c>
      <c r="J27" s="128"/>
      <c r="K27" s="147">
        <v>1276</v>
      </c>
      <c r="L27" s="130">
        <f>J27*K27</f>
        <v>0</v>
      </c>
    </row>
    <row r="28" spans="1:12" x14ac:dyDescent="0.3">
      <c r="B28" s="243"/>
      <c r="C28" s="243"/>
      <c r="D28" s="243"/>
      <c r="E28" s="243"/>
      <c r="F28" s="243"/>
    </row>
    <row r="29" spans="1:12" x14ac:dyDescent="0.3">
      <c r="B29" s="243"/>
      <c r="C29" s="243"/>
      <c r="D29" s="243"/>
      <c r="E29" s="243"/>
      <c r="F29" s="243"/>
    </row>
    <row r="30" spans="1:12" x14ac:dyDescent="0.3">
      <c r="B30" s="243"/>
      <c r="C30" s="243"/>
      <c r="D30" s="243"/>
      <c r="E30" s="243"/>
      <c r="F30" s="243"/>
    </row>
    <row r="31" spans="1:12" x14ac:dyDescent="0.3">
      <c r="B31" s="243"/>
      <c r="C31" s="243"/>
      <c r="D31" s="243"/>
      <c r="E31" s="243"/>
      <c r="F31" s="243"/>
    </row>
    <row r="32" spans="1:12" x14ac:dyDescent="0.3">
      <c r="B32" s="243"/>
      <c r="C32" s="243"/>
      <c r="D32" s="243"/>
      <c r="E32" s="243"/>
      <c r="F32" s="243"/>
    </row>
    <row r="33" spans="2:6" x14ac:dyDescent="0.3">
      <c r="B33" s="244"/>
      <c r="C33" s="244"/>
      <c r="D33" s="244"/>
      <c r="E33" s="244"/>
      <c r="F33" s="244"/>
    </row>
    <row r="34" spans="2:6" x14ac:dyDescent="0.3">
      <c r="B34" s="244"/>
      <c r="C34" s="244"/>
      <c r="D34" s="244"/>
      <c r="E34" s="244"/>
      <c r="F34" s="244"/>
    </row>
    <row r="35" spans="2:6" x14ac:dyDescent="0.3">
      <c r="B35" s="244"/>
      <c r="C35" s="244"/>
      <c r="D35" s="244"/>
      <c r="E35" s="244"/>
      <c r="F35" s="244"/>
    </row>
    <row r="36" spans="2:6" x14ac:dyDescent="0.3">
      <c r="B36" s="244"/>
      <c r="C36" s="244"/>
      <c r="D36" s="244"/>
      <c r="E36" s="244"/>
      <c r="F36" s="244"/>
    </row>
    <row r="37" spans="2:6" x14ac:dyDescent="0.3">
      <c r="B37" s="244"/>
      <c r="C37" s="244"/>
      <c r="D37" s="244"/>
      <c r="E37" s="244"/>
      <c r="F37" s="244"/>
    </row>
    <row r="38" spans="2:6" x14ac:dyDescent="0.3">
      <c r="B38" s="244"/>
      <c r="C38" s="244"/>
      <c r="D38" s="244"/>
      <c r="E38" s="244"/>
      <c r="F38" s="244"/>
    </row>
    <row r="39" spans="2:6" x14ac:dyDescent="0.3">
      <c r="B39" s="244"/>
      <c r="C39" s="244"/>
      <c r="D39" s="244"/>
      <c r="E39" s="244"/>
      <c r="F39" s="244"/>
    </row>
    <row r="40" spans="2:6" x14ac:dyDescent="0.3">
      <c r="B40" s="244"/>
      <c r="C40" s="244"/>
      <c r="D40" s="244"/>
      <c r="E40" s="244"/>
      <c r="F40" s="244"/>
    </row>
    <row r="41" spans="2:6" ht="83.5" customHeight="1" x14ac:dyDescent="0.3">
      <c r="B41" s="244"/>
      <c r="C41" s="244"/>
      <c r="D41" s="244"/>
      <c r="E41" s="244"/>
      <c r="F41" s="244"/>
    </row>
  </sheetData>
  <sheetProtection algorithmName="SHA-512" hashValue="O4e8Bb8OEG8oCQNk77UCna1Utg5/ZuBtvYtdJIzicdXhsCawlEjS1gmMe1Tm9/otcPvHOqRm+oUg5Sy5Sj70zw==" saltValue="7i16+R7CkdSZBLkSCiD0ag==" spinCount="100000" sheet="1" formatColumns="0" formatRows="0"/>
  <mergeCells count="7">
    <mergeCell ref="E2:F2"/>
    <mergeCell ref="K2:L2"/>
    <mergeCell ref="E1:F1"/>
    <mergeCell ref="K1:L1"/>
    <mergeCell ref="H24:L24"/>
    <mergeCell ref="B20:F41"/>
    <mergeCell ref="H20:L20"/>
  </mergeCells>
  <dataValidations count="1">
    <dataValidation type="whole" operator="greaterThanOrEqual" allowBlank="1" showInputMessage="1" showErrorMessage="1" sqref="D5:D12 D15:D18 J5:J19" xr:uid="{56B520FB-3FD4-412D-9A63-29641A0CCF72}">
      <formula1>-1000000</formula1>
    </dataValidation>
  </dataValidations>
  <hyperlinks>
    <hyperlink ref="K2" location="Calculator!A1" display="Back to calculator" xr:uid="{36B1505C-3681-4DC7-BB9B-F89FC2AF80B7}"/>
    <hyperlink ref="E2" location="Calculator!A1" display="Back to calculator" xr:uid="{5685B95A-6E85-4E44-8B78-12CF82906F29}"/>
    <hyperlink ref="I22" r:id="rId1" display="https://www.wessexwater.co.uk/our-charges" xr:uid="{581A0A07-FC31-47DC-BDB5-1CEDBD25A9B6}"/>
  </hyperlinks>
  <pageMargins left="0.7" right="0.7" top="0.75" bottom="0.75" header="0.3" footer="0.3"/>
  <pageSetup paperSize="9" scale="58"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50D9C-9A0B-4576-929F-CBC0331EC41B}">
  <sheetPr codeName="Sheet6">
    <tabColor theme="5" tint="0.79998168889431442"/>
    <pageSetUpPr fitToPage="1"/>
  </sheetPr>
  <dimension ref="B1:I10"/>
  <sheetViews>
    <sheetView zoomScaleNormal="100" workbookViewId="0"/>
  </sheetViews>
  <sheetFormatPr defaultColWidth="8.6640625" defaultRowHeight="14" x14ac:dyDescent="0.3"/>
  <cols>
    <col min="1" max="1" width="2.4140625" style="3" customWidth="1"/>
    <col min="2" max="2" width="54.6640625" style="3" customWidth="1"/>
    <col min="3" max="3" width="12.1640625" style="3" customWidth="1"/>
    <col min="4" max="4" width="10.4140625" style="125" customWidth="1"/>
    <col min="5" max="5" width="10.4140625" style="3" customWidth="1"/>
    <col min="6" max="6" width="10.4140625" style="132" customWidth="1"/>
    <col min="7" max="16384" width="8.6640625" style="3"/>
  </cols>
  <sheetData>
    <row r="1" spans="2:9" ht="23" x14ac:dyDescent="0.5">
      <c r="B1" s="116" t="s">
        <v>78</v>
      </c>
      <c r="C1" s="117"/>
      <c r="D1" s="117"/>
      <c r="E1" s="235">
        <f>SUM(F:F)</f>
        <v>130</v>
      </c>
      <c r="F1" s="235"/>
    </row>
    <row r="2" spans="2:9" x14ac:dyDescent="0.3">
      <c r="D2" s="118"/>
      <c r="E2" s="236" t="s">
        <v>79</v>
      </c>
      <c r="F2" s="236"/>
    </row>
    <row r="3" spans="2:9" x14ac:dyDescent="0.3">
      <c r="B3" s="131" t="s">
        <v>116</v>
      </c>
      <c r="C3" s="120"/>
      <c r="D3" s="121"/>
      <c r="E3" s="121"/>
      <c r="F3" s="122"/>
    </row>
    <row r="4" spans="2:9" s="125" customFormat="1" x14ac:dyDescent="0.3">
      <c r="B4" s="123" t="s">
        <v>1</v>
      </c>
      <c r="C4" s="123" t="s">
        <v>2</v>
      </c>
      <c r="D4" s="123" t="s">
        <v>21</v>
      </c>
      <c r="E4" s="123" t="s">
        <v>3</v>
      </c>
      <c r="F4" s="124" t="s">
        <v>22</v>
      </c>
    </row>
    <row r="5" spans="2:9" x14ac:dyDescent="0.3">
      <c r="B5" s="173" t="s">
        <v>290</v>
      </c>
      <c r="C5" s="173" t="s">
        <v>12</v>
      </c>
      <c r="D5" s="128">
        <v>1</v>
      </c>
      <c r="E5" s="147">
        <v>78</v>
      </c>
      <c r="F5" s="130">
        <f>D5*E5</f>
        <v>78</v>
      </c>
    </row>
    <row r="6" spans="2:9" x14ac:dyDescent="0.3">
      <c r="B6" s="173" t="s">
        <v>117</v>
      </c>
      <c r="C6" s="173" t="s">
        <v>4</v>
      </c>
      <c r="D6" s="128"/>
      <c r="E6" s="147">
        <v>377</v>
      </c>
      <c r="F6" s="130">
        <f>D6*E6</f>
        <v>0</v>
      </c>
    </row>
    <row r="7" spans="2:9" x14ac:dyDescent="0.3">
      <c r="B7" s="173" t="s">
        <v>118</v>
      </c>
      <c r="C7" s="173" t="s">
        <v>12</v>
      </c>
      <c r="D7" s="128"/>
      <c r="E7" s="147">
        <v>105</v>
      </c>
      <c r="F7" s="130">
        <f>D7*E7</f>
        <v>0</v>
      </c>
    </row>
    <row r="8" spans="2:9" x14ac:dyDescent="0.3">
      <c r="B8" s="173" t="s">
        <v>119</v>
      </c>
      <c r="C8" s="173" t="s">
        <v>12</v>
      </c>
      <c r="D8" s="128">
        <v>1</v>
      </c>
      <c r="E8" s="147">
        <v>52</v>
      </c>
      <c r="F8" s="130">
        <f>D8*E8</f>
        <v>52</v>
      </c>
    </row>
    <row r="9" spans="2:9" x14ac:dyDescent="0.3">
      <c r="G9" s="132"/>
      <c r="H9" s="132"/>
      <c r="I9" s="132"/>
    </row>
    <row r="10" spans="2:9" x14ac:dyDescent="0.3">
      <c r="B10" s="178" t="s">
        <v>291</v>
      </c>
    </row>
  </sheetData>
  <sheetProtection algorithmName="SHA-512" hashValue="pgsrhwgW8HYgkNlF3EMs+X/9UkzG4GkOxe8u9WE2Yx8BKYxXcKpEfKxRMSui45jZZ8VRvZXQRnSFjJ3d+C1RYQ==" saltValue="zMoY1Zx5UcKDbrTs0M0Muw==" spinCount="100000" sheet="1" formatColumns="0" formatRows="0"/>
  <mergeCells count="2">
    <mergeCell ref="E2:F2"/>
    <mergeCell ref="E1:F1"/>
  </mergeCells>
  <dataValidations count="1">
    <dataValidation type="whole" operator="greaterThanOrEqual" allowBlank="1" showInputMessage="1" showErrorMessage="1" sqref="D5:D8" xr:uid="{7325BE2D-562B-414A-9237-DD3BED85FCFE}">
      <formula1>-1000000</formula1>
    </dataValidation>
  </dataValidations>
  <hyperlinks>
    <hyperlink ref="E2" location="Calculator!A1" display="Back to calculator" xr:uid="{0187E26F-71C0-405B-9D85-2FA54CDD65CB}"/>
  </hyperlinks>
  <pageMargins left="0.7" right="0.7" top="0.75" bottom="0.75" header="0.3" footer="0.3"/>
  <pageSetup paperSize="9"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661E2-6C26-4874-9DCA-4DE671E06453}">
  <sheetPr codeName="Sheet7">
    <tabColor theme="5" tint="0.79998168889431442"/>
    <pageSetUpPr fitToPage="1"/>
  </sheetPr>
  <dimension ref="B1:N40"/>
  <sheetViews>
    <sheetView zoomScaleNormal="100" workbookViewId="0"/>
  </sheetViews>
  <sheetFormatPr defaultColWidth="8.6640625" defaultRowHeight="14" x14ac:dyDescent="0.3"/>
  <cols>
    <col min="1" max="1" width="2.4140625" style="3" customWidth="1"/>
    <col min="2" max="2" width="54.6640625" style="3" customWidth="1"/>
    <col min="3" max="3" width="12.1640625" style="3" customWidth="1"/>
    <col min="4" max="4" width="10.4140625" style="125" customWidth="1"/>
    <col min="5" max="5" width="10.4140625" style="3" customWidth="1"/>
    <col min="6" max="6" width="10.4140625" style="132" customWidth="1"/>
    <col min="7" max="7" width="2.5" style="3" customWidth="1"/>
    <col min="8" max="8" width="60.1640625" style="3" customWidth="1"/>
    <col min="9" max="9" width="11.4140625" style="3" customWidth="1"/>
    <col min="10" max="10" width="10.4140625" style="125" customWidth="1"/>
    <col min="11" max="11" width="10.4140625" style="3" customWidth="1"/>
    <col min="12" max="12" width="10.4140625" style="132" customWidth="1"/>
    <col min="13" max="13" width="5" style="3" hidden="1" customWidth="1"/>
    <col min="14" max="16384" width="8.6640625" style="3"/>
  </cols>
  <sheetData>
    <row r="1" spans="2:14" ht="23" x14ac:dyDescent="0.5">
      <c r="B1" s="116" t="s">
        <v>78</v>
      </c>
      <c r="C1" s="117"/>
      <c r="D1" s="117"/>
      <c r="E1" s="235">
        <f>SUM(F:F)</f>
        <v>0</v>
      </c>
      <c r="F1" s="235"/>
      <c r="H1" s="116" t="s">
        <v>62</v>
      </c>
      <c r="I1" s="117"/>
      <c r="J1" s="117"/>
      <c r="K1" s="235">
        <f>SUM(L:L)</f>
        <v>0</v>
      </c>
      <c r="L1" s="235"/>
      <c r="M1" s="3" t="s">
        <v>177</v>
      </c>
    </row>
    <row r="2" spans="2:14" ht="29" customHeight="1" x14ac:dyDescent="0.3">
      <c r="D2" s="118"/>
      <c r="E2" s="236" t="s">
        <v>79</v>
      </c>
      <c r="F2" s="236"/>
      <c r="H2" s="234" t="s">
        <v>235</v>
      </c>
      <c r="I2" s="254"/>
      <c r="J2" s="254"/>
      <c r="K2" s="236" t="s">
        <v>79</v>
      </c>
      <c r="L2" s="236"/>
      <c r="M2" s="3" t="s">
        <v>178</v>
      </c>
    </row>
    <row r="3" spans="2:14" x14ac:dyDescent="0.3">
      <c r="B3" s="131" t="s">
        <v>120</v>
      </c>
      <c r="C3" s="120"/>
      <c r="D3" s="121"/>
      <c r="E3" s="121"/>
      <c r="F3" s="122"/>
      <c r="H3" s="131" t="s">
        <v>122</v>
      </c>
      <c r="I3" s="120"/>
      <c r="J3" s="121"/>
      <c r="K3" s="121"/>
      <c r="L3" s="122"/>
      <c r="M3" s="3" t="s">
        <v>179</v>
      </c>
    </row>
    <row r="4" spans="2:14" s="125" customFormat="1" ht="26" x14ac:dyDescent="0.3">
      <c r="B4" s="123" t="s">
        <v>1</v>
      </c>
      <c r="C4" s="123" t="s">
        <v>2</v>
      </c>
      <c r="D4" s="123" t="s">
        <v>21</v>
      </c>
      <c r="E4" s="123" t="s">
        <v>3</v>
      </c>
      <c r="F4" s="124" t="s">
        <v>22</v>
      </c>
      <c r="H4" s="123" t="s">
        <v>1</v>
      </c>
      <c r="I4" s="123" t="s">
        <v>2</v>
      </c>
      <c r="J4" s="123" t="s">
        <v>21</v>
      </c>
      <c r="K4" s="123" t="s">
        <v>198</v>
      </c>
      <c r="L4" s="124" t="s">
        <v>22</v>
      </c>
    </row>
    <row r="5" spans="2:14" x14ac:dyDescent="0.3">
      <c r="B5" s="173" t="s">
        <v>292</v>
      </c>
      <c r="C5" s="173" t="s">
        <v>12</v>
      </c>
      <c r="D5" s="128"/>
      <c r="E5" s="147">
        <v>309</v>
      </c>
      <c r="F5" s="130">
        <f>D5*E5</f>
        <v>0</v>
      </c>
      <c r="H5" s="246" t="s">
        <v>215</v>
      </c>
      <c r="I5" s="247"/>
      <c r="J5" s="247"/>
      <c r="K5" s="247"/>
      <c r="L5" s="248"/>
    </row>
    <row r="6" spans="2:14" ht="25" x14ac:dyDescent="0.3">
      <c r="B6" s="173" t="s">
        <v>8</v>
      </c>
      <c r="C6" s="173" t="s">
        <v>121</v>
      </c>
      <c r="D6" s="128"/>
      <c r="E6" s="160" t="s">
        <v>10</v>
      </c>
      <c r="F6" s="130"/>
      <c r="H6" s="210" t="s">
        <v>123</v>
      </c>
      <c r="I6" s="249" t="s">
        <v>13</v>
      </c>
      <c r="J6" s="128"/>
      <c r="K6" s="147">
        <v>823</v>
      </c>
      <c r="L6" s="130">
        <f>J6*K6</f>
        <v>0</v>
      </c>
      <c r="N6" s="177"/>
    </row>
    <row r="7" spans="2:14" x14ac:dyDescent="0.3">
      <c r="H7" s="210" t="s">
        <v>216</v>
      </c>
      <c r="I7" s="250"/>
      <c r="J7" s="128"/>
      <c r="K7" s="147">
        <v>1071</v>
      </c>
      <c r="L7" s="130">
        <f t="shared" ref="L7:L8" si="0">J7*K7</f>
        <v>0</v>
      </c>
      <c r="N7" s="177"/>
    </row>
    <row r="8" spans="2:14" x14ac:dyDescent="0.3">
      <c r="B8" s="252" t="s">
        <v>313</v>
      </c>
      <c r="C8" s="253"/>
      <c r="D8" s="253"/>
      <c r="E8" s="253"/>
      <c r="F8" s="253"/>
      <c r="H8" s="210" t="s">
        <v>217</v>
      </c>
      <c r="I8" s="251"/>
      <c r="J8" s="128"/>
      <c r="K8" s="147">
        <v>1472</v>
      </c>
      <c r="L8" s="130">
        <f t="shared" si="0"/>
        <v>0</v>
      </c>
      <c r="N8" s="177"/>
    </row>
    <row r="9" spans="2:14" x14ac:dyDescent="0.3">
      <c r="B9" s="253"/>
      <c r="C9" s="253"/>
      <c r="D9" s="253"/>
      <c r="E9" s="253"/>
      <c r="F9" s="253"/>
      <c r="H9" s="246" t="s">
        <v>254</v>
      </c>
      <c r="I9" s="247"/>
      <c r="J9" s="247"/>
      <c r="K9" s="247"/>
      <c r="L9" s="248"/>
      <c r="N9" s="177"/>
    </row>
    <row r="10" spans="2:14" x14ac:dyDescent="0.3">
      <c r="B10" s="253"/>
      <c r="C10" s="253"/>
      <c r="D10" s="253"/>
      <c r="E10" s="253"/>
      <c r="F10" s="253"/>
      <c r="H10" s="210" t="s">
        <v>123</v>
      </c>
      <c r="I10" s="249" t="s">
        <v>13</v>
      </c>
      <c r="J10" s="128"/>
      <c r="K10" s="147">
        <v>873</v>
      </c>
      <c r="L10" s="130">
        <f>J10*K10</f>
        <v>0</v>
      </c>
      <c r="N10" s="177"/>
    </row>
    <row r="11" spans="2:14" x14ac:dyDescent="0.3">
      <c r="B11" s="253"/>
      <c r="C11" s="253"/>
      <c r="D11" s="253"/>
      <c r="E11" s="253"/>
      <c r="F11" s="253"/>
      <c r="H11" s="210" t="s">
        <v>216</v>
      </c>
      <c r="I11" s="250"/>
      <c r="J11" s="128"/>
      <c r="K11" s="147">
        <v>1127</v>
      </c>
      <c r="L11" s="130">
        <f>J11*K11</f>
        <v>0</v>
      </c>
      <c r="N11" s="177"/>
    </row>
    <row r="12" spans="2:14" x14ac:dyDescent="0.3">
      <c r="B12" s="253"/>
      <c r="C12" s="253"/>
      <c r="D12" s="253"/>
      <c r="E12" s="253"/>
      <c r="F12" s="253"/>
      <c r="H12" s="210" t="s">
        <v>217</v>
      </c>
      <c r="I12" s="251"/>
      <c r="J12" s="128"/>
      <c r="K12" s="147">
        <v>1501</v>
      </c>
      <c r="L12" s="130">
        <f t="shared" ref="L12" si="1">J12*K12</f>
        <v>0</v>
      </c>
      <c r="N12" s="177"/>
    </row>
    <row r="13" spans="2:14" x14ac:dyDescent="0.3">
      <c r="B13" s="253"/>
      <c r="C13" s="253"/>
      <c r="D13" s="253"/>
      <c r="E13" s="253"/>
      <c r="F13" s="253"/>
      <c r="H13" s="246" t="s">
        <v>255</v>
      </c>
      <c r="I13" s="247"/>
      <c r="J13" s="247"/>
      <c r="K13" s="247"/>
      <c r="L13" s="248"/>
      <c r="N13" s="177"/>
    </row>
    <row r="14" spans="2:14" x14ac:dyDescent="0.3">
      <c r="B14" s="253"/>
      <c r="C14" s="253"/>
      <c r="D14" s="253"/>
      <c r="E14" s="253"/>
      <c r="F14" s="253"/>
      <c r="H14" s="210" t="s">
        <v>123</v>
      </c>
      <c r="I14" s="249" t="s">
        <v>13</v>
      </c>
      <c r="J14" s="128"/>
      <c r="K14" s="147">
        <v>577</v>
      </c>
      <c r="L14" s="130">
        <f>J14*K14</f>
        <v>0</v>
      </c>
      <c r="N14" s="177"/>
    </row>
    <row r="15" spans="2:14" x14ac:dyDescent="0.3">
      <c r="B15" s="253"/>
      <c r="C15" s="253"/>
      <c r="D15" s="253"/>
      <c r="E15" s="253"/>
      <c r="F15" s="253"/>
      <c r="H15" s="210" t="s">
        <v>216</v>
      </c>
      <c r="I15" s="250"/>
      <c r="J15" s="128"/>
      <c r="K15" s="147">
        <v>647</v>
      </c>
      <c r="L15" s="130">
        <f t="shared" ref="L15:L16" si="2">J15*K15</f>
        <v>0</v>
      </c>
      <c r="N15" s="177"/>
    </row>
    <row r="16" spans="2:14" x14ac:dyDescent="0.3">
      <c r="B16" s="253"/>
      <c r="C16" s="253"/>
      <c r="D16" s="253"/>
      <c r="E16" s="253"/>
      <c r="F16" s="253"/>
      <c r="H16" s="210" t="s">
        <v>217</v>
      </c>
      <c r="I16" s="251"/>
      <c r="J16" s="128"/>
      <c r="K16" s="147">
        <v>1060</v>
      </c>
      <c r="L16" s="130">
        <f t="shared" si="2"/>
        <v>0</v>
      </c>
      <c r="N16" s="177"/>
    </row>
    <row r="17" spans="2:12" ht="25" x14ac:dyDescent="0.3">
      <c r="B17" s="253"/>
      <c r="C17" s="253"/>
      <c r="D17" s="253"/>
      <c r="E17" s="253"/>
      <c r="F17" s="253"/>
      <c r="H17" s="198" t="s">
        <v>218</v>
      </c>
      <c r="I17" s="169" t="s">
        <v>124</v>
      </c>
      <c r="J17" s="211"/>
      <c r="K17" s="133" t="s">
        <v>126</v>
      </c>
      <c r="L17" s="130"/>
    </row>
    <row r="18" spans="2:12" ht="25" x14ac:dyDescent="0.3">
      <c r="B18" s="253"/>
      <c r="C18" s="253"/>
      <c r="D18" s="253"/>
      <c r="E18" s="253"/>
      <c r="F18" s="253"/>
      <c r="H18" s="198" t="s">
        <v>91</v>
      </c>
      <c r="I18" s="169" t="s">
        <v>13</v>
      </c>
      <c r="J18" s="211"/>
      <c r="K18" s="147">
        <v>23</v>
      </c>
      <c r="L18" s="130">
        <f>J18*K18</f>
        <v>0</v>
      </c>
    </row>
    <row r="19" spans="2:12" ht="25" x14ac:dyDescent="0.3">
      <c r="B19" s="253"/>
      <c r="C19" s="253"/>
      <c r="D19" s="253"/>
      <c r="E19" s="253"/>
      <c r="F19" s="253"/>
      <c r="H19" s="198" t="s">
        <v>200</v>
      </c>
      <c r="I19" s="169" t="s">
        <v>19</v>
      </c>
      <c r="J19" s="211"/>
      <c r="K19" s="147">
        <v>152</v>
      </c>
      <c r="L19" s="130">
        <f>J19*K19</f>
        <v>0</v>
      </c>
    </row>
    <row r="20" spans="2:12" x14ac:dyDescent="0.3">
      <c r="B20" s="253"/>
      <c r="C20" s="253"/>
      <c r="D20" s="253"/>
      <c r="E20" s="253"/>
      <c r="F20" s="253"/>
      <c r="H20" s="198" t="s">
        <v>307</v>
      </c>
      <c r="I20" s="169" t="s">
        <v>20</v>
      </c>
      <c r="J20" s="211"/>
      <c r="K20" s="147">
        <v>2183</v>
      </c>
      <c r="L20" s="130">
        <f>J20*K20</f>
        <v>0</v>
      </c>
    </row>
    <row r="21" spans="2:12" ht="25" x14ac:dyDescent="0.3">
      <c r="B21" s="253"/>
      <c r="C21" s="253"/>
      <c r="D21" s="253"/>
      <c r="E21" s="253"/>
      <c r="F21" s="253"/>
      <c r="H21" s="198" t="s">
        <v>125</v>
      </c>
      <c r="I21" s="169" t="s">
        <v>13</v>
      </c>
      <c r="J21" s="211"/>
      <c r="K21" s="147">
        <v>28</v>
      </c>
      <c r="L21" s="130">
        <f>J21*K21</f>
        <v>0</v>
      </c>
    </row>
    <row r="22" spans="2:12" ht="36.5" customHeight="1" x14ac:dyDescent="0.3">
      <c r="B22" s="254"/>
      <c r="C22" s="254"/>
      <c r="D22" s="254"/>
      <c r="E22" s="254"/>
      <c r="F22" s="254"/>
      <c r="H22" s="233" t="s">
        <v>310</v>
      </c>
      <c r="I22" s="234"/>
      <c r="J22" s="234"/>
      <c r="K22" s="234"/>
      <c r="L22" s="234"/>
    </row>
    <row r="23" spans="2:12" x14ac:dyDescent="0.3">
      <c r="B23" s="254"/>
      <c r="C23" s="254"/>
      <c r="D23" s="254"/>
      <c r="E23" s="254"/>
      <c r="F23" s="254"/>
    </row>
    <row r="24" spans="2:12" x14ac:dyDescent="0.3">
      <c r="B24" s="254"/>
      <c r="C24" s="254"/>
      <c r="D24" s="254"/>
      <c r="E24" s="254"/>
      <c r="F24" s="254"/>
    </row>
    <row r="25" spans="2:12" x14ac:dyDescent="0.3">
      <c r="B25" s="254"/>
      <c r="C25" s="254"/>
      <c r="D25" s="254"/>
      <c r="E25" s="254"/>
      <c r="F25" s="254"/>
    </row>
    <row r="26" spans="2:12" x14ac:dyDescent="0.3">
      <c r="B26" s="254"/>
      <c r="C26" s="254"/>
      <c r="D26" s="254"/>
      <c r="E26" s="254"/>
      <c r="F26" s="254"/>
    </row>
    <row r="27" spans="2:12" x14ac:dyDescent="0.3">
      <c r="B27" s="254"/>
      <c r="C27" s="254"/>
      <c r="D27" s="254"/>
      <c r="E27" s="254"/>
      <c r="F27" s="254"/>
    </row>
    <row r="28" spans="2:12" x14ac:dyDescent="0.3">
      <c r="B28" s="254"/>
      <c r="C28" s="254"/>
      <c r="D28" s="254"/>
      <c r="E28" s="254"/>
      <c r="F28" s="254"/>
    </row>
    <row r="29" spans="2:12" x14ac:dyDescent="0.3">
      <c r="B29" s="254"/>
      <c r="C29" s="254"/>
      <c r="D29" s="254"/>
      <c r="E29" s="254"/>
      <c r="F29" s="254"/>
    </row>
    <row r="30" spans="2:12" x14ac:dyDescent="0.3">
      <c r="B30" s="254"/>
      <c r="C30" s="254"/>
      <c r="D30" s="254"/>
      <c r="E30" s="254"/>
      <c r="F30" s="254"/>
    </row>
    <row r="31" spans="2:12" x14ac:dyDescent="0.3">
      <c r="B31" s="254"/>
      <c r="C31" s="254"/>
      <c r="D31" s="254"/>
      <c r="E31" s="254"/>
      <c r="F31" s="254"/>
    </row>
    <row r="32" spans="2:12" x14ac:dyDescent="0.3">
      <c r="B32" s="254"/>
      <c r="C32" s="254"/>
      <c r="D32" s="254"/>
      <c r="E32" s="254"/>
      <c r="F32" s="254"/>
    </row>
    <row r="33" spans="2:6" x14ac:dyDescent="0.3">
      <c r="B33" s="254"/>
      <c r="C33" s="254"/>
      <c r="D33" s="254"/>
      <c r="E33" s="254"/>
      <c r="F33" s="254"/>
    </row>
    <row r="34" spans="2:6" x14ac:dyDescent="0.3">
      <c r="B34" s="254"/>
      <c r="C34" s="254"/>
      <c r="D34" s="254"/>
      <c r="E34" s="254"/>
      <c r="F34" s="254"/>
    </row>
    <row r="35" spans="2:6" x14ac:dyDescent="0.3">
      <c r="B35" s="254"/>
      <c r="C35" s="254"/>
      <c r="D35" s="254"/>
      <c r="E35" s="254"/>
      <c r="F35" s="254"/>
    </row>
    <row r="36" spans="2:6" x14ac:dyDescent="0.3">
      <c r="B36" s="254"/>
      <c r="C36" s="254"/>
      <c r="D36" s="254"/>
      <c r="E36" s="254"/>
      <c r="F36" s="254"/>
    </row>
    <row r="37" spans="2:6" x14ac:dyDescent="0.3">
      <c r="B37" s="254"/>
      <c r="C37" s="254"/>
      <c r="D37" s="254"/>
      <c r="E37" s="254"/>
      <c r="F37" s="254"/>
    </row>
    <row r="38" spans="2:6" x14ac:dyDescent="0.3">
      <c r="B38" s="254"/>
      <c r="C38" s="254"/>
      <c r="D38" s="254"/>
      <c r="E38" s="254"/>
      <c r="F38" s="254"/>
    </row>
    <row r="39" spans="2:6" x14ac:dyDescent="0.3">
      <c r="B39" s="254"/>
      <c r="C39" s="254"/>
      <c r="D39" s="254"/>
      <c r="E39" s="254"/>
      <c r="F39" s="254"/>
    </row>
    <row r="40" spans="2:6" ht="26" customHeight="1" x14ac:dyDescent="0.3">
      <c r="B40" s="254"/>
      <c r="C40" s="254"/>
      <c r="D40" s="254"/>
      <c r="E40" s="254"/>
      <c r="F40" s="254"/>
    </row>
  </sheetData>
  <sheetProtection algorithmName="SHA-512" hashValue="VOHBlvusg7hLvvl7CIxnTGQN6BBk5EPZUUkY/g7s8Mtw0xg5WbheVv/PZjAgmXfGt+qMj+Zjg76jqVIjSgImog==" saltValue="OmB3zHL/10LXu+myqUYHIg==" spinCount="100000" sheet="1" formatColumns="0" formatRows="0"/>
  <mergeCells count="13">
    <mergeCell ref="E1:F1"/>
    <mergeCell ref="K1:L1"/>
    <mergeCell ref="H5:L5"/>
    <mergeCell ref="H9:L9"/>
    <mergeCell ref="I6:I8"/>
    <mergeCell ref="B8:F40"/>
    <mergeCell ref="I10:I12"/>
    <mergeCell ref="I14:I16"/>
    <mergeCell ref="H2:J2"/>
    <mergeCell ref="E2:F2"/>
    <mergeCell ref="H13:L13"/>
    <mergeCell ref="K2:L2"/>
    <mergeCell ref="H22:L22"/>
  </mergeCells>
  <dataValidations count="1">
    <dataValidation type="whole" operator="greaterThanOrEqual" allowBlank="1" showInputMessage="1" showErrorMessage="1" sqref="D5:D6 J6:J8 J10:J12 J14:J16" xr:uid="{B93A118D-361F-41E9-8519-9D5BCD092BA8}">
      <formula1>-1000000</formula1>
    </dataValidation>
  </dataValidations>
  <hyperlinks>
    <hyperlink ref="K2" location="Calculator!A1" display="Back to calculator" xr:uid="{4AC67AAF-5BE1-4719-8B07-D1B67268D32B}"/>
    <hyperlink ref="E2" location="Calculator!A1" display="Back to calculator" xr:uid="{5319043E-9842-4DA7-A39E-59B5B6B52D0C}"/>
  </hyperlinks>
  <pageMargins left="0.7" right="0.7" top="0.75" bottom="0.75" header="0.3" footer="0.3"/>
  <pageSetup paperSize="9" scale="4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2D3F4-62E0-44F1-9E71-11EC9698AAAD}">
  <sheetPr codeName="Sheet8">
    <tabColor theme="5" tint="0.79998168889431442"/>
    <pageSetUpPr fitToPage="1"/>
  </sheetPr>
  <dimension ref="B1:F13"/>
  <sheetViews>
    <sheetView zoomScaleNormal="100" workbookViewId="0"/>
  </sheetViews>
  <sheetFormatPr defaultColWidth="8.6640625" defaultRowHeight="14" x14ac:dyDescent="0.3"/>
  <cols>
    <col min="1" max="1" width="2.4140625" style="3" customWidth="1"/>
    <col min="2" max="2" width="77.58203125" style="3" customWidth="1"/>
    <col min="3" max="3" width="12.1640625" style="3" customWidth="1"/>
    <col min="4" max="4" width="10.4140625" style="125" customWidth="1"/>
    <col min="5" max="5" width="10.4140625" style="3" customWidth="1"/>
    <col min="6" max="6" width="10.4140625" style="132" customWidth="1"/>
    <col min="7" max="16384" width="8.6640625" style="3"/>
  </cols>
  <sheetData>
    <row r="1" spans="2:6" ht="23" x14ac:dyDescent="0.5">
      <c r="B1" s="116" t="s">
        <v>78</v>
      </c>
      <c r="C1" s="117"/>
      <c r="D1" s="117"/>
      <c r="E1" s="235">
        <f>SUM(F:F)</f>
        <v>0</v>
      </c>
      <c r="F1" s="235"/>
    </row>
    <row r="2" spans="2:6" x14ac:dyDescent="0.3">
      <c r="D2" s="118"/>
      <c r="E2" s="236" t="s">
        <v>79</v>
      </c>
      <c r="F2" s="236"/>
    </row>
    <row r="3" spans="2:6" x14ac:dyDescent="0.3">
      <c r="B3" s="131" t="s">
        <v>127</v>
      </c>
      <c r="C3" s="120"/>
      <c r="D3" s="121"/>
      <c r="E3" s="121"/>
      <c r="F3" s="122"/>
    </row>
    <row r="4" spans="2:6" s="125" customFormat="1" x14ac:dyDescent="0.3">
      <c r="B4" s="123" t="s">
        <v>1</v>
      </c>
      <c r="C4" s="123" t="s">
        <v>2</v>
      </c>
      <c r="D4" s="123" t="s">
        <v>21</v>
      </c>
      <c r="E4" s="123" t="s">
        <v>3</v>
      </c>
      <c r="F4" s="124" t="s">
        <v>22</v>
      </c>
    </row>
    <row r="5" spans="2:6" x14ac:dyDescent="0.3">
      <c r="B5" s="173" t="s">
        <v>292</v>
      </c>
      <c r="C5" s="173" t="s">
        <v>12</v>
      </c>
      <c r="D5" s="128"/>
      <c r="E5" s="147">
        <v>104</v>
      </c>
      <c r="F5" s="130">
        <f t="shared" ref="F5:F10" si="0">D5*E5</f>
        <v>0</v>
      </c>
    </row>
    <row r="6" spans="2:6" x14ac:dyDescent="0.3">
      <c r="B6" s="200" t="s">
        <v>128</v>
      </c>
      <c r="C6" s="173" t="s">
        <v>12</v>
      </c>
      <c r="D6" s="128"/>
      <c r="E6" s="147">
        <v>456</v>
      </c>
      <c r="F6" s="130">
        <f t="shared" si="0"/>
        <v>0</v>
      </c>
    </row>
    <row r="7" spans="2:6" x14ac:dyDescent="0.3">
      <c r="B7" s="173" t="s">
        <v>129</v>
      </c>
      <c r="C7" s="173" t="s">
        <v>12</v>
      </c>
      <c r="D7" s="128"/>
      <c r="E7" s="147">
        <v>441</v>
      </c>
      <c r="F7" s="130">
        <f t="shared" si="0"/>
        <v>0</v>
      </c>
    </row>
    <row r="8" spans="2:6" ht="25" x14ac:dyDescent="0.3">
      <c r="B8" s="198" t="s">
        <v>219</v>
      </c>
      <c r="C8" s="173" t="s">
        <v>222</v>
      </c>
      <c r="D8" s="128"/>
      <c r="E8" s="147">
        <v>1204</v>
      </c>
      <c r="F8" s="130">
        <f t="shared" si="0"/>
        <v>0</v>
      </c>
    </row>
    <row r="9" spans="2:6" x14ac:dyDescent="0.3">
      <c r="B9" s="198" t="s">
        <v>134</v>
      </c>
      <c r="C9" s="173" t="s">
        <v>133</v>
      </c>
      <c r="D9" s="128"/>
      <c r="E9" s="147">
        <v>924</v>
      </c>
      <c r="F9" s="130">
        <f t="shared" si="0"/>
        <v>0</v>
      </c>
    </row>
    <row r="10" spans="2:6" ht="25" x14ac:dyDescent="0.3">
      <c r="B10" s="198" t="s">
        <v>220</v>
      </c>
      <c r="C10" s="173" t="s">
        <v>130</v>
      </c>
      <c r="D10" s="128"/>
      <c r="E10" s="147">
        <v>1926</v>
      </c>
      <c r="F10" s="130">
        <f t="shared" si="0"/>
        <v>0</v>
      </c>
    </row>
    <row r="11" spans="2:6" ht="44" customHeight="1" x14ac:dyDescent="0.3">
      <c r="B11" s="198" t="s">
        <v>221</v>
      </c>
      <c r="C11" s="173" t="s">
        <v>130</v>
      </c>
      <c r="D11" s="128"/>
      <c r="E11" s="133" t="s">
        <v>126</v>
      </c>
      <c r="F11" s="130"/>
    </row>
    <row r="13" spans="2:6" x14ac:dyDescent="0.3">
      <c r="D13" s="3"/>
      <c r="F13" s="3"/>
    </row>
  </sheetData>
  <sheetProtection algorithmName="SHA-512" hashValue="OSbdLK0Z892rpOC9SYrKQHN0N5X3SzakP/ou9DMzM+cG1xs1r3ewp3FRRIuX4/GaaJvbnVoifuA5Ch9vwa363Q==" saltValue="W7riyeXAWw8hKG0RaISzZg==" spinCount="100000" sheet="1" formatColumns="0" formatRows="0"/>
  <mergeCells count="2">
    <mergeCell ref="E2:F2"/>
    <mergeCell ref="E1:F1"/>
  </mergeCells>
  <dataValidations count="1">
    <dataValidation type="whole" operator="greaterThanOrEqual" allowBlank="1" showInputMessage="1" showErrorMessage="1" sqref="D5:D11" xr:uid="{126903E0-DB32-465C-81EB-B9E45D60A614}">
      <formula1>-1000000</formula1>
    </dataValidation>
  </dataValidations>
  <hyperlinks>
    <hyperlink ref="E2" location="Calculator!A1" display="Back to calculator" xr:uid="{A5EEBD88-C436-45B4-B428-60EAD56AE49F}"/>
  </hyperlinks>
  <pageMargins left="0.7" right="0.7" top="0.75" bottom="0.75" header="0.3" footer="0.3"/>
  <pageSetup paperSize="9" scale="9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Standard Document" ma:contentTypeID="0x010100DEF460391E80A2479A3051B62F5365DD0009C32033C1020F4EAFDCD684E387705D" ma:contentTypeVersion="162" ma:contentTypeDescription="" ma:contentTypeScope="" ma:versionID="31350e97eb1255065eff2008fcdddd83">
  <xsd:schema xmlns:xsd="http://www.w3.org/2001/XMLSchema" xmlns:xs="http://www.w3.org/2001/XMLSchema" xmlns:p="http://schemas.microsoft.com/office/2006/metadata/properties" xmlns:ns1="http://schemas.microsoft.com/sharepoint/v3" xmlns:ns2="138e79af-97e9-467e-b691-fc96845a5065" xmlns:ns3="9390b88a-687a-4926-b94c-e3ac1c4de516" xmlns:ns4="d904aef1-6e8f-4269-837b-b3160206d03c" xmlns:ns5="db5a98da-cae3-496a-ade7-6a2c7b00b148" targetNamespace="http://schemas.microsoft.com/office/2006/metadata/properties" ma:root="true" ma:fieldsID="1a63a5db16980d475157722774ae0fa4" ns1:_="" ns2:_="" ns3:_="" ns4:_="" ns5:_="">
    <xsd:import namespace="http://schemas.microsoft.com/sharepoint/v3"/>
    <xsd:import namespace="138e79af-97e9-467e-b691-fc96845a5065"/>
    <xsd:import namespace="9390b88a-687a-4926-b94c-e3ac1c4de516"/>
    <xsd:import namespace="d904aef1-6e8f-4269-837b-b3160206d03c"/>
    <xsd:import namespace="db5a98da-cae3-496a-ade7-6a2c7b00b148"/>
    <xsd:element name="properties">
      <xsd:complexType>
        <xsd:sequence>
          <xsd:element name="documentManagement">
            <xsd:complexType>
              <xsd:all>
                <xsd:element ref="ns2:Document_x0020_Date" minOccurs="0"/>
                <xsd:element ref="ns2:Reference"/>
                <xsd:element ref="ns2:j4edf6b4f3f544e384b64d978a1f67b2" minOccurs="0"/>
                <xsd:element ref="ns2:e3bbe34e58ad4508899d7e8e5a3222d7" minOccurs="0"/>
                <xsd:element ref="ns2:a3636f413ca84f4aa007a658eddb4a33" minOccurs="0"/>
                <xsd:element ref="ns2:TaxCatchAll" minOccurs="0"/>
                <xsd:element ref="ns2:od2f647b84b1401a9186c324d297acef" minOccurs="0"/>
                <xsd:element ref="ns2:TaxCatchAllLabel" minOccurs="0"/>
                <xsd:element ref="ns2:ArchiveDate" minOccurs="0"/>
                <xsd:element ref="ns2:IsSecure" minOccurs="0"/>
                <xsd:element ref="ns3:_dlc_DocId" minOccurs="0"/>
                <xsd:element ref="ns3:_dlc_DocIdUrl" minOccurs="0"/>
                <xsd:element ref="ns3:_dlc_DocIdPersistId" minOccurs="0"/>
                <xsd:element ref="ns2:k94c296b492b44bc889d28a500be294d" minOccurs="0"/>
                <xsd:element ref="ns4:MediaServiceMetadata" minOccurs="0"/>
                <xsd:element ref="ns4:MediaServiceFastMetadata" minOccurs="0"/>
                <xsd:element ref="ns1:KpiDescription" minOccurs="0"/>
                <xsd:element ref="ns2:h6fd30890b6d4f3982eb23db950b758d" minOccurs="0"/>
                <xsd:element ref="ns5:SharedWithUsers" minOccurs="0"/>
                <xsd:element ref="ns5:SharedWithDetails"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30" nillable="true" ma:displayName="Description" ma:description="The description provides information about the purpose of the goal." ma:internalName="Kpi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8e79af-97e9-467e-b691-fc96845a5065" elementFormDefault="qualified">
    <xsd:import namespace="http://schemas.microsoft.com/office/2006/documentManagement/types"/>
    <xsd:import namespace="http://schemas.microsoft.com/office/infopath/2007/PartnerControls"/>
    <xsd:element name="Document_x0020_Date" ma:index="6" nillable="true" ma:displayName="Document Date" ma:format="DateOnly" ma:hidden="true" ma:internalName="Document_x0020_Date" ma:readOnly="false">
      <xsd:simpleType>
        <xsd:restriction base="dms:DateTime"/>
      </xsd:simpleType>
    </xsd:element>
    <xsd:element name="Reference" ma:index="7" ma:displayName="Sub-Heading" ma:format="Dropdown" ma:internalName="Reference">
      <xsd:simpleType>
        <xsd:restriction base="dms:Choice">
          <xsd:enumeration value="Assurance"/>
          <xsd:enumeration value="Charges schemes"/>
          <xsd:enumeration value="Connection charges"/>
          <xsd:enumeration value="Infrastructure charges"/>
          <xsd:enumeration value="Ofwat documents"/>
          <xsd:enumeration value="Publication - consultations"/>
          <xsd:enumeration value="Publication - January"/>
          <xsd:enumeration value="Requisition charges"/>
          <xsd:enumeration value="Strategy"/>
          <xsd:enumeration value="Forecasting"/>
          <xsd:enumeration value="Proformas"/>
          <xsd:enumeration value="Materials &amp; Labour"/>
        </xsd:restriction>
      </xsd:simpleType>
    </xsd:element>
    <xsd:element name="j4edf6b4f3f544e384b64d978a1f67b2" ma:index="8" ma:taxonomy="true" ma:internalName="j4edf6b4f3f544e384b64d978a1f67b2" ma:taxonomyFieldName="Function" ma:displayName="Function" ma:readOnly="false" ma:default="122;#Economic Regulation|9d1f07e6-d38a-4e6b-aa9c-a7e746eb7d52" ma:fieldId="{34edf6b4-f3f5-44e3-84b6-4d978a1f67b2}" ma:sspId="5893317c-9bf8-4bcb-b153-30688475ad4b" ma:termSetId="c39e38bd-6647-4c32-a909-e6ecd4d8b919" ma:anchorId="00000000-0000-0000-0000-000000000000" ma:open="false" ma:isKeyword="false">
      <xsd:complexType>
        <xsd:sequence>
          <xsd:element ref="pc:Terms" minOccurs="0" maxOccurs="1"/>
        </xsd:sequence>
      </xsd:complexType>
    </xsd:element>
    <xsd:element name="e3bbe34e58ad4508899d7e8e5a3222d7" ma:index="11" nillable="true" ma:taxonomy="true" ma:internalName="e3bbe34e58ad4508899d7e8e5a3222d7" ma:taxonomyFieldName="Site_x0020_Id" ma:displayName="Site ID" ma:readOnly="false" ma:default="" ma:fieldId="{e3bbe34e-58ad-4508-899d-7e8e5a3222d7}" ma:taxonomyMulti="true" ma:sspId="5893317c-9bf8-4bcb-b153-30688475ad4b" ma:termSetId="5ab2ef19-8632-4b0d-9624-53eb1399cbe1" ma:anchorId="00000000-0000-0000-0000-000000000000" ma:open="false" ma:isKeyword="false">
      <xsd:complexType>
        <xsd:sequence>
          <xsd:element ref="pc:Terms" minOccurs="0" maxOccurs="1"/>
        </xsd:sequence>
      </xsd:complexType>
    </xsd:element>
    <xsd:element name="a3636f413ca84f4aa007a658eddb4a33" ma:index="15" nillable="true" ma:taxonomy="true" ma:internalName="a3636f413ca84f4aa007a658eddb4a33" ma:taxonomyFieldName="Document_x0020_Type" ma:displayName="Document Type" ma:readOnly="false" ma:default="" ma:fieldId="{a3636f41-3ca8-4f4a-a007-a658eddb4a33}" ma:sspId="5893317c-9bf8-4bcb-b153-30688475ad4b" ma:termSetId="631b5733-5b06-4855-b308-fb3edae270d5" ma:anchorId="00000000-0000-0000-0000-000000000000" ma:open="false" ma:isKeyword="false">
      <xsd:complexType>
        <xsd:sequence>
          <xsd:element ref="pc:Terms" minOccurs="0" maxOccurs="1"/>
        </xsd:sequence>
      </xsd:complexType>
    </xsd:element>
    <xsd:element name="TaxCatchAll" ma:index="16" nillable="true" ma:displayName="Taxonomy Catch All Column" ma:description="" ma:hidden="true" ma:list="{ab0309ff-54e4-4510-b21a-3153f497a541}" ma:internalName="TaxCatchAll" ma:showField="CatchAllData" ma:web="9390b88a-687a-4926-b94c-e3ac1c4de516">
      <xsd:complexType>
        <xsd:complexContent>
          <xsd:extension base="dms:MultiChoiceLookup">
            <xsd:sequence>
              <xsd:element name="Value" type="dms:Lookup" maxOccurs="unbounded" minOccurs="0" nillable="true"/>
            </xsd:sequence>
          </xsd:extension>
        </xsd:complexContent>
      </xsd:complexType>
    </xsd:element>
    <xsd:element name="od2f647b84b1401a9186c324d297acef" ma:index="18" nillable="true" ma:taxonomy="true" ma:internalName="od2f647b84b1401a9186c324d297acef" ma:taxonomyFieldName="LoB" ma:displayName="Line of Business" ma:readOnly="false" ma:default="" ma:fieldId="{8d2f647b-84b1-401a-9186-c324d297acef}" ma:sspId="5893317c-9bf8-4bcb-b153-30688475ad4b" ma:termSetId="79dca51d-bc7d-4cf2-a948-8ea74c5b365c" ma:anchorId="00000000-0000-0000-0000-000000000000" ma:open="false" ma:isKeyword="false">
      <xsd:complexType>
        <xsd:sequence>
          <xsd:element ref="pc:Terms" minOccurs="0" maxOccurs="1"/>
        </xsd:sequence>
      </xsd:complexType>
    </xsd:element>
    <xsd:element name="TaxCatchAllLabel" ma:index="19" nillable="true" ma:displayName="Taxonomy Catch All Column1" ma:description="" ma:hidden="true" ma:list="{ab0309ff-54e4-4510-b21a-3153f497a541}" ma:internalName="TaxCatchAllLabel" ma:readOnly="true" ma:showField="CatchAllDataLabel" ma:web="9390b88a-687a-4926-b94c-e3ac1c4de516">
      <xsd:complexType>
        <xsd:complexContent>
          <xsd:extension base="dms:MultiChoiceLookup">
            <xsd:sequence>
              <xsd:element name="Value" type="dms:Lookup" maxOccurs="unbounded" minOccurs="0" nillable="true"/>
            </xsd:sequence>
          </xsd:extension>
        </xsd:complexContent>
      </xsd:complexType>
    </xsd:element>
    <xsd:element name="ArchiveDate" ma:index="20" nillable="true" ma:displayName="Archive Date" ma:format="DateOnly" ma:hidden="true" ma:internalName="ArchiveDate" ma:readOnly="false">
      <xsd:simpleType>
        <xsd:restriction base="dms:DateTime"/>
      </xsd:simpleType>
    </xsd:element>
    <xsd:element name="IsSecure" ma:index="22" nillable="true" ma:displayName="IsSecure" ma:default="No" ma:format="Dropdown" ma:hidden="true" ma:internalName="IsSecure" ma:readOnly="false">
      <xsd:simpleType>
        <xsd:restriction base="dms:Choice">
          <xsd:enumeration value="No"/>
          <xsd:enumeration value="Yes"/>
        </xsd:restriction>
      </xsd:simpleType>
    </xsd:element>
    <xsd:element name="k94c296b492b44bc889d28a500be294d" ma:index="27" ma:taxonomy="true" ma:internalName="k94c296b492b44bc889d28a500be294d" ma:taxonomyFieldName="Financial_x0020_Year" ma:displayName="Financial Year" ma:readOnly="false" ma:default="" ma:fieldId="{494c296b-492b-44bc-889d-28a500be294d}" ma:sspId="5893317c-9bf8-4bcb-b153-30688475ad4b" ma:termSetId="07cda45b-da65-466b-a628-ab4ad4e2748d" ma:anchorId="00000000-0000-0000-0000-000000000000" ma:open="false" ma:isKeyword="false">
      <xsd:complexType>
        <xsd:sequence>
          <xsd:element ref="pc:Terms" minOccurs="0" maxOccurs="1"/>
        </xsd:sequence>
      </xsd:complexType>
    </xsd:element>
    <xsd:element name="h6fd30890b6d4f3982eb23db950b758d" ma:index="31" nillable="true" ma:taxonomy="true" ma:internalName="h6fd30890b6d4f3982eb23db950b758d" ma:taxonomyFieldName="Project" ma:displayName="Project" ma:default="" ma:fieldId="{16fd3089-0b6d-4f39-82eb-23db950b758d}" ma:sspId="5893317c-9bf8-4bcb-b153-30688475ad4b" ma:termSetId="d12af513-19c6-44db-9300-070ceb89391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390b88a-687a-4926-b94c-e3ac1c4de516" elementFormDefault="qualified">
    <xsd:import namespace="http://schemas.microsoft.com/office/2006/documentManagement/types"/>
    <xsd:import namespace="http://schemas.microsoft.com/office/infopath/2007/PartnerControls"/>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904aef1-6e8f-4269-837b-b3160206d03c"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b5a98da-cae3-496a-ade7-6a2c7b00b148" elementFormDefault="qualified">
    <xsd:import namespace="http://schemas.microsoft.com/office/2006/documentManagement/types"/>
    <xsd:import namespace="http://schemas.microsoft.com/office/infopath/2007/PartnerControls"/>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5893317c-9bf8-4bcb-b153-30688475ad4b" ContentTypeId="0x010100DEF460391E80A2479A3051B62F5365DD" PreviousValue="false"/>
</file>

<file path=customXml/item5.xml><?xml version="1.0" encoding="utf-8"?>
<p:properties xmlns:p="http://schemas.microsoft.com/office/2006/metadata/properties" xmlns:xsi="http://www.w3.org/2001/XMLSchema-instance" xmlns:pc="http://schemas.microsoft.com/office/infopath/2007/PartnerControls">
  <documentManagement>
    <j4edf6b4f3f544e384b64d978a1f67b2 xmlns="138e79af-97e9-467e-b691-fc96845a5065">
      <Terms xmlns="http://schemas.microsoft.com/office/infopath/2007/PartnerControls">
        <TermInfo xmlns="http://schemas.microsoft.com/office/infopath/2007/PartnerControls">
          <TermName xmlns="http://schemas.microsoft.com/office/infopath/2007/PartnerControls">Economic Regulation</TermName>
          <TermId xmlns="http://schemas.microsoft.com/office/infopath/2007/PartnerControls">9d1f07e6-d38a-4e6b-aa9c-a7e746eb7d52</TermId>
        </TermInfo>
      </Terms>
    </j4edf6b4f3f544e384b64d978a1f67b2>
    <k94c296b492b44bc889d28a500be294d xmlns="138e79af-97e9-467e-b691-fc96845a5065">
      <Terms xmlns="http://schemas.microsoft.com/office/infopath/2007/PartnerControls">
        <TermInfo xmlns="http://schemas.microsoft.com/office/infopath/2007/PartnerControls">
          <TermName xmlns="http://schemas.microsoft.com/office/infopath/2007/PartnerControls">2022-23</TermName>
          <TermId xmlns="http://schemas.microsoft.com/office/infopath/2007/PartnerControls">d5c0b736-aa1d-4b60-b6f6-bce1c743afd4</TermId>
        </TermInfo>
      </Terms>
    </k94c296b492b44bc889d28a500be294d>
    <Document_x0020_Date xmlns="138e79af-97e9-467e-b691-fc96845a5065" xsi:nil="true"/>
    <ArchiveDate xmlns="138e79af-97e9-467e-b691-fc96845a5065" xsi:nil="true"/>
    <e3bbe34e58ad4508899d7e8e5a3222d7 xmlns="138e79af-97e9-467e-b691-fc96845a5065">
      <Terms xmlns="http://schemas.microsoft.com/office/infopath/2007/PartnerControls"/>
    </e3bbe34e58ad4508899d7e8e5a3222d7>
    <h6fd30890b6d4f3982eb23db950b758d xmlns="138e79af-97e9-467e-b691-fc96845a5065">
      <Terms xmlns="http://schemas.microsoft.com/office/infopath/2007/PartnerControls"/>
    </h6fd30890b6d4f3982eb23db950b758d>
    <KpiDescription xmlns="http://schemas.microsoft.com/sharepoint/v3" xsi:nil="true"/>
    <od2f647b84b1401a9186c324d297acef xmlns="138e79af-97e9-467e-b691-fc96845a5065">
      <Terms xmlns="http://schemas.microsoft.com/office/infopath/2007/PartnerControls"/>
    </od2f647b84b1401a9186c324d297acef>
    <a3636f413ca84f4aa007a658eddb4a33 xmlns="138e79af-97e9-467e-b691-fc96845a5065">
      <Terms xmlns="http://schemas.microsoft.com/office/infopath/2007/PartnerControls"/>
    </a3636f413ca84f4aa007a658eddb4a33>
    <Reference xmlns="138e79af-97e9-467e-b691-fc96845a5065">Connection charges</Reference>
    <TaxCatchAll xmlns="138e79af-97e9-467e-b691-fc96845a5065">
      <Value>122</Value>
      <Value>1745</Value>
    </TaxCatchAll>
    <IsSecure xmlns="138e79af-97e9-467e-b691-fc96845a5065">No</IsSecure>
    <_dlc_DocId xmlns="9390b88a-687a-4926-b94c-e3ac1c4de516">CORPGOV-694211001-101</_dlc_DocId>
    <_dlc_DocIdUrl xmlns="9390b88a-687a-4926-b94c-e3ac1c4de516">
      <Url>https://wessexwater.sharepoint.com/sites/SC0003/F013/_layouts/15/DocIdRedir.aspx?ID=CORPGOV-694211001-101</Url>
      <Description>CORPGOV-694211001-101</Description>
    </_dlc_DocIdUrl>
    <SharedWithUsers xmlns="db5a98da-cae3-496a-ade7-6a2c7b00b148">
      <UserInfo>
        <DisplayName>Rachel Stevens</DisplayName>
        <AccountId>923</AccountId>
        <AccountType/>
      </UserInfo>
      <UserInfo>
        <DisplayName>David Peacock</DisplayName>
        <AccountId>833</AccountId>
        <AccountType/>
      </UserInfo>
      <UserInfo>
        <DisplayName>Everyone except external users</DisplayName>
        <AccountId>9</AccountId>
        <AccountType/>
      </UserInfo>
    </SharedWithUsers>
  </documentManagement>
</p:properties>
</file>

<file path=customXml/itemProps1.xml><?xml version="1.0" encoding="utf-8"?>
<ds:datastoreItem xmlns:ds="http://schemas.openxmlformats.org/officeDocument/2006/customXml" ds:itemID="{F07069D3-BDA3-4CF1-9F6F-FFD09A610702}">
  <ds:schemaRefs>
    <ds:schemaRef ds:uri="http://schemas.microsoft.com/sharepoint/events"/>
  </ds:schemaRefs>
</ds:datastoreItem>
</file>

<file path=customXml/itemProps2.xml><?xml version="1.0" encoding="utf-8"?>
<ds:datastoreItem xmlns:ds="http://schemas.openxmlformats.org/officeDocument/2006/customXml" ds:itemID="{BD5C6D45-39E5-4E9B-9602-8AAFB4DD18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38e79af-97e9-467e-b691-fc96845a5065"/>
    <ds:schemaRef ds:uri="9390b88a-687a-4926-b94c-e3ac1c4de516"/>
    <ds:schemaRef ds:uri="d904aef1-6e8f-4269-837b-b3160206d03c"/>
    <ds:schemaRef ds:uri="db5a98da-cae3-496a-ade7-6a2c7b00b1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6BBD48-4B7A-4EA7-992C-E29E2F70E9FD}">
  <ds:schemaRefs>
    <ds:schemaRef ds:uri="http://schemas.microsoft.com/sharepoint/v3/contenttype/forms"/>
  </ds:schemaRefs>
</ds:datastoreItem>
</file>

<file path=customXml/itemProps4.xml><?xml version="1.0" encoding="utf-8"?>
<ds:datastoreItem xmlns:ds="http://schemas.openxmlformats.org/officeDocument/2006/customXml" ds:itemID="{F3127CC8-6025-409D-98E6-AF35FC422F2E}">
  <ds:schemaRefs>
    <ds:schemaRef ds:uri="Microsoft.SharePoint.Taxonomy.ContentTypeSync"/>
  </ds:schemaRefs>
</ds:datastoreItem>
</file>

<file path=customXml/itemProps5.xml><?xml version="1.0" encoding="utf-8"?>
<ds:datastoreItem xmlns:ds="http://schemas.openxmlformats.org/officeDocument/2006/customXml" ds:itemID="{880AC15B-B7C2-4272-A261-1278B6EDF4C4}">
  <ds:schemaRefs>
    <ds:schemaRef ds:uri="http://schemas.microsoft.com/office/2006/metadata/properties"/>
    <ds:schemaRef ds:uri="d904aef1-6e8f-4269-837b-b3160206d03c"/>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b5a98da-cae3-496a-ade7-6a2c7b00b148"/>
    <ds:schemaRef ds:uri="9390b88a-687a-4926-b94c-e3ac1c4de516"/>
    <ds:schemaRef ds:uri="http://purl.org/dc/elements/1.1/"/>
    <ds:schemaRef ds:uri="138e79af-97e9-467e-b691-fc96845a506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Scenario 2</vt:lpstr>
      <vt:lpstr>Calculator</vt:lpstr>
      <vt:lpstr>s45</vt:lpstr>
      <vt:lpstr>s41</vt:lpstr>
      <vt:lpstr>s51</vt:lpstr>
      <vt:lpstr>s185</vt:lpstr>
      <vt:lpstr>s106|7</vt:lpstr>
      <vt:lpstr>s98</vt:lpstr>
      <vt:lpstr>s102</vt:lpstr>
      <vt:lpstr>s104</vt:lpstr>
      <vt:lpstr>s185 </vt:lpstr>
      <vt:lpstr>s146</vt:lpstr>
      <vt:lpstr>Other</vt:lpstr>
      <vt:lpstr>Dropdowns</vt:lpstr>
      <vt:lpstr>'s45'!_Hlk62571216</vt:lpstr>
      <vt:lpstr>'s45'!Print_Area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Rich</dc:creator>
  <cp:lastModifiedBy>Elaine Poirot</cp:lastModifiedBy>
  <cp:lastPrinted>2020-01-21T11:22:57Z</cp:lastPrinted>
  <dcterms:created xsi:type="dcterms:W3CDTF">2019-02-22T08:32:21Z</dcterms:created>
  <dcterms:modified xsi:type="dcterms:W3CDTF">2022-01-25T14:44:35Z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0x010100DEF460391E80A2479A3051B62F5365DD0009C32033C1020F4EAFDCD684E387705D</vt:lpwstr>
  </property>
  <property fmtid="{D5CDD505-2E9C-101B-9397-08002B2CF9AE}" pid="3" name="AuthorIds_UIVersion_512">
    <vt:lpwstr>883</vt:lpwstr>
  </property>
  <property fmtid="{D5CDD505-2E9C-101B-9397-08002B2CF9AE}" pid="4" name="Function">
    <vt:lpwstr>122;#Economic Regulation|9d1f07e6-d38a-4e6b-aa9c-a7e746eb7d52</vt:lpwstr>
  </property>
  <property fmtid="{D5CDD505-2E9C-101B-9397-08002B2CF9AE}" pid="5" name="Financial Year">
    <vt:lpwstr>1745;#2022-23|d5c0b736-aa1d-4b60-b6f6-bce1c743afd4</vt:lpwstr>
  </property>
  <property fmtid="{D5CDD505-2E9C-101B-9397-08002B2CF9AE}" pid="6" name="Site Id">
    <vt:lpwstr/>
  </property>
  <property fmtid="{D5CDD505-2E9C-101B-9397-08002B2CF9AE}" pid="7" name="LoB">
    <vt:lpwstr/>
  </property>
  <property fmtid="{D5CDD505-2E9C-101B-9397-08002B2CF9AE}" pid="8" name="Document Type">
    <vt:lpwstr/>
  </property>
  <property fmtid="{D5CDD505-2E9C-101B-9397-08002B2CF9AE}" pid="9" name="_dlc_DocIdItemGuid">
    <vt:lpwstr>3951bfee-8196-4a8a-84e8-6677b61df530</vt:lpwstr>
  </property>
  <property fmtid="{D5CDD505-2E9C-101B-9397-08002B2CF9AE}" pid="10" name="AuthorIds_UIVersion_2">
    <vt:lpwstr>883</vt:lpwstr>
  </property>
  <property fmtid="{D5CDD505-2E9C-101B-9397-08002B2CF9AE}" pid="11" name="AuthorIds_UIVersion_3">
    <vt:lpwstr>883</vt:lpwstr>
  </property>
  <property fmtid="{D5CDD505-2E9C-101B-9397-08002B2CF9AE}" pid="12" name="AuthorIds_UIVersion_4">
    <vt:lpwstr>883</vt:lpwstr>
  </property>
  <property fmtid="{D5CDD505-2E9C-101B-9397-08002B2CF9AE}" pid="13" name="AuthorIds_UIVersion_5">
    <vt:lpwstr>883</vt:lpwstr>
  </property>
  <property fmtid="{D5CDD505-2E9C-101B-9397-08002B2CF9AE}" pid="14" name="Project">
    <vt:lpwstr/>
  </property>
  <property fmtid="{D5CDD505-2E9C-101B-9397-08002B2CF9AE}" pid="15" name="AuthorIds_UIVersion_6">
    <vt:lpwstr>883</vt:lpwstr>
  </property>
  <property fmtid="{D5CDD505-2E9C-101B-9397-08002B2CF9AE}" pid="16" name="AuthorIds_UIVersion_7">
    <vt:lpwstr>883</vt:lpwstr>
  </property>
  <property fmtid="{D5CDD505-2E9C-101B-9397-08002B2CF9AE}" pid="17" name="AuthorIds_UIVersion_8">
    <vt:lpwstr>883</vt:lpwstr>
  </property>
  <property fmtid="{D5CDD505-2E9C-101B-9397-08002B2CF9AE}" pid="18" name="AuthorIds_UIVersion_10">
    <vt:lpwstr>883</vt:lpwstr>
  </property>
  <property fmtid="{D5CDD505-2E9C-101B-9397-08002B2CF9AE}" pid="19" name="AuthorIds_UIVersion_514">
    <vt:lpwstr>883</vt:lpwstr>
  </property>
  <property fmtid="{D5CDD505-2E9C-101B-9397-08002B2CF9AE}" pid="20" name="AuthorIds_UIVersion_515">
    <vt:lpwstr>883</vt:lpwstr>
  </property>
  <property fmtid="{D5CDD505-2E9C-101B-9397-08002B2CF9AE}" pid="21" name="AuthorIds_UIVersion_516">
    <vt:lpwstr>883</vt:lpwstr>
  </property>
  <property fmtid="{D5CDD505-2E9C-101B-9397-08002B2CF9AE}" pid="22" name="AuthorIds_UIVersion_517">
    <vt:lpwstr>883</vt:lpwstr>
  </property>
  <property fmtid="{D5CDD505-2E9C-101B-9397-08002B2CF9AE}" pid="23" name="AuthorIds_UIVersion_1">
    <vt:lpwstr>883</vt:lpwstr>
  </property>
</Properties>
</file>